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ES-SABRE\Desktop\Caisse\"/>
    </mc:Choice>
  </mc:AlternateContent>
  <xr:revisionPtr revIDLastSave="0" documentId="13_ncr:1_{552FA118-0553-4BA5-B9EA-025F05F8D8B4}" xr6:coauthVersionLast="45" xr6:coauthVersionMax="47" xr10:uidLastSave="{00000000-0000-0000-0000-000000000000}"/>
  <bookViews>
    <workbookView xWindow="-120" yWindow="-120" windowWidth="20730" windowHeight="11160" firstSheet="5" activeTab="6" xr2:uid="{00000000-000D-0000-FFFF-FFFF00000000}"/>
  </bookViews>
  <sheets>
    <sheet name="ETAT DE FACTURES DE DOIT" sheetId="3" state="hidden" r:id="rId1"/>
    <sheet name="Suivie Caisse Djamel Juillet" sheetId="1" r:id="rId2"/>
    <sheet name="Suivie Caisse Djamel aout" sheetId="7" r:id="rId3"/>
    <sheet name="Suivie Caisse Djamel Septembre" sheetId="8" r:id="rId4"/>
    <sheet name="Suivie Caisse Djamel December" sheetId="11" r:id="rId5"/>
    <sheet name="Suivie Caisse Djamel Mars" sheetId="14" r:id="rId6"/>
    <sheet name="Suivie Caisse Es-Sabre" sheetId="5" r:id="rId7"/>
    <sheet name="Lakhder" sheetId="12" r:id="rId8"/>
    <sheet name="Bilel" sheetId="15" r:id="rId9"/>
    <sheet name="Kamel" sheetId="16" r:id="rId10"/>
    <sheet name="Test" sheetId="13" r:id="rId11"/>
    <sheet name="Feuil1" sheetId="9" r:id="rId12"/>
    <sheet name="caisse sabre payé par djamel" sheetId="6" r:id="rId13"/>
    <sheet name="Fateh" sheetId="18" r:id="rId14"/>
  </sheets>
  <definedNames>
    <definedName name="_xlnm.Print_Titles" localSheetId="2">'Suivie Caisse Djamel aout'!$13:$13</definedName>
    <definedName name="_xlnm.Print_Titles" localSheetId="4">'Suivie Caisse Djamel December'!$13:$13</definedName>
    <definedName name="_xlnm.Print_Titles" localSheetId="1">'Suivie Caisse Djamel Juillet'!$13:$13</definedName>
    <definedName name="_xlnm.Print_Titles" localSheetId="5">'Suivie Caisse Djamel Mars'!$13:$13</definedName>
    <definedName name="_xlnm.Print_Titles" localSheetId="3">'Suivie Caisse Djamel Septembre'!$13:$13</definedName>
    <definedName name="_xlnm.Print_Titles" localSheetId="6">'Suivie Caisse Es-Sabre'!$13:$13</definedName>
    <definedName name="_xlnm.Print_Titles" localSheetId="10">Test!$13:$13</definedName>
    <definedName name="_xlnm.Print_Area" localSheetId="0">'ETAT DE FACTURES DE DOIT'!$B$1:$I$40</definedName>
    <definedName name="_xlnm.Print_Area" localSheetId="2">'Suivie Caisse Djamel aout'!$A$1:$G$52</definedName>
    <definedName name="_xlnm.Print_Area" localSheetId="4">'Suivie Caisse Djamel December'!$B$1:$G$36</definedName>
    <definedName name="_xlnm.Print_Area" localSheetId="1">'Suivie Caisse Djamel Juillet'!$A$1:$G$100</definedName>
    <definedName name="_xlnm.Print_Area" localSheetId="5">'Suivie Caisse Djamel Mars'!$B$1:$G$43</definedName>
    <definedName name="_xlnm.Print_Area" localSheetId="3">'Suivie Caisse Djamel Septembre'!$B$1:$G$28</definedName>
    <definedName name="_xlnm.Print_Area" localSheetId="6">'Suivie Caisse Es-Sabre'!$B$1:$H$826</definedName>
    <definedName name="_xlnm.Print_Area" localSheetId="10">Test!$B$1:$H$315</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0" i="16" l="1"/>
  <c r="I854" i="5" l="1"/>
  <c r="H850" i="5" l="1"/>
  <c r="L112" i="9" l="1"/>
  <c r="G74" i="14" l="1"/>
  <c r="F940" i="5"/>
  <c r="I25" i="18" l="1"/>
  <c r="H827" i="5" l="1"/>
  <c r="J502" i="5" l="1"/>
  <c r="J535" i="5" l="1"/>
  <c r="I506" i="5" l="1"/>
  <c r="H27" i="15" l="1"/>
  <c r="U406" i="5" l="1"/>
  <c r="V406" i="5"/>
  <c r="R415" i="5" l="1"/>
  <c r="E365" i="5"/>
  <c r="J364" i="5"/>
  <c r="I50" i="14" l="1"/>
  <c r="H38" i="14" l="1"/>
  <c r="E74" i="14" l="1"/>
  <c r="C9" i="14" s="1"/>
  <c r="H94" i="14"/>
  <c r="F74" i="14"/>
  <c r="C10" i="14" s="1"/>
  <c r="H42" i="12"/>
  <c r="L79" i="12" s="1"/>
  <c r="C11" i="14" l="1"/>
  <c r="S71" i="12" l="1"/>
  <c r="O63" i="12"/>
  <c r="O61" i="12"/>
  <c r="R69" i="12" l="1"/>
  <c r="T69" i="12" s="1"/>
  <c r="O51" i="12"/>
  <c r="O50" i="12"/>
  <c r="O62" i="12"/>
  <c r="O55" i="12"/>
  <c r="O57" i="12"/>
  <c r="O56" i="12"/>
  <c r="O75" i="12" l="1"/>
  <c r="G176" i="9"/>
  <c r="R71" i="12" l="1"/>
  <c r="T71" i="12" s="1"/>
  <c r="M79" i="12"/>
  <c r="N79" i="12" s="1"/>
  <c r="J332" i="5"/>
  <c r="F55" i="11"/>
  <c r="E55" i="11"/>
  <c r="J315" i="5" l="1"/>
  <c r="I315" i="13" l="1"/>
  <c r="I313" i="13"/>
  <c r="H315" i="13"/>
  <c r="F315" i="13"/>
  <c r="C10" i="13" s="1"/>
  <c r="K279" i="13"/>
  <c r="J279" i="13"/>
  <c r="K273" i="13"/>
  <c r="K264" i="13"/>
  <c r="I248" i="13"/>
  <c r="I234" i="13"/>
  <c r="E190" i="13"/>
  <c r="I175" i="13"/>
  <c r="I167" i="13"/>
  <c r="J120" i="13"/>
  <c r="K119" i="13"/>
  <c r="E99" i="13"/>
  <c r="J87" i="13"/>
  <c r="I80" i="13"/>
  <c r="J62" i="13"/>
  <c r="J57" i="13"/>
  <c r="I147" i="9"/>
  <c r="G147" i="9"/>
  <c r="E315" i="13" l="1"/>
  <c r="C9" i="13" s="1"/>
  <c r="C11" i="13" s="1"/>
  <c r="H84" i="11"/>
  <c r="C11" i="11"/>
  <c r="G55" i="11" s="1"/>
  <c r="C9" i="11"/>
  <c r="D315" i="13" l="1"/>
  <c r="C10" i="11"/>
  <c r="K279" i="5"/>
  <c r="I107" i="9" l="1"/>
  <c r="G107" i="9"/>
  <c r="K273" i="5" l="1"/>
  <c r="K264" i="5"/>
  <c r="J279" i="5"/>
  <c r="I248" i="5" l="1"/>
  <c r="I234" i="5" l="1"/>
  <c r="F28" i="8" l="1"/>
  <c r="E28" i="8"/>
  <c r="C9" i="8" s="1"/>
  <c r="C11" i="8" l="1"/>
  <c r="C10" i="8"/>
  <c r="D28" i="8"/>
  <c r="F826" i="5"/>
  <c r="J120" i="5"/>
  <c r="C10" i="5" l="1"/>
  <c r="E190" i="5"/>
  <c r="H89" i="8" l="1"/>
  <c r="I175" i="5"/>
  <c r="I167" i="5"/>
  <c r="K119" i="5"/>
  <c r="I80" i="5"/>
  <c r="H114" i="7"/>
  <c r="F52" i="7"/>
  <c r="C10" i="7" s="1"/>
  <c r="E52" i="7"/>
  <c r="C9" i="7" s="1"/>
  <c r="E99" i="5"/>
  <c r="E940" i="5" s="1"/>
  <c r="J87" i="5"/>
  <c r="J57" i="5"/>
  <c r="J62" i="5"/>
  <c r="H98" i="1"/>
  <c r="F78" i="6"/>
  <c r="C10" i="6" s="1"/>
  <c r="E78" i="6"/>
  <c r="C9" i="6" s="1"/>
  <c r="E95" i="1"/>
  <c r="C9" i="1" s="1"/>
  <c r="C11" i="1" s="1"/>
  <c r="F95" i="1"/>
  <c r="C10" i="1" s="1"/>
  <c r="I19" i="3"/>
  <c r="I20" i="3" s="1"/>
  <c r="I21" i="3" s="1"/>
  <c r="I22" i="3" s="1"/>
  <c r="I23" i="3" s="1"/>
  <c r="I24" i="3" s="1"/>
  <c r="I25" i="3" s="1"/>
  <c r="I26" i="3" s="1"/>
  <c r="I27" i="3" s="1"/>
  <c r="I28" i="3" s="1"/>
  <c r="I29" i="3" s="1"/>
  <c r="I30" i="3" s="1"/>
  <c r="I31" i="3" s="1"/>
  <c r="I32" i="3" s="1"/>
  <c r="I33" i="3" s="1"/>
  <c r="I34" i="3" s="1"/>
  <c r="I35" i="3" s="1"/>
  <c r="I36" i="3" s="1"/>
  <c r="I37" i="3" s="1"/>
  <c r="I38" i="3" s="1"/>
  <c r="G40" i="3"/>
  <c r="E826" i="5" l="1"/>
  <c r="D940" i="5" s="1"/>
  <c r="F147" i="9"/>
  <c r="F107" i="9"/>
  <c r="C11" i="7"/>
  <c r="C11" i="6"/>
  <c r="D826" i="5" l="1"/>
  <c r="E107" i="9"/>
  <c r="E147" i="9"/>
  <c r="C9" i="5"/>
  <c r="C11" i="5" s="1"/>
</calcChain>
</file>

<file path=xl/sharedStrings.xml><?xml version="1.0" encoding="utf-8"?>
<sst xmlns="http://schemas.openxmlformats.org/spreadsheetml/2006/main" count="4032" uniqueCount="1180">
  <si>
    <t>Total</t>
  </si>
  <si>
    <t>123.456.7890</t>
  </si>
  <si>
    <t>Fax:</t>
  </si>
  <si>
    <t>DATE</t>
  </si>
  <si>
    <t>DESCRIPTION</t>
  </si>
  <si>
    <t>Date</t>
  </si>
  <si>
    <t>Email:</t>
  </si>
  <si>
    <t>Nom de votre Entreprise</t>
  </si>
  <si>
    <t>Adresse de votre entreprise</t>
  </si>
  <si>
    <t>Ville, Etat, Code Postal</t>
  </si>
  <si>
    <t>Téléphone:</t>
  </si>
  <si>
    <t>x@votreentreprise.com</t>
  </si>
  <si>
    <t>DOIT</t>
  </si>
  <si>
    <t>NOM DU CLIENTS</t>
  </si>
  <si>
    <t>ATTN: CONTACT</t>
  </si>
  <si>
    <t>Adresse du client</t>
  </si>
  <si>
    <t>Code client :</t>
  </si>
  <si>
    <t>Etat de compte</t>
  </si>
  <si>
    <t>SOLDE</t>
  </si>
  <si>
    <t>REGLEMENT</t>
  </si>
  <si>
    <t>MONTANT</t>
  </si>
  <si>
    <t>COURANT</t>
  </si>
  <si>
    <t xml:space="preserve">RETARD 1-30 JOURS  </t>
  </si>
  <si>
    <t xml:space="preserve">RETARD 31-60 JOURS </t>
  </si>
  <si>
    <t xml:space="preserve">RETARD 61-90 JOURS </t>
  </si>
  <si>
    <t xml:space="preserve">PLUS DE 90 JOURS </t>
  </si>
  <si>
    <t>MONTANT DU</t>
  </si>
  <si>
    <t>FACTURE N°</t>
  </si>
  <si>
    <t xml:space="preserve">Compte </t>
  </si>
  <si>
    <t>Total Débit</t>
  </si>
  <si>
    <t>Total Crédit</t>
  </si>
  <si>
    <t>Débit</t>
  </si>
  <si>
    <t>Crédit</t>
  </si>
  <si>
    <t>Opérations</t>
  </si>
  <si>
    <t>Observation</t>
  </si>
  <si>
    <t xml:space="preserve">Solde </t>
  </si>
  <si>
    <t>FICHE DE SUIVI DU COMPTE CAISSE</t>
  </si>
  <si>
    <t>CAISSE PRINCIPALE</t>
  </si>
  <si>
    <t xml:space="preserve">caisse principale </t>
  </si>
  <si>
    <t>Versement</t>
  </si>
  <si>
    <t>Mohamed Chacal</t>
  </si>
  <si>
    <t>Achat</t>
  </si>
  <si>
    <t>Acompte</t>
  </si>
  <si>
    <t>Abderahman</t>
  </si>
  <si>
    <t>Service</t>
  </si>
  <si>
    <t>Transport</t>
  </si>
  <si>
    <t>Par / De</t>
  </si>
  <si>
    <t>Payement</t>
  </si>
  <si>
    <t>Citerne d'eau 5 voyages</t>
  </si>
  <si>
    <t>PRECEDENT</t>
  </si>
  <si>
    <t>Reste</t>
  </si>
  <si>
    <t>Nevada</t>
  </si>
  <si>
    <t>Djamel</t>
  </si>
  <si>
    <t>Brique 5 et 10 + 8 sac de ciment</t>
  </si>
  <si>
    <t>Abdesalam</t>
  </si>
  <si>
    <t>Mostafa</t>
  </si>
  <si>
    <t>7 jour de travail</t>
  </si>
  <si>
    <t>Quincailler</t>
  </si>
  <si>
    <t>5 Voyage citernes D'eau</t>
  </si>
  <si>
    <t>Abdelkader Macon</t>
  </si>
  <si>
    <t>Restant des opérations précédente</t>
  </si>
  <si>
    <t>Mélange sable jaune et carrier</t>
  </si>
  <si>
    <t>Achat Sika pour piscine</t>
  </si>
  <si>
    <t>Construction de baraque  20000/40000</t>
  </si>
  <si>
    <t>Construction de baraque  22000/40000</t>
  </si>
  <si>
    <t>Gravier + Transport</t>
  </si>
  <si>
    <t>Ciment + Transport</t>
  </si>
  <si>
    <t>Yacine</t>
  </si>
  <si>
    <t>A Lakhder 100000,00</t>
  </si>
  <si>
    <t>10 Jour de travail</t>
  </si>
  <si>
    <t xml:space="preserve">Payement </t>
  </si>
  <si>
    <t>payement</t>
  </si>
  <si>
    <t>2 Jour de travail</t>
  </si>
  <si>
    <t>Lampe Torche Pour Gardien de nuit</t>
  </si>
  <si>
    <t>Transport de la barre U de la villa  au Sabre</t>
  </si>
  <si>
    <t>Soudure des crochets sur la barre U</t>
  </si>
  <si>
    <t>Construction de baraque  30000/40000</t>
  </si>
  <si>
    <t xml:space="preserve"> Construction de baraque 33000/40000</t>
  </si>
  <si>
    <t>Au chantier Es-Sabre</t>
  </si>
  <si>
    <t>Vinil + Rouleau +Manche + Pinceau</t>
  </si>
  <si>
    <t>Au Villa</t>
  </si>
  <si>
    <t>Nabil</t>
  </si>
  <si>
    <t>7/7 au 12/7</t>
  </si>
  <si>
    <t>Sofiane citerne d'eau</t>
  </si>
  <si>
    <t>Transport PVC</t>
  </si>
  <si>
    <t>Gardian de nuit 5000/18000</t>
  </si>
  <si>
    <t>clé a pipe</t>
  </si>
  <si>
    <t>Transport Bureau de la villa au chantier</t>
  </si>
  <si>
    <t xml:space="preserve">Vidange de la fausse sceptique </t>
  </si>
  <si>
    <t>10 Pvc 160 PN6 acheté le 25/7 payé aujourd'hui</t>
  </si>
  <si>
    <t>Gardien de nuit</t>
  </si>
  <si>
    <t>Gardien de nuit 18000/18000</t>
  </si>
  <si>
    <t>Retro chargeuse</t>
  </si>
  <si>
    <t>Payement flinkot acheté par Bilel Etanch,,</t>
  </si>
  <si>
    <t>achat</t>
  </si>
  <si>
    <t>citern d'eau</t>
  </si>
  <si>
    <t>Brique pour Baraque</t>
  </si>
  <si>
    <t>Ciment Sable</t>
  </si>
  <si>
    <t>3 Citern D'eau</t>
  </si>
  <si>
    <t>Citern d'eau</t>
  </si>
  <si>
    <t>sable jaune/carrier</t>
  </si>
  <si>
    <t>5 Voyage Citernes d'eau</t>
  </si>
  <si>
    <t>Achat Ciment + Transport</t>
  </si>
  <si>
    <t>Achat Gravier + Transport</t>
  </si>
  <si>
    <t>Mostapha</t>
  </si>
  <si>
    <t>Payement Abderahmane 10 jours</t>
  </si>
  <si>
    <t>Lampe torche pour gardien</t>
  </si>
  <si>
    <t>sable jaune/carrier + ciment</t>
  </si>
  <si>
    <t>8000/40000</t>
  </si>
  <si>
    <t>Toiture en zinc + 8 Chevron +Transport</t>
  </si>
  <si>
    <t>eau</t>
  </si>
  <si>
    <t>versement</t>
  </si>
  <si>
    <t>pour achat de SIKA HYDROFUGE</t>
  </si>
  <si>
    <t>Achat 9 bidon SIKA HYDROFUGE/5kg</t>
  </si>
  <si>
    <t>Achat Eau</t>
  </si>
  <si>
    <t>Tube Carré, Tube Rec, Fer Carré pour Villa</t>
  </si>
  <si>
    <t>Transport Fer</t>
  </si>
  <si>
    <t>Eau</t>
  </si>
  <si>
    <t xml:space="preserve"> Rouji villa</t>
  </si>
  <si>
    <t>Fer Plat Acheter Par Rouji</t>
  </si>
  <si>
    <t xml:space="preserve">Payement Ancien Crédit  </t>
  </si>
  <si>
    <t>Jardinier</t>
  </si>
  <si>
    <t>Fin de payement du jardinier</t>
  </si>
  <si>
    <t>Gardien  africain</t>
  </si>
  <si>
    <t>3000/18000 (12j)</t>
  </si>
  <si>
    <t>Mohamed Monocouche</t>
  </si>
  <si>
    <t>Payement Mohamed Monocouche Travaux Terrasse 52000/52000</t>
  </si>
  <si>
    <t>Transport  Polyane</t>
  </si>
  <si>
    <t>Cadenas + chaine</t>
  </si>
  <si>
    <t>Achat Pvc 160 *11 et 200*1</t>
  </si>
  <si>
    <t>Coudes 160 *4</t>
  </si>
  <si>
    <t>PVC 160 * 4</t>
  </si>
  <si>
    <t>Achat Baguette douche + Baguette Sol pour sortie piscine</t>
  </si>
  <si>
    <t>Baguette Pour douche</t>
  </si>
  <si>
    <t>Lakhder</t>
  </si>
  <si>
    <t>Abeidate</t>
  </si>
  <si>
    <t xml:space="preserve"> 50000 (Donné au technicien de Abeidatte)</t>
  </si>
  <si>
    <t>100000 (Pour lakhder et son ami Kamal)</t>
  </si>
  <si>
    <t>Achat tube carré/rectangle fer carré</t>
  </si>
  <si>
    <t>donné a roujie pour achat fer plat</t>
  </si>
  <si>
    <t xml:space="preserve">Payement Mostapha 20000/40000 </t>
  </si>
  <si>
    <t>Payement Mostapha 30000/40000</t>
  </si>
  <si>
    <t>Payement Mostapha 33000/40000</t>
  </si>
  <si>
    <t>Avance Yacine pour reparation voiture</t>
  </si>
  <si>
    <t>Patement Mostapha 40000/40000</t>
  </si>
  <si>
    <t>Transport Barre U</t>
  </si>
  <si>
    <t>Soudure Croché</t>
  </si>
  <si>
    <t>Soudure porte et poteau</t>
  </si>
  <si>
    <t>Soudeur</t>
  </si>
  <si>
    <t>Achat Venil + Rouleau + Manche + Pinceau</t>
  </si>
  <si>
    <t>Clé a Pipe</t>
  </si>
  <si>
    <t>Transport bureau</t>
  </si>
  <si>
    <t>Transport Citerne</t>
  </si>
  <si>
    <t>Acompte abderahman</t>
  </si>
  <si>
    <t>Payement african qui a fait la garde pendant l'aid</t>
  </si>
  <si>
    <t>African</t>
  </si>
  <si>
    <t>gardien de nuit</t>
  </si>
  <si>
    <t>Acompte gardien de nuit</t>
  </si>
  <si>
    <t>Achat Polyane + Transport</t>
  </si>
  <si>
    <t>achat chaine cadenas</t>
  </si>
  <si>
    <t>achat pvc 160*11 + 200*1</t>
  </si>
  <si>
    <t>achat 4 coude 160</t>
  </si>
  <si>
    <t>achat pvc 160*4</t>
  </si>
  <si>
    <t>Polisteren + transport</t>
  </si>
  <si>
    <t xml:space="preserve">eau </t>
  </si>
  <si>
    <t>achat calle a beton</t>
  </si>
  <si>
    <t>Divers achat</t>
  </si>
  <si>
    <t>Reliquat pour 27j de travail a raison de 2000da/j 54000/54000</t>
  </si>
  <si>
    <t>Totale 31000 Da</t>
  </si>
  <si>
    <t>Totale 11000 Da</t>
  </si>
  <si>
    <t>550*30 + 1500 transport</t>
  </si>
  <si>
    <t>Ciment Sable/jaune Villa</t>
  </si>
  <si>
    <t>Flexy Pour Modem ooredoo Djamel</t>
  </si>
  <si>
    <t>Payement chauffeur repas de soir,</t>
  </si>
  <si>
    <t>eau pour ouvrier</t>
  </si>
  <si>
    <t>9 bouteille * 40</t>
  </si>
  <si>
    <t>10000/37800</t>
  </si>
  <si>
    <t>15 bouteille</t>
  </si>
  <si>
    <t>5 fardeau</t>
  </si>
  <si>
    <t>/</t>
  </si>
  <si>
    <t>Constantine</t>
  </si>
  <si>
    <t>3 fardeau</t>
  </si>
  <si>
    <t>grand</t>
  </si>
  <si>
    <t>Mr Djamel</t>
  </si>
  <si>
    <t>Achat Mousse pour pose cadre</t>
  </si>
  <si>
    <t>3 voyage de citerne d'eau</t>
  </si>
  <si>
    <t>Achat Necessaire plomberie</t>
  </si>
  <si>
    <t>Fateh menuisier</t>
  </si>
  <si>
    <t>Pose 2 porte+cadre 1er etage</t>
  </si>
  <si>
    <t>3 Sac Ciment Colle</t>
  </si>
  <si>
    <t>Silicon transparant</t>
  </si>
  <si>
    <t>Achat Silicon Noir</t>
  </si>
  <si>
    <t>Pour menuisier</t>
  </si>
  <si>
    <t xml:space="preserve"> </t>
  </si>
  <si>
    <t>Avance</t>
  </si>
  <si>
    <t xml:space="preserve">5000/15000 Cadre+Porte+Etagere kitchinette </t>
  </si>
  <si>
    <t>Payement effectuer par Mr Djamel</t>
  </si>
  <si>
    <t>Légende</t>
  </si>
  <si>
    <t>Débit chantier Es-Sabre</t>
  </si>
  <si>
    <t>Payement des ancien travaux effectuer chez Djamel par  Abdelkader Macon</t>
  </si>
  <si>
    <t>Réparation Voiture</t>
  </si>
  <si>
    <t>A Mahmoud 100000,00</t>
  </si>
  <si>
    <t>Abderrahmane</t>
  </si>
  <si>
    <t>Abdeslam</t>
  </si>
  <si>
    <t xml:space="preserve">Soudure du Poteau U + Réparation Porte d'entré </t>
  </si>
  <si>
    <t>Payement Nabil mois de Juin 23 jour</t>
  </si>
  <si>
    <t>Départ Constantine pour L'Aïd</t>
  </si>
  <si>
    <t>Transport de la Citerne du Hamra a Sabre</t>
  </si>
  <si>
    <t>Acomptes</t>
  </si>
  <si>
    <t>Garde 2 jour de l'aïd</t>
  </si>
  <si>
    <t xml:space="preserve">Acomptes  </t>
  </si>
  <si>
    <t>Chez lui (manque de 2000 au départ)</t>
  </si>
  <si>
    <t>Payement de Mohamed monocouche pour Travaux de Terrasse 32000/52000 par Djamel</t>
  </si>
  <si>
    <t>Un rouleaux de Polyane</t>
  </si>
  <si>
    <t>Polystyrène *10</t>
  </si>
  <si>
    <t>Transport Polystyrène</t>
  </si>
  <si>
    <t>Achat Calles a Béton * 5</t>
  </si>
  <si>
    <t>Achat 20 ciment colle Pour travaux Douche 1er étage</t>
  </si>
  <si>
    <t>Marbre + Transport</t>
  </si>
  <si>
    <t>Payement deux voyage de citerne d'eau</t>
  </si>
  <si>
    <t>Siphon + ruban mètre</t>
  </si>
  <si>
    <t>Détail</t>
  </si>
  <si>
    <t>Pour achat de pvc + payement calle a béton</t>
  </si>
  <si>
    <t>Achat 10 tuyaux de pvc 160 pn6</t>
  </si>
  <si>
    <t>Achat 2 tuyaux PVC 200 pn6 + 5 PVC 160 pn6</t>
  </si>
  <si>
    <t>Ciment colle pour villa Djamel</t>
  </si>
  <si>
    <t>20 Sac de calles a béton</t>
  </si>
  <si>
    <t>Baguette pour Villa Djamel</t>
  </si>
  <si>
    <t>Rallonge</t>
  </si>
  <si>
    <t>Projecteur 100W + Prise Male</t>
  </si>
  <si>
    <t>Projecteur 100W + Prise Male + 3m câble</t>
  </si>
  <si>
    <t>Déchargement rond a béton</t>
  </si>
  <si>
    <t>Chauffeur de Girafe</t>
  </si>
  <si>
    <t>Déjeunée 4 sandwich</t>
  </si>
  <si>
    <t>30 feuille de polystyrène</t>
  </si>
  <si>
    <t>4 Pax 40 pj +30 polystyrène 40mm</t>
  </si>
  <si>
    <t>Un sac de ciment pour Girafe</t>
  </si>
  <si>
    <t>Repas pour operateurs Girafe</t>
  </si>
  <si>
    <t>Electricien pose et fourniture,</t>
  </si>
  <si>
    <t xml:space="preserve"> Nabil paye juillet 37800/37800</t>
  </si>
  <si>
    <t>Achat 11 feuille de polisterene</t>
  </si>
  <si>
    <t>deux fardeau</t>
  </si>
  <si>
    <t>5 Bidon Sika hydrofuge</t>
  </si>
  <si>
    <t>deux fardeaux</t>
  </si>
  <si>
    <t>un carton de Broche 10</t>
  </si>
  <si>
    <t>2 bouchon caniveau</t>
  </si>
  <si>
    <t>2 voyage de citerne d'eau,</t>
  </si>
  <si>
    <t xml:space="preserve">jour de coulage dernier voile pereferique + demarrage de la dalle de sol de la terrasse picine </t>
  </si>
  <si>
    <t>13*70 + 120tran</t>
  </si>
  <si>
    <t>Eau pour ouvrier</t>
  </si>
  <si>
    <t>3 fardeaux</t>
  </si>
  <si>
    <t>Tuyau eau</t>
  </si>
  <si>
    <t>2 fardeau</t>
  </si>
  <si>
    <t>Transport Compacteur (payé pour l'aller/retour)</t>
  </si>
  <si>
    <t>Transport compacteur</t>
  </si>
  <si>
    <t>pour reparation</t>
  </si>
  <si>
    <t>Repas pour operateurs girafe</t>
  </si>
  <si>
    <t>Achat polisteren</t>
  </si>
  <si>
    <t>Colle pvc</t>
  </si>
  <si>
    <t>Eau ouvrier</t>
  </si>
  <si>
    <t>Sika Hydrofuge</t>
  </si>
  <si>
    <t>2200*8 de 5L</t>
  </si>
  <si>
    <t>Par Chacal Mohamed au bureau</t>
  </si>
  <si>
    <t>tuyau d'eau</t>
  </si>
  <si>
    <t>compacteur 4jour</t>
  </si>
  <si>
    <t>3500*4</t>
  </si>
  <si>
    <t>eau pour ouvriers</t>
  </si>
  <si>
    <t>gants pour ouvrier</t>
  </si>
  <si>
    <t>4*150</t>
  </si>
  <si>
    <t>essence pour compacteur</t>
  </si>
  <si>
    <t>citerne d'eau ( ancien coulage)</t>
  </si>
  <si>
    <t>boite d'archive/classeur</t>
  </si>
  <si>
    <t>Cartouche d'encre pour Imprimente</t>
  </si>
  <si>
    <t>Construction de la baraque 40000/40000</t>
  </si>
  <si>
    <r>
      <t xml:space="preserve">FICHE DE SUIVI DU COMPTE CAISSE MOIS </t>
    </r>
    <r>
      <rPr>
        <b/>
        <u/>
        <sz val="18"/>
        <rFont val="Arial"/>
        <family val="2"/>
      </rPr>
      <t>JUILLET</t>
    </r>
  </si>
  <si>
    <t>Le matin chez  lui depuis le Balcon</t>
  </si>
  <si>
    <r>
      <t xml:space="preserve">  70 000,00        D</t>
    </r>
    <r>
      <rPr>
        <b/>
        <sz val="10"/>
        <rFont val="Arial"/>
        <family val="2"/>
      </rPr>
      <t>onné a lakhder 16 aout avec son ami kamel par mr djamel.</t>
    </r>
  </si>
  <si>
    <t xml:space="preserve">  75 000,00     Payement dalle de sol piscine.</t>
  </si>
  <si>
    <t xml:space="preserve">  30 000,00     Donné a lakhder 11 aout.</t>
  </si>
  <si>
    <t xml:space="preserve">  100 000,00   Donné a abeidatte.</t>
  </si>
  <si>
    <t xml:space="preserve">  60 000,00     Donné a hamid placo.</t>
  </si>
  <si>
    <t>6 Coude 40 45° + 2 Coude 90° + Reduction 80/40 pour caniveau terrasse</t>
  </si>
  <si>
    <t>Achat 5 ciment + Sable jaune/sable carrier</t>
  </si>
  <si>
    <t>10 Sac ciment+transport</t>
  </si>
  <si>
    <t>Patte a joints</t>
  </si>
  <si>
    <t>Ciment colle</t>
  </si>
  <si>
    <t>16 Piece Nivada *1250</t>
  </si>
  <si>
    <t>2 Sac de ciment colle *650</t>
  </si>
  <si>
    <t>FICHE DE SUIVI DU COMPTE CAISSE MOIS AOUT</t>
  </si>
  <si>
    <t>Achat repas pour operateurs giraf</t>
  </si>
  <si>
    <t>Hassan MO</t>
  </si>
  <si>
    <t>Nabil MO</t>
  </si>
  <si>
    <t>Mois Precedent</t>
  </si>
  <si>
    <t>Solde du mois de Aout ( Moins 32590da)</t>
  </si>
  <si>
    <t>Une piece de Nevada Angle</t>
  </si>
  <si>
    <t>6 Tige filtée</t>
  </si>
  <si>
    <t>Mousse (petite taille)</t>
  </si>
  <si>
    <t>2 Sac ciment colle</t>
  </si>
  <si>
    <t>Lakhder/Kamel</t>
  </si>
  <si>
    <t>Fateh Menuisier</t>
  </si>
  <si>
    <t xml:space="preserve">15000/15000 pour placard et etager kitchinette + 500 </t>
  </si>
  <si>
    <t>50000,00 Payement  de lakhder et kamel par Mr Djamel</t>
  </si>
  <si>
    <t>12*40+1*50 (congelé)</t>
  </si>
  <si>
    <t>louer le 30/31 pour compactage des dalles flotantes 2 jour a raison de 4500da/jour</t>
  </si>
  <si>
    <t>fiche femelle</t>
  </si>
  <si>
    <t>Clé 10 et 12</t>
  </si>
  <si>
    <t>Flexy 2000 dinar a Yacine</t>
  </si>
  <si>
    <t>40*12</t>
  </si>
  <si>
    <t>600 + 800</t>
  </si>
  <si>
    <t>18*40 + 18*40  (grande chaleur)</t>
  </si>
  <si>
    <t>18*40+12*40</t>
  </si>
  <si>
    <t xml:space="preserve">Pour Tracage villa 900 +600 </t>
  </si>
  <si>
    <t>Payement du compacteur</t>
  </si>
  <si>
    <t>3 fardeau eau</t>
  </si>
  <si>
    <t>Solde De La Caisse</t>
  </si>
  <si>
    <t>Prévu pour payement girafe, citerne d'eau, gardien</t>
  </si>
  <si>
    <t>Achat Patte a Joints Villa</t>
  </si>
  <si>
    <t>4 Eau pour ouvrier</t>
  </si>
  <si>
    <t>Le matin dans sa voiture avec la lettre pour Madame Benaantar,</t>
  </si>
  <si>
    <t>Téflon pour plombier villa</t>
  </si>
  <si>
    <t>Aervice</t>
  </si>
  <si>
    <t>NB: La somme de 100 000,00  qui m'a étais donnée le 26/07/2022 Par Mr Djamel n'a pas étais introduite dans les comptes puisque la majorité de la somme a étais utiliser pour des achat pour le chantier  ES-Sabre, la somme de 27 160,00 figurante en haut a étais payé avec cet argent, le compte du mois d'aout va être réinitialiser a 0,00</t>
  </si>
  <si>
    <t>Pose extension +reglage couvre joints+rabotage Ssol</t>
  </si>
  <si>
    <t>Flexible pour machine à lavé,</t>
  </si>
  <si>
    <t>26jour *1800</t>
  </si>
  <si>
    <t>Ciment</t>
  </si>
  <si>
    <t>mois de aout 12000/46800</t>
  </si>
  <si>
    <t>Mois d'Aout 46800/46800</t>
  </si>
  <si>
    <t>3 Balais, 2 manche, 1 pelle avec manche</t>
  </si>
  <si>
    <t>payement du credit fait chez halim quaincailler</t>
  </si>
  <si>
    <t>LOT</t>
  </si>
  <si>
    <t>Plomberie</t>
  </si>
  <si>
    <t>Villa Djamel</t>
  </si>
  <si>
    <t>Colonne1</t>
  </si>
  <si>
    <t>Villa</t>
  </si>
  <si>
    <t>argent</t>
  </si>
  <si>
    <t>vila</t>
  </si>
  <si>
    <t>degager</t>
  </si>
  <si>
    <t>*</t>
  </si>
  <si>
    <t>Payement personnel</t>
  </si>
  <si>
    <t>Necessaire au Chantier</t>
  </si>
  <si>
    <t>Terrassement</t>
  </si>
  <si>
    <t>Etanchéité</t>
  </si>
  <si>
    <t>Divers</t>
  </si>
  <si>
    <t>Coulage Beton</t>
  </si>
  <si>
    <t>achet chez Sika 2200</t>
  </si>
  <si>
    <t>credit chez halim 2300</t>
  </si>
  <si>
    <t xml:space="preserve">Achat ciment </t>
  </si>
  <si>
    <t>PVC</t>
  </si>
  <si>
    <t>2*2550</t>
  </si>
  <si>
    <t>16sac*450</t>
  </si>
  <si>
    <t>Brouette</t>
  </si>
  <si>
    <t>Polyane</t>
  </si>
  <si>
    <t>Colle</t>
  </si>
  <si>
    <t>achat effectuer le 31/8 :48Kg de polyane:18400da + colle :1500da + 2bidon de sika hydrofuge : 2350da/bidon</t>
  </si>
  <si>
    <t>Outils de Chantier</t>
  </si>
  <si>
    <t>Clé a molette</t>
  </si>
  <si>
    <t>Autre</t>
  </si>
  <si>
    <t>Le 1*13/9  4*14/9 1*15/09 1*19/9</t>
  </si>
  <si>
    <t>Eau pour ouvrier,</t>
  </si>
  <si>
    <t>Béton</t>
  </si>
  <si>
    <t>Colle+papier verre pour réparation PVC 160</t>
  </si>
  <si>
    <t>1 Bidon Sika Hydrofuge</t>
  </si>
  <si>
    <t>Donner par Mohamed Chacal au villa de Djamel</t>
  </si>
  <si>
    <t>Pointe a béton</t>
  </si>
  <si>
    <t>Coulage Béton</t>
  </si>
  <si>
    <t>Rouleau Polyane</t>
  </si>
  <si>
    <t>transport compacteur (aller/retour)/ polyane/</t>
  </si>
  <si>
    <t>Le matin derrière la baraque</t>
  </si>
  <si>
    <t>ruban mètre</t>
  </si>
  <si>
    <t>Silicon ( Djamel )</t>
  </si>
  <si>
    <t xml:space="preserve"> 2 Sac de Plâtre</t>
  </si>
  <si>
    <t xml:space="preserve">16 Feuille polystyrène </t>
  </si>
  <si>
    <t>Manquant du solde ciment</t>
  </si>
  <si>
    <t>Manquant du solde ciment /erreur de calcul de Mohamed</t>
  </si>
  <si>
    <t>le matin au bureau avec l'argent du ciment et le cheque pour Mohamed Matériaux</t>
  </si>
  <si>
    <t>7 Voyages citerne d'eau</t>
  </si>
  <si>
    <t>Cartable pour PC ( confirmer le prix 4800)</t>
  </si>
  <si>
    <t>Chauffeur Malaxeur</t>
  </si>
  <si>
    <t>FICHE DE SUIVI DU COMPTE CAISSE MOIS SEPTEMBRE</t>
  </si>
  <si>
    <t>Pour reparation meuble/achat bois,</t>
  </si>
  <si>
    <t>FICHE DE SUIVI DU COMPTE CAISSE ES SABRE</t>
  </si>
  <si>
    <t>Pour Salaire Ouvrier</t>
  </si>
  <si>
    <t>Compte Rendu</t>
  </si>
  <si>
    <t>19*1800+6*1000(jour non travailler)=40200-10000 par djamel</t>
  </si>
  <si>
    <t>40200,00 / 40200,00 Mois de Septembre</t>
  </si>
  <si>
    <t>12 juin - 12 sep + achat effectuer pour Djamel</t>
  </si>
  <si>
    <t>35000 + 94000,00 / 288890,00</t>
  </si>
  <si>
    <t>19*1800+6*1000(jour non travailler)=40200 -10000 par djamel</t>
  </si>
  <si>
    <t>12 juin - 12 sep + achat effectuer pour Djamel - 35000(avce juin)</t>
  </si>
  <si>
    <t>268000,00 / 288890,00</t>
  </si>
  <si>
    <t>RAS</t>
  </si>
  <si>
    <t xml:space="preserve"> Au bureau a Kouba</t>
  </si>
  <si>
    <t>(Pour payement de Giraf et Facture d'eau)</t>
  </si>
  <si>
    <t>Coulage de 135 m3 de beton</t>
  </si>
  <si>
    <t>Ami Said</t>
  </si>
  <si>
    <t>Payement Facture D'Eau</t>
  </si>
  <si>
    <t>ARRET DES TRAVAUX</t>
  </si>
  <si>
    <t xml:space="preserve"> Pour Achat de Chantier</t>
  </si>
  <si>
    <t>(sur la route en haut du chantier avec Mr Djamel)</t>
  </si>
  <si>
    <t>288890,00/288890,00</t>
  </si>
  <si>
    <t>Eau Pour Ouvrier</t>
  </si>
  <si>
    <t>Polysterene</t>
  </si>
  <si>
    <t>Transport Polysteren</t>
  </si>
  <si>
    <t>3*3000 =9000</t>
  </si>
  <si>
    <t>Bilel etancheité</t>
  </si>
  <si>
    <t>Flexy</t>
  </si>
  <si>
    <t>pour le Pax de la villa 1</t>
  </si>
  <si>
    <t>Achat peinture/pinceaux pour Djamel</t>
  </si>
  <si>
    <t>Mostafa Macon</t>
  </si>
  <si>
    <t>Avance pour la construction de bureau</t>
  </si>
  <si>
    <t>10*700 =7000 (achter le 26 payer le 27)</t>
  </si>
  <si>
    <t>5 Sac de gravier</t>
  </si>
  <si>
    <t>Acompte Total  : 6000</t>
  </si>
  <si>
    <t xml:space="preserve">Acompte Total  : 6000 </t>
  </si>
  <si>
    <t>brique 5</t>
  </si>
  <si>
    <t>40 piece de briques</t>
  </si>
  <si>
    <t>transport des chaise chez le couturier, transport brique, transport des bureau</t>
  </si>
  <si>
    <t xml:space="preserve">10 piece de polysteren </t>
  </si>
  <si>
    <t>700da * 10</t>
  </si>
  <si>
    <t>8 * 40</t>
  </si>
  <si>
    <t>Nabile MO</t>
  </si>
  <si>
    <t>acompte total : 18000</t>
  </si>
  <si>
    <t xml:space="preserve">29/10,  31/10,  01/10 </t>
  </si>
  <si>
    <t>cheragua</t>
  </si>
  <si>
    <t>Cable + fiche M/F</t>
  </si>
  <si>
    <t>9 * 40</t>
  </si>
  <si>
    <t>dans sa voiture avec des billet de 500</t>
  </si>
  <si>
    <t>Pour 80 m3 de beton</t>
  </si>
  <si>
    <t>Mr Aniba Hamid</t>
  </si>
  <si>
    <t>Acompte total : 8000</t>
  </si>
  <si>
    <t>payement giraf</t>
  </si>
  <si>
    <t>facture d'eau 4200</t>
  </si>
  <si>
    <t>transport les chaise de l'atelier au villa, et les bureau du villa au chantier</t>
  </si>
  <si>
    <t>2m cable + fiche male/f</t>
  </si>
  <si>
    <t>pour payement de giraf</t>
  </si>
  <si>
    <t>700*16 + 1000 transport</t>
  </si>
  <si>
    <t>Cheque</t>
  </si>
  <si>
    <t>Espece</t>
  </si>
  <si>
    <t>dans la voiture avec djamel avant l'entré de l'autoroute de douira</t>
  </si>
  <si>
    <t>Carrier</t>
  </si>
  <si>
    <t>Payement des agrégats a la Carrier</t>
  </si>
  <si>
    <t>carrier Hamam belouane</t>
  </si>
  <si>
    <t>Totale : 18500</t>
  </si>
  <si>
    <t>10000/38200</t>
  </si>
  <si>
    <t>23000/38200</t>
  </si>
  <si>
    <t>salaire mois October</t>
  </si>
  <si>
    <t>1-16 a 1000 , 17- 31 1800 (1jour du premier au 16 travaillez chez djamel=&gt;1800, et deux jour non travaillé ) salaire mois October</t>
  </si>
  <si>
    <t>38200/38200</t>
  </si>
  <si>
    <t>coulage</t>
  </si>
  <si>
    <t>coulage de 70m3 beton</t>
  </si>
  <si>
    <t>Facture</t>
  </si>
  <si>
    <t>Manchant 4</t>
  </si>
  <si>
    <t>Manchant 5</t>
  </si>
  <si>
    <t>racord pour tyau endommagé</t>
  </si>
  <si>
    <t>Radiateur + element</t>
  </si>
  <si>
    <t xml:space="preserve">Facture </t>
  </si>
  <si>
    <t>Transport des eprouvettes chez le labo</t>
  </si>
  <si>
    <t>160 m² Maconnerie et giclage</t>
  </si>
  <si>
    <t>160 m2 entre giclage et briquetage a verifier + 2000 pour pose fenetre</t>
  </si>
  <si>
    <t>Totale : 38000/49400</t>
  </si>
  <si>
    <t>49400/49400</t>
  </si>
  <si>
    <t>2*80000da</t>
  </si>
  <si>
    <t>Salaire du 12 sep au 12 nov</t>
  </si>
  <si>
    <t>Robinet Radiateur</t>
  </si>
  <si>
    <t>Equipement electricité</t>
  </si>
  <si>
    <t>Smail Geotechnicien</t>
  </si>
  <si>
    <t>Facture: pour bureau</t>
  </si>
  <si>
    <t xml:space="preserve">1 voyage le jour du coulage </t>
  </si>
  <si>
    <t>le 13/11/2022</t>
  </si>
  <si>
    <t>Payement D'etude complementaire</t>
  </si>
  <si>
    <t>Cuivre, Robinet de gaz,,,</t>
  </si>
  <si>
    <t>Pour instalation d'une sortie de gaz au jardin</t>
  </si>
  <si>
    <t>coude 90° 40¤</t>
  </si>
  <si>
    <t>Charteton, visse ,</t>
  </si>
  <si>
    <t>Rosace , Tifnon , manchant</t>
  </si>
  <si>
    <t>pour instalation des radiateur au RDC</t>
  </si>
  <si>
    <t xml:space="preserve">Pour Sortie de la piscine </t>
  </si>
  <si>
    <t>pavé</t>
  </si>
  <si>
    <t>40 piece de pavé</t>
  </si>
  <si>
    <t>12000/12000</t>
  </si>
  <si>
    <t>Pour travaux d'etancheité de la villa 1. Somme 15000, reduction a 12000</t>
  </si>
  <si>
    <t>Rouleau Pax TJ 40</t>
  </si>
  <si>
    <t>afin de terminé les travaux d'etancheité de la villa 1</t>
  </si>
  <si>
    <t>Au chantier dans la voiture</t>
  </si>
  <si>
    <t>Sable jaune</t>
  </si>
  <si>
    <t>cheville brique</t>
  </si>
  <si>
    <t>15 piece</t>
  </si>
  <si>
    <t>gravier</t>
  </si>
  <si>
    <t>transport</t>
  </si>
  <si>
    <t>Facture sable</t>
  </si>
  <si>
    <t>facture: pour coulage du totoire du voisin</t>
  </si>
  <si>
    <t>lampe : pour bureau</t>
  </si>
  <si>
    <t>15000,00 / 43400,00</t>
  </si>
  <si>
    <t>raccord pour tyau endommagé</t>
  </si>
  <si>
    <t>Legende</t>
  </si>
  <si>
    <t>Achat Pour Mr Djamel</t>
  </si>
  <si>
    <t>donné a la voiture avec sa fille</t>
  </si>
  <si>
    <t>30000 Payement pour Lakhder Macon</t>
  </si>
  <si>
    <t>Pour Payement salarier du chantier</t>
  </si>
  <si>
    <t>Pour Payement Instalation Rampe d'escalier</t>
  </si>
  <si>
    <t>Payement instalation Rampe d'escalier</t>
  </si>
  <si>
    <t>lakhder</t>
  </si>
  <si>
    <t>Operation</t>
  </si>
  <si>
    <t>Par</t>
  </si>
  <si>
    <t>A</t>
  </si>
  <si>
    <t>Somme</t>
  </si>
  <si>
    <t>lakhder et kamal</t>
  </si>
  <si>
    <t>//</t>
  </si>
  <si>
    <t>yacine</t>
  </si>
  <si>
    <t>Lakhder et kamel</t>
  </si>
  <si>
    <t>10000,00 / 43400,00</t>
  </si>
  <si>
    <t>43400,00 / 43400,00</t>
  </si>
  <si>
    <t>Gravier</t>
  </si>
  <si>
    <t>Lampe : pour bureau</t>
  </si>
  <si>
    <t>novembre</t>
  </si>
  <si>
    <t>12 nov - 12 Dec</t>
  </si>
  <si>
    <t>Avance pour les ouvrier</t>
  </si>
  <si>
    <t>facture: pour coulage du trotoire du voisin</t>
  </si>
  <si>
    <t>23j *1800+2j*1000</t>
  </si>
  <si>
    <t>22*1000 + 4*1800</t>
  </si>
  <si>
    <t>du 12 Nov - 12 Dec</t>
  </si>
  <si>
    <t>2 Botte pour ouvrier</t>
  </si>
  <si>
    <t>Acompte pour ouvriers</t>
  </si>
  <si>
    <t>Pour achat de bottes et Vidange</t>
  </si>
  <si>
    <t>2 Bottes pour nabil/hassan 1000*2</t>
  </si>
  <si>
    <t>Services</t>
  </si>
  <si>
    <t>3 vidange de fosse 4500*3</t>
  </si>
  <si>
    <t>Achat Lampe pour sous-sol</t>
  </si>
  <si>
    <t>achat pompe immergé</t>
  </si>
  <si>
    <t>versement pompe immergé 17000,00 / 23000,00</t>
  </si>
  <si>
    <t xml:space="preserve">Nabil </t>
  </si>
  <si>
    <t>hassan</t>
  </si>
  <si>
    <t>Payement salarier chantier sabre</t>
  </si>
  <si>
    <t>5000 nabil /5000 hassan</t>
  </si>
  <si>
    <t>Pour Achat Lampe pour sous-sol</t>
  </si>
  <si>
    <t>Reliquat pompe immergé 23000,00 / 23000,00</t>
  </si>
  <si>
    <t>Caisse Djamel</t>
  </si>
  <si>
    <t>Pour payement des salarier</t>
  </si>
  <si>
    <t>43400,00 / 43400,00 mois novembre</t>
  </si>
  <si>
    <t>5000,00 / 29200,00 Decembre</t>
  </si>
  <si>
    <t>6000,00 / 29200,00 Decembre</t>
  </si>
  <si>
    <t>Pour payement de pompe</t>
  </si>
  <si>
    <t>Avance pour Pompe immergé 17000/23000</t>
  </si>
  <si>
    <t>29200/29200 decembre</t>
  </si>
  <si>
    <t>33400 janvier</t>
  </si>
  <si>
    <t>pour pompe immergé</t>
  </si>
  <si>
    <t>Reliquat pour pompe imergé 23000/23000</t>
  </si>
  <si>
    <t>lakhder et kamel</t>
  </si>
  <si>
    <t>07/09 - 23/12</t>
  </si>
  <si>
    <t>Salaires</t>
  </si>
  <si>
    <t xml:space="preserve"> 2 Spot; mise a la terre (jardin), Transfo spot</t>
  </si>
  <si>
    <t>7 Transfo Spot</t>
  </si>
  <si>
    <t>photocellule Energical</t>
  </si>
  <si>
    <t>ciment, douille, chatetron, cheville</t>
  </si>
  <si>
    <t>2 voyage de vidange fausse septique</t>
  </si>
  <si>
    <t>12 janv - 12 fevrier</t>
  </si>
  <si>
    <t>12 dec - 12 janv</t>
  </si>
  <si>
    <t>Robinet + manchant</t>
  </si>
  <si>
    <t>Fuite  chantier+ robinet pour WC</t>
  </si>
  <si>
    <t>xx/02/2023</t>
  </si>
  <si>
    <t>Total :</t>
  </si>
  <si>
    <t>chigniole+ meches</t>
  </si>
  <si>
    <t>tole galvanize pour cloture</t>
  </si>
  <si>
    <t xml:space="preserve">sable 0-3, jaune </t>
  </si>
  <si>
    <t>Salaires + payement Ciment</t>
  </si>
  <si>
    <t>payement 28,10 tonne ciment</t>
  </si>
  <si>
    <t>vidange fausse</t>
  </si>
  <si>
    <t>vidange fausse villa djamel</t>
  </si>
  <si>
    <t>Islam MO</t>
  </si>
  <si>
    <t>Salaire Fevrier</t>
  </si>
  <si>
    <t>12j gardinage</t>
  </si>
  <si>
    <t>8*1800+12*1000</t>
  </si>
  <si>
    <t>13 Ciment colle+3 ciment + gants</t>
  </si>
  <si>
    <t>4m cable + fiche M/F</t>
  </si>
  <si>
    <t>2*3000 caroteuse</t>
  </si>
  <si>
    <t>P/U</t>
  </si>
  <si>
    <t xml:space="preserve"> /</t>
  </si>
  <si>
    <t xml:space="preserve"> 80 m²</t>
  </si>
  <si>
    <t>80 m²</t>
  </si>
  <si>
    <t>40 ml</t>
  </si>
  <si>
    <t>84 m²</t>
  </si>
  <si>
    <t>chappe 80m²    RDC</t>
  </si>
  <si>
    <t>Dalle de sol  80m²     RDC</t>
  </si>
  <si>
    <t>Plinthe 40 ml     RDC</t>
  </si>
  <si>
    <t>Dalle de sol 84 m²   1er</t>
  </si>
  <si>
    <t>Escalier</t>
  </si>
  <si>
    <t>Porte d'entrée</t>
  </si>
  <si>
    <t>Parquet Jardin:</t>
  </si>
  <si>
    <t>Plinthe Jardin:</t>
  </si>
  <si>
    <t>Douche jardin + Nevada</t>
  </si>
  <si>
    <t>Douche  Bab Elzouar</t>
  </si>
  <si>
    <t>Sous-Sol</t>
  </si>
  <si>
    <t>RDC</t>
  </si>
  <si>
    <t>Salle de bain 1er (couloir)</t>
  </si>
  <si>
    <t>Salle de bain 1er (suite parental)</t>
  </si>
  <si>
    <t>Article</t>
  </si>
  <si>
    <t>Prix</t>
  </si>
  <si>
    <t>Quantité</t>
  </si>
  <si>
    <t>Porte Coupe feu</t>
  </si>
  <si>
    <t>34 m²</t>
  </si>
  <si>
    <t>27 ml</t>
  </si>
  <si>
    <t xml:space="preserve">Total </t>
  </si>
  <si>
    <t>necessaire plomberie Douche Rdc</t>
  </si>
  <si>
    <t>payement faience</t>
  </si>
  <si>
    <t>Payement faience</t>
  </si>
  <si>
    <t>lakhder 10000</t>
  </si>
  <si>
    <t>payement lakhder</t>
  </si>
  <si>
    <t>Mahmoud</t>
  </si>
  <si>
    <t>payement Mahmoud</t>
  </si>
  <si>
    <t>2 coude + colle etanche pour piscine</t>
  </si>
  <si>
    <t>Salaire Yacine 12 fev - 12 mars</t>
  </si>
  <si>
    <t>Salle de bain</t>
  </si>
  <si>
    <t>Plinthe   71 ml         1er</t>
  </si>
  <si>
    <t>71 ml</t>
  </si>
  <si>
    <t>chappe 84 m²        1er</t>
  </si>
  <si>
    <t>Payements de Lakhder</t>
  </si>
  <si>
    <t>Cout des Travaux</t>
  </si>
  <si>
    <t>Total des Versements</t>
  </si>
  <si>
    <t>Reste a Payé</t>
  </si>
  <si>
    <t>Opération</t>
  </si>
  <si>
    <t>Lakhder et Kamel</t>
  </si>
  <si>
    <t>Lakhdar</t>
  </si>
  <si>
    <t>Lakhdar et Kamal</t>
  </si>
  <si>
    <t>Lakhdar et Kamel</t>
  </si>
  <si>
    <t>Hammam Sous Sol (état actuel)</t>
  </si>
  <si>
    <t>Béton piscine, niche, Poteau + porte jardin, poteau pour branchement câble électrique, Galaxy cuisine rdc, contour en Galaxy porte ascenseur</t>
  </si>
  <si>
    <t>caniveau</t>
  </si>
  <si>
    <t>Travaux Divers: Plâtre escalier, finition coté latéral escalier, rebouchage en plâtre RDC, finition tour de piscine, rebouchage en ciment jardin</t>
  </si>
  <si>
    <t>1er étage</t>
  </si>
  <si>
    <t>Balcon 1er : Faïence, marbre, Syphon, Niche des nourrisse, Piquage, seuille</t>
  </si>
  <si>
    <t>2em étage</t>
  </si>
  <si>
    <t>Terrasse : Faïence, tour de port, niche, maçonnerie ,piquage, maçonnerie cheminée</t>
  </si>
  <si>
    <t>Balcon 2em :Faïence , Marbre, Syphon, Piquage, Seuille</t>
  </si>
  <si>
    <t>Toilette 2em : démolition et rectification</t>
  </si>
  <si>
    <t xml:space="preserve">Armoire ascenseur </t>
  </si>
  <si>
    <t>Kitchenette : Construction, pose dalle, pose marbre, pose évier, faïence, pose marbre du Bar</t>
  </si>
  <si>
    <t>Rifteuse +rivés + 2 manche a balais + papier colant + skotche,</t>
  </si>
  <si>
    <t>djamel</t>
  </si>
  <si>
    <t>payement lakhder + precadre</t>
  </si>
  <si>
    <t>Pre-cadre</t>
  </si>
  <si>
    <t>2 ciment colle + 1 ciment chamel</t>
  </si>
  <si>
    <t>27jour : 8j de travail 1800 + 19j sans travail 1000 =  1800*8+19*1000</t>
  </si>
  <si>
    <t>Non payé</t>
  </si>
  <si>
    <t xml:space="preserve"> pour payement lakhder/mahmoud</t>
  </si>
  <si>
    <t>Total Versement</t>
  </si>
  <si>
    <t>Total Depense</t>
  </si>
  <si>
    <t>Depense</t>
  </si>
  <si>
    <t>Depensez chantier Es-Sabre</t>
  </si>
  <si>
    <t>FICHE DE SUIVI DU COMPTE CAISSE DJAMEL</t>
  </si>
  <si>
    <t>Achat de pompe</t>
  </si>
  <si>
    <t>Acomptes nabil</t>
  </si>
  <si>
    <t>Acomptes hassan</t>
  </si>
  <si>
    <t>3 ciment colle</t>
  </si>
  <si>
    <t>2 disque transeneuse</t>
  </si>
  <si>
    <t>fiche m/f</t>
  </si>
  <si>
    <t>scie a metaux + joint(+ faience)</t>
  </si>
  <si>
    <t>dejeuné pour ouvrier</t>
  </si>
  <si>
    <t>Bilel</t>
  </si>
  <si>
    <t>Menuisier</t>
  </si>
  <si>
    <t>Pour payement Fer Forge</t>
  </si>
  <si>
    <t>Hamid</t>
  </si>
  <si>
    <t>Fer Forgé</t>
  </si>
  <si>
    <t>Pose et fourniture BA13 sanitaire RDC</t>
  </si>
  <si>
    <t>Pour avance Bilel</t>
  </si>
  <si>
    <t>Pour achat de peinture</t>
  </si>
  <si>
    <t>20000 a Bilel pour achat de peinture Par Djamel</t>
  </si>
  <si>
    <t>Travaux par Lakhdar</t>
  </si>
  <si>
    <t>Payement Ouvrié</t>
  </si>
  <si>
    <t>Salaire Yacine 12 mars - 12 avril</t>
  </si>
  <si>
    <t xml:space="preserve">Achat 15m cable2,5 ; 2 brosse met circulaire </t>
  </si>
  <si>
    <t xml:space="preserve"> netoyage du barre a beton oxydée</t>
  </si>
  <si>
    <t>Avance pour peintre</t>
  </si>
  <si>
    <t xml:space="preserve">Pour achat de peinture </t>
  </si>
  <si>
    <t>donné de mon propre argent</t>
  </si>
  <si>
    <t>payement des intervenant</t>
  </si>
  <si>
    <t>payement Peintre</t>
  </si>
  <si>
    <t>Redouane</t>
  </si>
  <si>
    <t>Marbre</t>
  </si>
  <si>
    <t>Glastone</t>
  </si>
  <si>
    <t>melange sable/gravier pour villa zakaria</t>
  </si>
  <si>
    <t>sika de scellement</t>
  </si>
  <si>
    <t>2 grnd disque de brosse metalique</t>
  </si>
  <si>
    <t>16j de travail</t>
  </si>
  <si>
    <t>13j de travail</t>
  </si>
  <si>
    <t>31j * 1000 gardinage + 16j *800 travaillez</t>
  </si>
  <si>
    <t>31* 1000 + 13*800</t>
  </si>
  <si>
    <t>soudure des pied droit</t>
  </si>
  <si>
    <t>dispo</t>
  </si>
  <si>
    <t>Colonne2</t>
  </si>
  <si>
    <t>chez sohib</t>
  </si>
  <si>
    <t>chez raouf</t>
  </si>
  <si>
    <t>chez djamel</t>
  </si>
  <si>
    <t>coeperatif</t>
  </si>
  <si>
    <t>grand disque de brosse metalique</t>
  </si>
  <si>
    <t>30m cable*100 + 2 fiche m/f*130 + disque brosse metalique petit*250 + 2 chatterton*120 + 3 paire de gants*180</t>
  </si>
  <si>
    <t>2 ciment colle</t>
  </si>
  <si>
    <t xml:space="preserve">avance </t>
  </si>
  <si>
    <t>Bon</t>
  </si>
  <si>
    <t>brosse metalique circulaire</t>
  </si>
  <si>
    <t>brosse metalique circulaire+ fiche male</t>
  </si>
  <si>
    <t>cilicone pour fentre bureau</t>
  </si>
  <si>
    <t xml:space="preserve">Pour payement facture d'eau </t>
  </si>
  <si>
    <t>donner a ami said , en attendant la monnais</t>
  </si>
  <si>
    <t>10j*1800+20j*1000</t>
  </si>
  <si>
    <t>10j tr + 20j gardinage</t>
  </si>
  <si>
    <t>12 avril - 12 mai</t>
  </si>
  <si>
    <t>Total Dépense</t>
  </si>
  <si>
    <t>Reliquat mois mars (fiche précédente)</t>
  </si>
  <si>
    <t xml:space="preserve"> oublier de la mentionné le mois passé</t>
  </si>
  <si>
    <t>Avance pour achat de peinture( décharge)</t>
  </si>
  <si>
    <t>Installation de trappe entré par Hamid</t>
  </si>
  <si>
    <t>Brosse métallique + Eponge</t>
  </si>
  <si>
    <t>A l'installation des fer forgé des fenêtre</t>
  </si>
  <si>
    <t>Avance pour achat peinture (avant départ de Dja)</t>
  </si>
  <si>
    <t>pour Lakhdar</t>
  </si>
  <si>
    <t>Payement Lakhdar</t>
  </si>
  <si>
    <t>Pour payement Précadre</t>
  </si>
  <si>
    <t>Payement précadre</t>
  </si>
  <si>
    <t>Nilon pour couvrir les escaliers</t>
  </si>
  <si>
    <t>au magasin pour achat penture décor</t>
  </si>
  <si>
    <t>payement Lakhdar</t>
  </si>
  <si>
    <t>10 0000 installation Camera payé par Djamel</t>
  </si>
  <si>
    <t>50000 donné par Mr Djamel</t>
  </si>
  <si>
    <t>après la visite de Bilel au chantier de sabre</t>
  </si>
  <si>
    <t>Madame benanter</t>
  </si>
  <si>
    <t>le jour de départ de Mr Djamel</t>
  </si>
  <si>
    <t>Bilel : = 50000+50000+30000+20000+20000+200000</t>
  </si>
  <si>
    <t>reliquat de la somme pour les plinthes (68000)</t>
  </si>
  <si>
    <t>Versement pour la Vitre de SDB de RDC + l'élément de l'inox de la vitre de cage d'escalier(20000/57000)</t>
  </si>
  <si>
    <t>le jour ou il a commencer les plinthe du sous sol</t>
  </si>
  <si>
    <t>35000 donné par Djamel le jour de son retour</t>
  </si>
  <si>
    <t>50000 donné par Mr Djamel le jour de son retour</t>
  </si>
  <si>
    <t>c'étais prévu que je lui donne 20000 mais Djamel lui a appeler au dernier moment</t>
  </si>
  <si>
    <t>20000 donné par Mr Djamel le jour ou Lakhdar n'est pas venu travailler</t>
  </si>
  <si>
    <t>1 ciment 1 sable j 1 sable car 15brique Transport pour fermeture trappe ascenseur</t>
  </si>
  <si>
    <t>boite de dérivation 20*20</t>
  </si>
  <si>
    <t>Vidange de la fausse</t>
  </si>
  <si>
    <t>le jour ou l'électricien a monter la boite de dérivation (pour achat de peinture)</t>
  </si>
  <si>
    <t>2 photo cellule 1750</t>
  </si>
  <si>
    <t>clé a griffe + 2grnd brosse metalique 500</t>
  </si>
  <si>
    <t>au chantier le jour de son retour de voyage</t>
  </si>
  <si>
    <t>2lampe 2 douille prise interupteur</t>
  </si>
  <si>
    <t>Payements de Bilel</t>
  </si>
  <si>
    <t>Avec decharge</t>
  </si>
  <si>
    <t>Avant depart de Mr Djamel</t>
  </si>
  <si>
    <t>Pendant que Mr djamel etais absent</t>
  </si>
  <si>
    <t>laisser sous le cahier sur la chaise le matin</t>
  </si>
  <si>
    <t>Au retour de Mr Djamel de voyage</t>
  </si>
  <si>
    <t>Le jour ou il a visité le chantier es sabre</t>
  </si>
  <si>
    <t>Le jour de son depart a bijaia</t>
  </si>
  <si>
    <t>Au magasin pour achat de peinture</t>
  </si>
  <si>
    <t>Jeudi quand Lakhder n'est pas venu</t>
  </si>
  <si>
    <t>Quand l'electricien a poser la boite deriv</t>
  </si>
  <si>
    <t>corde 20m+ poulie +4gants</t>
  </si>
  <si>
    <t>Pour achat divers</t>
  </si>
  <si>
    <t>(le jour de payement de mohamed engin, mohamed ferraillage, abou hatem)</t>
  </si>
  <si>
    <t>dejeuné pour les chauffeur de giraf</t>
  </si>
  <si>
    <t>ouvrier</t>
  </si>
  <si>
    <t>travaille 1/2 journée (monté le brique)</t>
  </si>
  <si>
    <t>Colonne3</t>
  </si>
  <si>
    <t>Colonne4</t>
  </si>
  <si>
    <t>Colonne5</t>
  </si>
  <si>
    <t>Colonne6</t>
  </si>
  <si>
    <t>Colonne7</t>
  </si>
  <si>
    <t>Colonne8</t>
  </si>
  <si>
    <t>Colonne9</t>
  </si>
  <si>
    <t>Fixateur + rouleau</t>
  </si>
  <si>
    <t>paulie + corde</t>
  </si>
  <si>
    <t>pour monter le brique</t>
  </si>
  <si>
    <t>Lampe pour la cage d'escalier (dernier)</t>
  </si>
  <si>
    <t>dechargement rond a beton</t>
  </si>
  <si>
    <t>20m cable 2*1,5</t>
  </si>
  <si>
    <t>disque diamond petit</t>
  </si>
  <si>
    <t>2silicon(noir/transparent), reduction, bouchon</t>
  </si>
  <si>
    <t>4500 +450 pour appliquer sur le beton pour adherence</t>
  </si>
  <si>
    <t>4 gants</t>
  </si>
  <si>
    <t>Les 4 lampe verticale tombante de cage r+2</t>
  </si>
  <si>
    <t>Pour ouvrier</t>
  </si>
  <si>
    <t>13m 2*1,5 cable</t>
  </si>
  <si>
    <t>bilel</t>
  </si>
  <si>
    <t>100000 donné par mr djamel</t>
  </si>
  <si>
    <t>achat lampe transfo,disjoncteur, boite etanche etc</t>
  </si>
  <si>
    <t>dés mon retour d'achat des article precedent</t>
  </si>
  <si>
    <t>vendredi matin par djamel</t>
  </si>
  <si>
    <t>jeudi</t>
  </si>
  <si>
    <t>h</t>
  </si>
  <si>
    <t>cash</t>
  </si>
  <si>
    <t>caisse djamel</t>
  </si>
  <si>
    <t>sohib</t>
  </si>
  <si>
    <t>28/05/2023</t>
  </si>
  <si>
    <t>pour branchement led profilée</t>
  </si>
  <si>
    <t>paire de bottes + 2 paires de gants</t>
  </si>
  <si>
    <t>950+400</t>
  </si>
  <si>
    <t>punaise</t>
  </si>
  <si>
    <t>2*50</t>
  </si>
  <si>
    <t xml:space="preserve">meche beton 8 </t>
  </si>
  <si>
    <t>pinaise</t>
  </si>
  <si>
    <t>(2000 achat bonde + 10000 avance)</t>
  </si>
  <si>
    <t>Pvc+Coude90*3 +Bouchon</t>
  </si>
  <si>
    <t>Avec islam ( hassan èté chez djamel</t>
  </si>
  <si>
    <t>Travaille une journée (monté le brique)</t>
  </si>
  <si>
    <t>Dejeuné pour les chauffeur de giraf</t>
  </si>
  <si>
    <t>eau+guoblet</t>
  </si>
  <si>
    <t>Deviation de pvc de la terrasse vers la picsine</t>
  </si>
  <si>
    <t>Pour installer les pannaux dans le bureau</t>
  </si>
  <si>
    <t>(et pour payement mahmoud 50000)</t>
  </si>
  <si>
    <t>normalement donné le jour de l'insttalation au SDB Sous sol</t>
  </si>
  <si>
    <t>jeudi pour partir au bled</t>
  </si>
  <si>
    <t>Kamel</t>
  </si>
  <si>
    <t>Payements de Kamel</t>
  </si>
  <si>
    <t>Accomptes de travaux Brique</t>
  </si>
  <si>
    <t>payement salarié</t>
  </si>
  <si>
    <t>mois de Mai 50400/50400</t>
  </si>
  <si>
    <t>27jour +1vendredi 1800*28=50400</t>
  </si>
  <si>
    <t>27jour+ 1vendredi  1800*28=50400</t>
  </si>
  <si>
    <t>pompe a beton</t>
  </si>
  <si>
    <t>payemeent de la pompe a beton</t>
  </si>
  <si>
    <t>29m3 *1000da + 1000 da pour le retard</t>
  </si>
  <si>
    <t>kamel</t>
  </si>
  <si>
    <t>cloture de la piscine en panneau vegetal,</t>
  </si>
  <si>
    <t>avance pour achat materiaux djamel</t>
  </si>
  <si>
    <t>12 mai - 12 juin</t>
  </si>
  <si>
    <t>rendre la somme d'argent donné a Kamal</t>
  </si>
  <si>
    <t>raccord pour pompe en cuivre</t>
  </si>
  <si>
    <t>coulage de 9,5 m3 beton</t>
  </si>
  <si>
    <t xml:space="preserve"> prix forfait a partir de 16</t>
  </si>
  <si>
    <t>4 pairs de gants</t>
  </si>
  <si>
    <t>robinet d'arret d'eau pour chantier</t>
  </si>
  <si>
    <t>Rouleau pour fixateur</t>
  </si>
  <si>
    <t xml:space="preserve">Fixateur </t>
  </si>
  <si>
    <t>mois de juin 43200</t>
  </si>
  <si>
    <t>23j +1 vendredi (kamel ) = 24*1800 =43200</t>
  </si>
  <si>
    <t>22j +2 vendredi (kamel + electricien) = 24*1800=43200</t>
  </si>
  <si>
    <t>café, eau,sucre,gingbre</t>
  </si>
  <si>
    <t>sac de platre</t>
  </si>
  <si>
    <t xml:space="preserve">pour tracage villa 900 +600 </t>
  </si>
  <si>
    <t>different achat</t>
  </si>
  <si>
    <t>Pompe a beton</t>
  </si>
  <si>
    <t>citern eau</t>
  </si>
  <si>
    <t>20,22 Tonnes</t>
  </si>
  <si>
    <t>7500da/T</t>
  </si>
  <si>
    <t>hakim</t>
  </si>
  <si>
    <t>fil pour tracage</t>
  </si>
  <si>
    <t>sikaLatex pour reprise de betonnage</t>
  </si>
  <si>
    <t xml:space="preserve">suite au retard effectuer par les malaxeur </t>
  </si>
  <si>
    <t>pour le coulage de 27 m3 de beton</t>
  </si>
  <si>
    <t>pour payement des different intervenant</t>
  </si>
  <si>
    <t>Mohamed Engins</t>
  </si>
  <si>
    <t>travaux de terrasement</t>
  </si>
  <si>
    <t>Mohamed Feraillage</t>
  </si>
  <si>
    <t>Materiaux de construction</t>
  </si>
  <si>
    <t>Abu hattem (wassim)</t>
  </si>
  <si>
    <t>Payement des travaux</t>
  </si>
  <si>
    <t>Kamel Brique</t>
  </si>
  <si>
    <t>Payemrnt des travaux</t>
  </si>
  <si>
    <t>Salah (Quincaillerie)</t>
  </si>
  <si>
    <t>Yacine MO</t>
  </si>
  <si>
    <t>3jr de travail</t>
  </si>
  <si>
    <t>(les jour ou isslam été en arrét)</t>
  </si>
  <si>
    <t>12 juin - 12 juillet</t>
  </si>
  <si>
    <t>Goblet</t>
  </si>
  <si>
    <t>Manitou</t>
  </si>
  <si>
    <t>57 voyage</t>
  </si>
  <si>
    <t>21 brique(semi) +7camion delta(*2/cam)+21 sable 1ciment</t>
  </si>
  <si>
    <t>Hocine cherki</t>
  </si>
  <si>
    <t>prestation de service</t>
  </si>
  <si>
    <t>Djamel Ales</t>
  </si>
  <si>
    <t xml:space="preserve">Achat </t>
  </si>
  <si>
    <t>Djamel/Mohamed</t>
  </si>
  <si>
    <t>Cheque de 1500000 retiré depuis CPA Riad elfath</t>
  </si>
  <si>
    <t>mohamed</t>
  </si>
  <si>
    <t>carrier</t>
  </si>
  <si>
    <t>ciment</t>
  </si>
  <si>
    <t>Avance pour agregats hammam malouane</t>
  </si>
  <si>
    <t xml:space="preserve">acompte </t>
  </si>
  <si>
    <t>le jour ou il a annulé son depart vers l'etrangé. NB:un paquet ne contenais que 83000/100000</t>
  </si>
  <si>
    <t>Note Perso</t>
  </si>
  <si>
    <t>l'ami d'islam Mo</t>
  </si>
  <si>
    <t>pour deux jour de travaille</t>
  </si>
  <si>
    <t>2 jour pour aidé les mainoeuvres avec le monte charge</t>
  </si>
  <si>
    <t>pose de la pierre sur dalle villa 15</t>
  </si>
  <si>
    <t xml:space="preserve">Coulage 7m3 de beton </t>
  </si>
  <si>
    <t>Forfait</t>
  </si>
  <si>
    <t>Nabil Central CMH</t>
  </si>
  <si>
    <t>Pour adjuvants</t>
  </si>
  <si>
    <t>Bilel fournisseur Ciment</t>
  </si>
  <si>
    <t>20,22 tonnes + 27,38 tonnes</t>
  </si>
  <si>
    <t>fixateur pour brique</t>
  </si>
  <si>
    <t>acompte</t>
  </si>
  <si>
    <t>gants *12</t>
  </si>
  <si>
    <t>eau (petit et grand)</t>
  </si>
  <si>
    <t>(achat des Regles)</t>
  </si>
  <si>
    <t>26,18 Tonnes de ciment</t>
  </si>
  <si>
    <t>acompte travaux brique</t>
  </si>
  <si>
    <t>4Voyage d'eau</t>
  </si>
  <si>
    <t>29j (27+2vendredis)</t>
  </si>
  <si>
    <t>27j (25+2 vendredis)</t>
  </si>
  <si>
    <t xml:space="preserve"> pour adjuvant 50000/93240</t>
  </si>
  <si>
    <t>coulage : 20-27-29/07/2023 et 05/08/2023 (222 m3 =&gt; 621,5 L =&gt; 93240</t>
  </si>
  <si>
    <t>coulage de 24m3</t>
  </si>
  <si>
    <t>45000/45000</t>
  </si>
  <si>
    <t>mois de juillet</t>
  </si>
  <si>
    <t>Deux voyages (25/07 et 05/08) 27,xx + 27,xx</t>
  </si>
  <si>
    <t>acomptes</t>
  </si>
  <si>
    <t>kamel brique</t>
  </si>
  <si>
    <t>12/07/2023 au 12/08/2023</t>
  </si>
  <si>
    <t>Avec Chacal</t>
  </si>
  <si>
    <t>1 voyage</t>
  </si>
  <si>
    <t>rouleau de poliane</t>
  </si>
  <si>
    <t>3 boite Sika de Scellement</t>
  </si>
  <si>
    <t>2500*3 gaine orange pour acroter( goute)</t>
  </si>
  <si>
    <t>Agregats</t>
  </si>
  <si>
    <t>Payement agregats</t>
  </si>
  <si>
    <t>prise mal femelle *3</t>
  </si>
  <si>
    <t>Pour payement camion de vidange</t>
  </si>
  <si>
    <t>3 pattes de scellement rond a beton</t>
  </si>
  <si>
    <t>3500*3</t>
  </si>
  <si>
    <t>pattes de scellement rond a beton</t>
  </si>
  <si>
    <t>2 pattes de scellement rond a beton</t>
  </si>
  <si>
    <t>2500 u</t>
  </si>
  <si>
    <t>Essai sclero + geotechnique</t>
  </si>
  <si>
    <t>Citern eau</t>
  </si>
  <si>
    <t>Mohamed feraillage</t>
  </si>
  <si>
    <t xml:space="preserve">Retrait de cheque au cpa </t>
  </si>
  <si>
    <t>Rouji</t>
  </si>
  <si>
    <t>8 sika</t>
  </si>
  <si>
    <t>2000*8</t>
  </si>
  <si>
    <t>demander par mr djamel par tel</t>
  </si>
  <si>
    <t>Fixateur</t>
  </si>
  <si>
    <t>15 m3 Beton</t>
  </si>
  <si>
    <t>Payement Pompe a beton forait</t>
  </si>
  <si>
    <t>2000 le jeudi et 2000 acompte avant</t>
  </si>
  <si>
    <t>achat sika type A/B 10Kg</t>
  </si>
  <si>
    <t>50m cable + 4 prise m/f</t>
  </si>
  <si>
    <t>Hassan Acompte mois aout</t>
  </si>
  <si>
    <t>Sika A/B 10kg</t>
  </si>
  <si>
    <t>Flitox</t>
  </si>
  <si>
    <t>Produit moustique</t>
  </si>
  <si>
    <t>meche beton 6</t>
  </si>
  <si>
    <t>5 sika de scellement</t>
  </si>
  <si>
    <t>2500*5</t>
  </si>
  <si>
    <t>Fateh</t>
  </si>
  <si>
    <t>acompte travaux monocouche</t>
  </si>
  <si>
    <t>islam acompte</t>
  </si>
  <si>
    <t xml:space="preserve">1 bidon fixateeur </t>
  </si>
  <si>
    <t>mohamed chacal</t>
  </si>
  <si>
    <t>cheque de 100000 retirer au BNP paribas staouali</t>
  </si>
  <si>
    <t>2 semi brique + 2 camion sable</t>
  </si>
  <si>
    <t>ralonge + chaux(villa djamel) + cable</t>
  </si>
  <si>
    <t>eau + sucre</t>
  </si>
  <si>
    <t>meche 6</t>
  </si>
  <si>
    <t xml:space="preserve">payement </t>
  </si>
  <si>
    <t>44100 - 4000 -2000 =38100</t>
  </si>
  <si>
    <t>au chantier le jour de negotiation avec benyoussef</t>
  </si>
  <si>
    <t>sur la route apres Loued</t>
  </si>
  <si>
    <t>3semi brique 2camion sable</t>
  </si>
  <si>
    <t>coulage de 15m3 acroteres plus reservation des balcon</t>
  </si>
  <si>
    <t>transport des calle abeton depuis la villa de Mr Djamel</t>
  </si>
  <si>
    <t>25000/37000</t>
  </si>
  <si>
    <t>28j de travail - 2jour non travailer</t>
  </si>
  <si>
    <t>flitox</t>
  </si>
  <si>
    <t>37000/37000</t>
  </si>
  <si>
    <t>29000+16000 Payement mois Aout</t>
  </si>
  <si>
    <t>12/08 au 12/09 2023</t>
  </si>
  <si>
    <t>au villa pour achat Ciment colle=&gt; pierre</t>
  </si>
  <si>
    <t>4*sacs ciment colle a 1150</t>
  </si>
  <si>
    <t>Marque Sika 200</t>
  </si>
  <si>
    <t>Hassan 2 MO</t>
  </si>
  <si>
    <t>payement pour Tavaux effectuer lors de l'absence de Hassan 1 (partie chez djam</t>
  </si>
  <si>
    <t>Achat dejeuné pour travailleur</t>
  </si>
  <si>
    <t xml:space="preserve">pour ne pas arreter de travailler </t>
  </si>
  <si>
    <t>dans ca voiture pour achat de Sika</t>
  </si>
  <si>
    <t>Travaille une journée (deplacement brique, deplacement )</t>
  </si>
  <si>
    <t>hassan 3 MO</t>
  </si>
  <si>
    <t>demi Journée (deplacement fer + brique)</t>
  </si>
  <si>
    <t>2 Sika A/B 5kg + Fixateur</t>
  </si>
  <si>
    <t>date pas sure</t>
  </si>
  <si>
    <t>cheque</t>
  </si>
  <si>
    <t>Cheque Retirer de la CPA</t>
  </si>
  <si>
    <t>le jour ou je suis allez a alger centre pour virifer mon  colis au centre des colis postaux</t>
  </si>
  <si>
    <t>pour ses acompte precedent</t>
  </si>
  <si>
    <t xml:space="preserve">credit pour les achats au villa de djamel </t>
  </si>
  <si>
    <t>la caisse djamel Mars</t>
  </si>
  <si>
    <t>Electricité chantier</t>
  </si>
  <si>
    <t>120600 facture numero 529230800201</t>
  </si>
  <si>
    <t>donner a abderahman</t>
  </si>
  <si>
    <t>halim quinq</t>
  </si>
  <si>
    <t xml:space="preserve">payement credit + achat baguette </t>
  </si>
  <si>
    <t>credit pour achat de ciment colle, baguette pour faience garage djamal</t>
  </si>
  <si>
    <t>vices, L pour fixation table</t>
  </si>
  <si>
    <t>blocnote +stylos,,,</t>
  </si>
  <si>
    <t>sika 5kg A/B</t>
  </si>
  <si>
    <t>beton MB-PRO</t>
  </si>
  <si>
    <t>beton pour coulage des acroters</t>
  </si>
  <si>
    <t>coulage de 20 m3 de beton</t>
  </si>
  <si>
    <t>prix forfetaire</t>
  </si>
  <si>
    <t>abderahman</t>
  </si>
  <si>
    <t>avance pour achat de materiaux</t>
  </si>
  <si>
    <t>1 voyage jr terras + 1 voyage date precedente</t>
  </si>
  <si>
    <t>mois de septembre</t>
  </si>
  <si>
    <t>39000/42000 21 jours * 2000 / jr</t>
  </si>
  <si>
    <t>donné a madam benaanter le soir , le jour de recuperation de ma voiture chez l'electricien</t>
  </si>
  <si>
    <t>Pour ses acompte precedent</t>
  </si>
  <si>
    <t xml:space="preserve">moi septempbre 5000 déjà prise le 24/09 lors des achat des baguette </t>
  </si>
  <si>
    <t>acompte trvaux electriciter</t>
  </si>
  <si>
    <t>envoyer avec kamel</t>
  </si>
  <si>
    <t>recu sur le chantier de kamel ( voile peripherique de la villa</t>
  </si>
  <si>
    <t xml:space="preserve">donner dans sa maison </t>
  </si>
  <si>
    <t>payement de 26,68</t>
  </si>
  <si>
    <t>8000 da/tonne</t>
  </si>
  <si>
    <t xml:space="preserve">hassan 1 </t>
  </si>
  <si>
    <t>total 42000</t>
  </si>
  <si>
    <t>39000 le 04/10/2023 + 3000 = 42000</t>
  </si>
  <si>
    <t>pour 10 jour de travaille</t>
  </si>
  <si>
    <t>pendant l''absence de hassan chez djamel</t>
  </si>
  <si>
    <t>pour 5 jour de travaille</t>
  </si>
  <si>
    <t>absence de hassan 1 ( chez djamel) et hassan 2 ( occuper avec l'electricien)</t>
  </si>
  <si>
    <t>flexy</t>
  </si>
  <si>
    <t>total 80000</t>
  </si>
  <si>
    <t>acompte travaux electrique</t>
  </si>
  <si>
    <t>manitou</t>
  </si>
  <si>
    <t>1 voyage  brique  6 petit voyage de camion sable</t>
  </si>
  <si>
    <t>abdelkader</t>
  </si>
  <si>
    <t>macon pour le travail effectuer</t>
  </si>
  <si>
    <t>apres avoir eu un conflit avec Kamel (maconnerie) ,Djamel a demander a ce qu'il sois payé</t>
  </si>
  <si>
    <t>versement pour agregat</t>
  </si>
  <si>
    <t>12 sep- 12 octo</t>
  </si>
  <si>
    <t>travaux de terrassement villa 12-11</t>
  </si>
  <si>
    <t xml:space="preserve">terrassement villa 12-11 pour coulage de BP+ nettoyage de coté piscine </t>
  </si>
  <si>
    <t>versement de cette somme (oubliant le reste dans le bureau)</t>
  </si>
  <si>
    <t>avance</t>
  </si>
  <si>
    <t>mahfoud</t>
  </si>
  <si>
    <t>payement du fraude</t>
  </si>
  <si>
    <t>pour etre venu verifier si la la giraf peux couler ou pas</t>
  </si>
  <si>
    <t>pour payé les different intervenant</t>
  </si>
  <si>
    <t>cheque numero 7419055</t>
  </si>
  <si>
    <t>acompte des travaux de brique</t>
  </si>
  <si>
    <t>50000 le jour d'avant et 150000 aujourd'hui</t>
  </si>
  <si>
    <t>fares monocouche</t>
  </si>
  <si>
    <t>payement de 30,50 tonne de ciment</t>
  </si>
  <si>
    <t>essence pour les different trajets effectuer</t>
  </si>
  <si>
    <t>acomptes travaux de brique</t>
  </si>
  <si>
    <t>pour coulage prevue le 19/10</t>
  </si>
  <si>
    <t>travaux de netoyage de coté piscine</t>
  </si>
  <si>
    <t>deux jeur le 17 et le 18</t>
  </si>
  <si>
    <t>acompte pour le mois de octobre</t>
  </si>
  <si>
    <t>botte</t>
  </si>
  <si>
    <t>70 rivet</t>
  </si>
  <si>
    <t>10 kg ciment rouge</t>
  </si>
  <si>
    <t>pour rogar</t>
  </si>
  <si>
    <t>payement des different intervenant</t>
  </si>
  <si>
    <t>deux jour de travail</t>
  </si>
  <si>
    <t>fourni faillence djamel</t>
  </si>
  <si>
    <t>payement du reste de la quantité de faillance pour le garage de djamel</t>
  </si>
  <si>
    <t>total 145000</t>
  </si>
  <si>
    <t>un camion de sable</t>
  </si>
  <si>
    <t>prix a 12000 en lot, et 15000 pour un seul voyage</t>
  </si>
  <si>
    <t>payement de la totalité des travaux d'instalation electrique sur chantier</t>
  </si>
  <si>
    <t>avant 145000 ; total : 208200 DA</t>
  </si>
  <si>
    <t>payement de 29,04 Tonne de ciment</t>
  </si>
  <si>
    <t>29,04*7500</t>
  </si>
  <si>
    <t>omar menuisier</t>
  </si>
  <si>
    <t>avance pour precadre</t>
  </si>
  <si>
    <t>sika</t>
  </si>
  <si>
    <t xml:space="preserve">type A/B 5Kg *2 </t>
  </si>
  <si>
    <t>abderahmen</t>
  </si>
  <si>
    <t>pour achat materiau djamel</t>
  </si>
  <si>
    <t>coulage de 17,5 m3</t>
  </si>
  <si>
    <t xml:space="preserve">coulage bp villa 1 et2 coté piscine + </t>
  </si>
  <si>
    <t>rouleau de tyau 25</t>
  </si>
  <si>
    <t>pour monter l'eau , encien tyau trop endommagé</t>
  </si>
  <si>
    <t xml:space="preserve">acheter depuis </t>
  </si>
  <si>
    <t>pour le ciment acheter pour djamel</t>
  </si>
  <si>
    <t>pour kamel brique</t>
  </si>
  <si>
    <t xml:space="preserve">hassan mo </t>
  </si>
  <si>
    <t>payement mois october</t>
  </si>
  <si>
    <t>27jour + 5*1/2j ( remonter l'eau le soir quand la pompe etais en panne</t>
  </si>
  <si>
    <t>hassan mo 2</t>
  </si>
  <si>
    <t>18jour + 5* 1/2j (remonter l'eau le soir quand la pompe était en panne</t>
  </si>
  <si>
    <t>hassan mo 3</t>
  </si>
  <si>
    <t>payement des jour de travaux</t>
  </si>
  <si>
    <t>5 * 1/2 j ( remonter l'eau + 1 jour pour deplacement du brique (manitou))</t>
  </si>
  <si>
    <t>essien</t>
  </si>
  <si>
    <t>payement essien</t>
  </si>
  <si>
    <t xml:space="preserve">8 jour de travaille (malien qui a eu accident , 1500 da/j , </t>
  </si>
  <si>
    <t>pour montage de materiaux de maconerie</t>
  </si>
  <si>
    <t>4 camion brique 2 sable et un grand camion de sable</t>
  </si>
  <si>
    <t>abderahmane</t>
  </si>
  <si>
    <t>mois de october</t>
  </si>
  <si>
    <t>acompte 29/10</t>
  </si>
  <si>
    <t xml:space="preserve">platre pour faire jambage </t>
  </si>
  <si>
    <t>pour placer la baie vitré temoin + sac pour mr djamel pour finire sont garage</t>
  </si>
  <si>
    <t>retrait de cheque a staouali</t>
  </si>
  <si>
    <t>de son propre compte</t>
  </si>
  <si>
    <t>12j a 14000/j</t>
  </si>
  <si>
    <t>il m'a dis que djamel lui a donné 100000 a la maison</t>
  </si>
  <si>
    <t>terrassement coté piscine</t>
  </si>
  <si>
    <t>coulage de 30.5m beton</t>
  </si>
  <si>
    <t>mahmoud</t>
  </si>
  <si>
    <t>acompte travaux</t>
  </si>
  <si>
    <t>total 51400</t>
  </si>
  <si>
    <t>pour cadre</t>
  </si>
  <si>
    <t>colle pvc</t>
  </si>
  <si>
    <t xml:space="preserve">pour branchement </t>
  </si>
  <si>
    <t>calculatrice+photocopie…</t>
  </si>
  <si>
    <t>pour les different intervenants</t>
  </si>
  <si>
    <t>le jour ou mohamed m'a ecrit un cheque</t>
  </si>
  <si>
    <t>acompte des travaux de brique/beton</t>
  </si>
  <si>
    <t>payement 27,02 tonnes de ciment</t>
  </si>
  <si>
    <t>seuille en marbre</t>
  </si>
  <si>
    <t>pour la pose de l'echantillon de la baie vitré</t>
  </si>
  <si>
    <t>couette pour hassan</t>
  </si>
  <si>
    <t>en meme temps zakaria a acheter 4 autre</t>
  </si>
  <si>
    <t>retrait du cheque donné le 6/11/2023</t>
  </si>
  <si>
    <t>fixateur de beton terrabond 20kg</t>
  </si>
  <si>
    <t>sika de reprise de betonnage</t>
  </si>
  <si>
    <t>pour les bache a eau partie radier et partie voiles</t>
  </si>
  <si>
    <t>acompte mois de novembre</t>
  </si>
  <si>
    <t>payement mois novembre</t>
  </si>
  <si>
    <t>12 octobre au 12 novembre</t>
  </si>
  <si>
    <t>pour soulever les materiaux</t>
  </si>
  <si>
    <t>1 camion de sable, 4 camion de brique , 30 sac de ciment</t>
  </si>
  <si>
    <t>versement pour ciment</t>
  </si>
  <si>
    <t>a l'entrer du chantier, venue avec amine dans la jaguar</t>
  </si>
  <si>
    <t>coulage de 32 m3</t>
  </si>
  <si>
    <t>21 350 (fondation piscine 3 et 4) 11 200 (BP piscine Vill</t>
  </si>
  <si>
    <t>27,06 Tonne de ciment</t>
  </si>
  <si>
    <t>versement pour different achat</t>
  </si>
  <si>
    <t>acompte travaux de brique</t>
  </si>
  <si>
    <t>donné au milieu du chantier</t>
  </si>
  <si>
    <t>envoyer avec abderahman le jour ou la marchant de marbe(kamel madani) est venue pour le choix du marbre</t>
  </si>
  <si>
    <t>dans la villa de zakaria lors de la verification de la baie vitré echantillon ou il m'a donné un paquet et m'a demander de prendre 50000</t>
  </si>
  <si>
    <t>amr retro</t>
  </si>
  <si>
    <t>acompte de 6 jour de retro</t>
  </si>
  <si>
    <t>30000 sur 14000*6 = 84000 da</t>
  </si>
  <si>
    <t>acompte des travaux brique/beton</t>
  </si>
  <si>
    <t>finalistation de son salaire mois nvmbr</t>
  </si>
  <si>
    <t>10000 le 11/11 ; 6000 le 28/10 ; 8000 aujourd'hui: totale 24000 ; -1000 achat chantier djamel: 23000 pour un demi mois,</t>
  </si>
  <si>
    <t>rouleau de fillet de crepissage</t>
  </si>
  <si>
    <t>payement different intervenant</t>
  </si>
  <si>
    <t>la somme initial est de 2900000, mais suite au calcule la somme reel est de 2889000: 4000 da manquante d'un paquet; 2000 da manquante de 3 paquet ; 1000 dinars manquant d'un paquet</t>
  </si>
  <si>
    <t>pour payement de la pompe a beton</t>
  </si>
  <si>
    <t>pour le coulage des des semelles des piscines de la villa 5 et 6 + bp piscine 7</t>
  </si>
  <si>
    <t>arrosage de la route jour de coulage</t>
  </si>
  <si>
    <t>hassan mo</t>
  </si>
  <si>
    <t>coulage de 27 m3 beton</t>
  </si>
  <si>
    <t>pour les different achat de materiaux</t>
  </si>
  <si>
    <t>acompte de travaux</t>
  </si>
  <si>
    <t>payement de la somme restante</t>
  </si>
  <si>
    <t>le restant du 16/11/2023 30000/84000 ; restant 54000 payé aujourd'hui</t>
  </si>
  <si>
    <t>payement de 29,06 tonne de ciment</t>
  </si>
  <si>
    <t>29,06 * 7500 = 217950</t>
  </si>
  <si>
    <t>acompte de 200000</t>
  </si>
  <si>
    <t>a ce jour: 20j de retro a 14000/j + 8 jour de  camion a 7000 /j = 280000+54000 = 334000 - 200000 = 134000</t>
  </si>
  <si>
    <t>deux jour de travail 18 et le 16</t>
  </si>
  <si>
    <t>18000 et 22000</t>
  </si>
  <si>
    <t xml:space="preserve">payement du transport des agregats </t>
  </si>
  <si>
    <t>camion de cmh non disponible, donc oubligation de loué des camion pour aprovisioné la central pour le coulage du 20</t>
  </si>
  <si>
    <t>4 gants(ouvrier) 1sac platre (pour jambag</t>
  </si>
  <si>
    <t>platre pour finire la la partie baie vitré de la villa 4</t>
  </si>
  <si>
    <t>pour flexy</t>
  </si>
  <si>
    <t>accomtpe de travaux</t>
  </si>
  <si>
    <t>deux ballets + manches</t>
  </si>
  <si>
    <t>restant du payement du mois de nov</t>
  </si>
  <si>
    <t>mr djamel</t>
  </si>
  <si>
    <t xml:space="preserve">sur la route derrier loued </t>
  </si>
  <si>
    <t>avec la minoi cooper quand il m'a pas vue sur la route et il a refait demi tour avant d'aller a blida pour recuprer sa femme</t>
  </si>
  <si>
    <t>acompte pour le salaire du chauffeur</t>
  </si>
  <si>
    <t>acompte pour flexy</t>
  </si>
  <si>
    <t>27 j: 25 + deux vendredi: 2000*27 = 54000 - 7000 acompte = 47000</t>
  </si>
  <si>
    <t>28 j : 26 + deux vendredi : 2000*28 = 56000 -7000 acompte = 49000</t>
  </si>
  <si>
    <t>botte;pointe 7( carton) ; applique tyau</t>
  </si>
  <si>
    <t>payement ciment 27,88 Tonne</t>
  </si>
  <si>
    <t>photocelule + pile</t>
  </si>
  <si>
    <t>pour les projecteur exterieur</t>
  </si>
  <si>
    <t>NB sans decharge</t>
  </si>
  <si>
    <t>sans decharge</t>
  </si>
  <si>
    <t>Fateh etacheité</t>
  </si>
  <si>
    <t>acompte de travaux etancheité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</si>
</sst>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quot;$&quot;* #,##0.00_);_(&quot;$&quot;* \(#,##0.00\);_(&quot;$&quot;* &quot;-&quot;??_);_(@_)"/>
    <numFmt numFmtId="165" formatCode="_(* #,##0.00_);_(* \(#,##0.00\);_(* &quot;-&quot;??_);_(@_)"/>
    <numFmt numFmtId="166" formatCode="_(@"/>
    <numFmt numFmtId="167" formatCode="_(&quot;$&quot;* #,##0.00_);_(&quot;$&quot;* \(#,##0.00\);;_(@_)"/>
    <numFmt numFmtId="168" formatCode="_(* #,##0.00_);_(* \(#,##0.00\);;_(@_)"/>
    <numFmt numFmtId="169" formatCode="#_(;#_(;@_("/>
    <numFmt numFmtId="170" formatCode="@_("/>
    <numFmt numFmtId="171" formatCode="m/d/yy_("/>
    <numFmt numFmtId="172" formatCode="[$-F800]dddd\,\ mmmm\ dd\,\ yyyy"/>
    <numFmt numFmtId="173" formatCode="_-* #,##0.00\ _€_-;\-* #,##0.00\ _€_-;_-* &quot;-&quot;??\ _€_-;_-@_-"/>
    <numFmt numFmtId="174" formatCode="#.##0\.00"/>
  </numFmts>
  <fonts count="24" x14ac:knownFonts="1">
    <font>
      <sz val="10"/>
      <name val="Arial"/>
    </font>
    <font>
      <sz val="10"/>
      <name val="Arial"/>
      <family val="2"/>
    </font>
    <font>
      <b/>
      <sz val="10"/>
      <name val="Arial"/>
      <family val="2"/>
    </font>
    <font>
      <b/>
      <sz val="14"/>
      <name val="Arial"/>
      <family val="2"/>
    </font>
    <font>
      <b/>
      <sz val="12"/>
      <name val="Arial"/>
      <family val="2"/>
    </font>
    <font>
      <u/>
      <sz val="10"/>
      <color indexed="12"/>
      <name val="Arial"/>
      <family val="2"/>
    </font>
    <font>
      <b/>
      <sz val="10"/>
      <name val="Arial"/>
      <family val="2"/>
    </font>
    <font>
      <sz val="10"/>
      <name val="Arial"/>
      <family val="2"/>
    </font>
    <font>
      <sz val="10"/>
      <name val="Arial"/>
      <family val="2"/>
    </font>
    <font>
      <sz val="18"/>
      <name val="Arial"/>
      <family val="2"/>
    </font>
    <font>
      <b/>
      <sz val="18"/>
      <name val="Arial"/>
      <family val="2"/>
    </font>
    <font>
      <b/>
      <sz val="10"/>
      <name val="Arial"/>
      <family val="2"/>
    </font>
    <font>
      <b/>
      <sz val="10"/>
      <color rgb="FFFF0000"/>
      <name val="Arial"/>
      <family val="2"/>
    </font>
    <font>
      <b/>
      <sz val="9"/>
      <name val="Arial"/>
      <family val="2"/>
    </font>
    <font>
      <b/>
      <u/>
      <sz val="11"/>
      <name val="Arial"/>
      <family val="2"/>
    </font>
    <font>
      <u val="singleAccounting"/>
      <sz val="10"/>
      <name val="Arial"/>
      <family val="2"/>
    </font>
    <font>
      <b/>
      <u/>
      <sz val="18"/>
      <name val="Arial"/>
      <family val="2"/>
    </font>
    <font>
      <sz val="8"/>
      <name val="Arial"/>
      <family val="2"/>
    </font>
    <font>
      <b/>
      <sz val="10"/>
      <color theme="0"/>
      <name val="Arial"/>
      <family val="2"/>
    </font>
    <font>
      <b/>
      <sz val="11"/>
      <name val="Arial"/>
      <family val="2"/>
    </font>
    <font>
      <b/>
      <sz val="10"/>
      <color theme="1"/>
      <name val="Arial"/>
      <family val="2"/>
    </font>
    <font>
      <b/>
      <sz val="10"/>
      <color rgb="FFFE0000"/>
      <name val="Arial"/>
      <family val="2"/>
    </font>
    <font>
      <sz val="8"/>
      <name val="Arial"/>
      <family val="2"/>
    </font>
    <font>
      <b/>
      <u/>
      <sz val="10"/>
      <color indexed="12"/>
      <name val="Arial"/>
      <family val="2"/>
    </font>
  </fonts>
  <fills count="2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indexed="47"/>
        <bgColor indexed="64"/>
      </patternFill>
    </fill>
    <fill>
      <patternFill patternType="solid">
        <fgColor indexed="40"/>
        <bgColor indexed="64"/>
      </patternFill>
    </fill>
    <fill>
      <patternFill patternType="solid">
        <fgColor indexed="49"/>
        <bgColor indexed="64"/>
      </patternFill>
    </fill>
    <fill>
      <patternFill patternType="solid">
        <fgColor theme="0" tint="-0.249977111117893"/>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66"/>
        <bgColor indexed="64"/>
      </patternFill>
    </fill>
    <fill>
      <patternFill patternType="solid">
        <fgColor rgb="FF82FF65"/>
        <bgColor indexed="64"/>
      </patternFill>
    </fill>
    <fill>
      <patternFill patternType="solid">
        <fgColor rgb="FFFEBAAC"/>
        <bgColor indexed="64"/>
      </patternFill>
    </fill>
    <fill>
      <patternFill patternType="solid">
        <fgColor theme="8" tint="0.59999389629810485"/>
        <bgColor indexed="64"/>
      </patternFill>
    </fill>
    <fill>
      <patternFill patternType="solid">
        <fgColor rgb="FFFE9782"/>
        <bgColor indexed="64"/>
      </patternFill>
    </fill>
    <fill>
      <patternFill patternType="solid">
        <fgColor rgb="FFFF535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rgb="FFFFFF00"/>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rgb="FFFF0000"/>
      </left>
      <right style="medium">
        <color indexed="64"/>
      </right>
      <top style="medium">
        <color rgb="FFFF0000"/>
      </top>
      <bottom style="medium">
        <color rgb="FFFF0000"/>
      </bottom>
      <diagonal/>
    </border>
    <border>
      <left style="medium">
        <color indexed="64"/>
      </left>
      <right style="medium">
        <color indexed="64"/>
      </right>
      <top style="medium">
        <color rgb="FFFF0000"/>
      </top>
      <bottom style="medium">
        <color rgb="FFFF0000"/>
      </bottom>
      <diagonal/>
    </border>
    <border>
      <left style="medium">
        <color indexed="64"/>
      </left>
      <right/>
      <top style="medium">
        <color rgb="FFFF0000"/>
      </top>
      <bottom style="medium">
        <color rgb="FFFF0000"/>
      </bottom>
      <diagonal/>
    </border>
    <border>
      <left style="medium">
        <color indexed="64"/>
      </left>
      <right style="medium">
        <color rgb="FFFF0000"/>
      </right>
      <top style="medium">
        <color rgb="FFFF0000"/>
      </top>
      <bottom style="medium">
        <color rgb="FFFF0000"/>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theme="1"/>
      </left>
      <right style="medium">
        <color theme="1"/>
      </right>
      <top style="medium">
        <color theme="1"/>
      </top>
      <bottom style="medium">
        <color theme="1"/>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right/>
      <top style="thin">
        <color theme="1"/>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style="medium">
        <color theme="1"/>
      </bottom>
      <diagonal/>
    </border>
    <border>
      <left style="medium">
        <color theme="1"/>
      </left>
      <right style="medium">
        <color theme="1"/>
      </right>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thin">
        <color theme="1"/>
      </top>
      <bottom style="medium">
        <color theme="1"/>
      </bottom>
      <diagonal/>
    </border>
    <border>
      <left style="medium">
        <color theme="1"/>
      </left>
      <right style="thin">
        <color theme="1"/>
      </right>
      <top style="medium">
        <color theme="1"/>
      </top>
      <bottom style="medium">
        <color theme="1"/>
      </bottom>
      <diagonal/>
    </border>
    <border>
      <left style="medium">
        <color theme="1"/>
      </left>
      <right/>
      <top style="medium">
        <color theme="1"/>
      </top>
      <bottom style="thin">
        <color theme="1"/>
      </bottom>
      <diagonal/>
    </border>
    <border>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medium">
        <color theme="1"/>
      </right>
      <top style="thin">
        <color theme="1"/>
      </top>
      <bottom style="medium">
        <color theme="1"/>
      </bottom>
      <diagonal/>
    </border>
    <border>
      <left style="medium">
        <color theme="1"/>
      </left>
      <right/>
      <top/>
      <bottom/>
      <diagonal/>
    </border>
    <border>
      <left/>
      <right style="medium">
        <color theme="1"/>
      </right>
      <top/>
      <bottom/>
      <diagonal/>
    </border>
    <border>
      <left style="medium">
        <color theme="1"/>
      </left>
      <right/>
      <top style="thin">
        <color theme="1"/>
      </top>
      <bottom/>
      <diagonal/>
    </border>
    <border>
      <left/>
      <right style="medium">
        <color theme="1"/>
      </right>
      <top style="thin">
        <color theme="1"/>
      </top>
      <bottom/>
      <diagonal/>
    </border>
    <border>
      <left style="medium">
        <color theme="1"/>
      </left>
      <right style="medium">
        <color indexed="64"/>
      </right>
      <top style="medium">
        <color theme="1"/>
      </top>
      <bottom style="medium">
        <color theme="1"/>
      </bottom>
      <diagonal/>
    </border>
    <border>
      <left style="medium">
        <color indexed="64"/>
      </left>
      <right style="medium">
        <color indexed="64"/>
      </right>
      <top style="medium">
        <color theme="1"/>
      </top>
      <bottom style="medium">
        <color theme="1"/>
      </bottom>
      <diagonal/>
    </border>
    <border>
      <left style="medium">
        <color indexed="64"/>
      </left>
      <right style="medium">
        <color theme="1"/>
      </right>
      <top style="medium">
        <color theme="1"/>
      </top>
      <bottom style="medium">
        <color theme="1"/>
      </bottom>
      <diagonal/>
    </border>
    <border>
      <left/>
      <right/>
      <top style="medium">
        <color theme="1"/>
      </top>
      <bottom/>
      <diagonal/>
    </border>
    <border>
      <left/>
      <right/>
      <top style="medium">
        <color rgb="FF000000"/>
      </top>
      <bottom/>
      <diagonal/>
    </border>
    <border>
      <left style="medium">
        <color auto="1"/>
      </left>
      <right style="medium">
        <color auto="1"/>
      </right>
      <top/>
      <bottom style="medium">
        <color rgb="FF000000"/>
      </bottom>
      <diagonal/>
    </border>
  </borders>
  <cellStyleXfs count="4">
    <xf numFmtId="0" fontId="0" fillId="0" borderId="0"/>
    <xf numFmtId="0" fontId="5"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cellStyleXfs>
  <cellXfs count="637">
    <xf numFmtId="0" fontId="0" fillId="0" borderId="0" xfId="0"/>
    <xf numFmtId="0" fontId="0" fillId="2" borderId="0" xfId="0" applyFill="1"/>
    <xf numFmtId="0" fontId="3" fillId="2" borderId="0" xfId="0" applyFont="1" applyFill="1"/>
    <xf numFmtId="0" fontId="0" fillId="2" borderId="0" xfId="0" applyFill="1" applyAlignment="1">
      <alignment horizontal="center"/>
    </xf>
    <xf numFmtId="0" fontId="3" fillId="2" borderId="0" xfId="0" applyFont="1" applyFill="1" applyAlignment="1">
      <alignment horizontal="center"/>
    </xf>
    <xf numFmtId="49" fontId="0" fillId="2" borderId="0" xfId="0" applyNumberFormat="1" applyFill="1"/>
    <xf numFmtId="0" fontId="5" fillId="2" borderId="0" xfId="1" applyFill="1" applyAlignment="1" applyProtection="1"/>
    <xf numFmtId="0" fontId="2" fillId="2" borderId="0" xfId="0" applyFont="1" applyFill="1" applyAlignment="1">
      <alignment horizontal="right"/>
    </xf>
    <xf numFmtId="0" fontId="0" fillId="2" borderId="0" xfId="0" applyFill="1" applyAlignment="1">
      <alignment horizontal="left" indent="1"/>
    </xf>
    <xf numFmtId="14" fontId="0" fillId="2" borderId="0" xfId="0" applyNumberFormat="1" applyFill="1" applyAlignment="1">
      <alignment horizontal="left" indent="1"/>
    </xf>
    <xf numFmtId="0" fontId="1" fillId="2" borderId="0" xfId="0" applyFont="1" applyFill="1"/>
    <xf numFmtId="14" fontId="7"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168" fontId="7" fillId="2" borderId="1" xfId="3" applyNumberFormat="1" applyFont="1" applyFill="1" applyBorder="1" applyAlignment="1">
      <alignment vertical="center"/>
    </xf>
    <xf numFmtId="0" fontId="7" fillId="2" borderId="0" xfId="0" applyFont="1" applyFill="1" applyAlignment="1">
      <alignment vertical="center"/>
    </xf>
    <xf numFmtId="0" fontId="7" fillId="2" borderId="0" xfId="0" applyFont="1" applyFill="1"/>
    <xf numFmtId="0" fontId="6" fillId="2" borderId="0" xfId="0" applyFont="1" applyFill="1"/>
    <xf numFmtId="0" fontId="6" fillId="2" borderId="0" xfId="0" applyFont="1" applyFill="1" applyAlignment="1">
      <alignment horizontal="right"/>
    </xf>
    <xf numFmtId="169" fontId="7" fillId="2" borderId="0" xfId="0" applyNumberFormat="1" applyFont="1" applyFill="1" applyAlignment="1">
      <alignment horizontal="left"/>
    </xf>
    <xf numFmtId="170" fontId="7" fillId="2" borderId="0" xfId="0" applyNumberFormat="1" applyFont="1" applyFill="1" applyAlignment="1">
      <alignment horizontal="left"/>
    </xf>
    <xf numFmtId="171" fontId="7" fillId="2" borderId="0" xfId="0" applyNumberFormat="1" applyFont="1" applyFill="1" applyAlignment="1">
      <alignment horizontal="left"/>
    </xf>
    <xf numFmtId="164" fontId="7" fillId="2" borderId="0" xfId="0" applyNumberFormat="1" applyFont="1" applyFill="1" applyAlignment="1">
      <alignment horizontal="right"/>
    </xf>
    <xf numFmtId="14" fontId="7" fillId="2" borderId="2" xfId="0" applyNumberFormat="1" applyFont="1" applyFill="1" applyBorder="1" applyAlignment="1">
      <alignment horizontal="center" vertical="center"/>
    </xf>
    <xf numFmtId="49" fontId="7" fillId="2" borderId="2" xfId="0" applyNumberFormat="1" applyFont="1" applyFill="1" applyBorder="1" applyAlignment="1">
      <alignment horizontal="center" vertical="center"/>
    </xf>
    <xf numFmtId="167" fontId="7" fillId="2" borderId="2" xfId="3" applyNumberFormat="1" applyFont="1" applyFill="1" applyBorder="1" applyAlignment="1">
      <alignment vertical="center"/>
    </xf>
    <xf numFmtId="165" fontId="7" fillId="2" borderId="0" xfId="0" applyNumberFormat="1" applyFont="1" applyFill="1" applyBorder="1" applyAlignment="1">
      <alignment vertical="center"/>
    </xf>
    <xf numFmtId="0" fontId="2" fillId="2" borderId="0" xfId="0" applyFont="1" applyFill="1" applyBorder="1" applyAlignment="1">
      <alignment horizontal="left"/>
    </xf>
    <xf numFmtId="49" fontId="7" fillId="2" borderId="3" xfId="0" applyNumberFormat="1" applyFont="1" applyFill="1" applyBorder="1" applyAlignment="1">
      <alignment vertical="center"/>
    </xf>
    <xf numFmtId="49" fontId="7" fillId="2" borderId="4" xfId="0" applyNumberFormat="1" applyFont="1" applyFill="1" applyBorder="1" applyAlignment="1">
      <alignment vertical="center"/>
    </xf>
    <xf numFmtId="49" fontId="7" fillId="2" borderId="5" xfId="0" applyNumberFormat="1" applyFont="1" applyFill="1" applyBorder="1" applyAlignment="1">
      <alignment vertical="center"/>
    </xf>
    <xf numFmtId="168" fontId="7" fillId="2" borderId="0" xfId="3" applyNumberFormat="1" applyFont="1" applyFill="1" applyBorder="1" applyAlignment="1">
      <alignment vertical="center"/>
    </xf>
    <xf numFmtId="166" fontId="2" fillId="2" borderId="0" xfId="0" applyNumberFormat="1" applyFont="1" applyFill="1" applyBorder="1" applyAlignment="1">
      <alignment horizontal="left" vertical="center"/>
    </xf>
    <xf numFmtId="167" fontId="7" fillId="2" borderId="0" xfId="0" applyNumberFormat="1" applyFont="1" applyFill="1" applyBorder="1" applyAlignment="1">
      <alignment vertical="center"/>
    </xf>
    <xf numFmtId="1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4" fontId="1" fillId="2" borderId="1" xfId="3" applyFont="1" applyFill="1" applyBorder="1" applyAlignment="1">
      <alignment vertical="center"/>
    </xf>
    <xf numFmtId="165" fontId="1" fillId="2" borderId="1" xfId="2" applyFont="1" applyFill="1" applyBorder="1" applyAlignment="1">
      <alignment vertical="center"/>
    </xf>
    <xf numFmtId="165" fontId="7" fillId="2" borderId="2" xfId="2" applyFont="1" applyFill="1" applyBorder="1" applyAlignment="1">
      <alignment vertical="center"/>
    </xf>
    <xf numFmtId="165" fontId="7" fillId="2" borderId="1" xfId="2" applyFont="1" applyFill="1" applyBorder="1" applyAlignment="1">
      <alignment vertical="center"/>
    </xf>
    <xf numFmtId="0" fontId="2" fillId="3" borderId="3" xfId="0" applyFont="1" applyFill="1" applyBorder="1" applyAlignment="1">
      <alignment horizont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2" fillId="4" borderId="6" xfId="0" applyFont="1" applyFill="1" applyBorder="1" applyAlignment="1">
      <alignment horizontal="center" vertical="top" wrapText="1"/>
    </xf>
    <xf numFmtId="4" fontId="8" fillId="2" borderId="6" xfId="0" applyNumberFormat="1" applyFont="1" applyFill="1" applyBorder="1" applyAlignment="1">
      <alignment horizontal="right" vertical="top" wrapText="1"/>
    </xf>
    <xf numFmtId="4" fontId="2" fillId="4" borderId="6" xfId="0" applyNumberFormat="1" applyFont="1" applyFill="1" applyBorder="1" applyAlignment="1">
      <alignment horizontal="center" vertical="top" wrapText="1"/>
    </xf>
    <xf numFmtId="0" fontId="9" fillId="0" borderId="0" xfId="0" applyFont="1" applyAlignment="1">
      <alignment horizontal="center"/>
    </xf>
    <xf numFmtId="0" fontId="0" fillId="0" borderId="0" xfId="0" applyAlignment="1">
      <alignment horizontal="center"/>
    </xf>
    <xf numFmtId="4" fontId="7" fillId="2" borderId="6" xfId="0" applyNumberFormat="1" applyFont="1" applyFill="1" applyBorder="1" applyAlignment="1">
      <alignment horizontal="left" vertical="top" wrapText="1"/>
    </xf>
    <xf numFmtId="4" fontId="8" fillId="0" borderId="6" xfId="0" applyNumberFormat="1" applyFont="1" applyFill="1" applyBorder="1" applyAlignment="1">
      <alignment horizontal="right" vertical="top" wrapText="1"/>
    </xf>
    <xf numFmtId="4" fontId="7" fillId="2" borderId="6" xfId="0" applyNumberFormat="1" applyFont="1" applyFill="1" applyBorder="1" applyAlignment="1">
      <alignment horizontal="right" vertical="top" wrapText="1"/>
    </xf>
    <xf numFmtId="4" fontId="0" fillId="0" borderId="0" xfId="0" applyNumberFormat="1"/>
    <xf numFmtId="4" fontId="7" fillId="2" borderId="6" xfId="0" applyNumberFormat="1" applyFont="1" applyFill="1" applyBorder="1" applyAlignment="1">
      <alignment vertical="top" wrapText="1"/>
    </xf>
    <xf numFmtId="4" fontId="7" fillId="0" borderId="7" xfId="0" applyNumberFormat="1" applyFont="1" applyFill="1" applyBorder="1" applyAlignment="1">
      <alignment horizontal="right" vertical="top" wrapText="1"/>
    </xf>
    <xf numFmtId="4" fontId="8" fillId="0" borderId="8" xfId="0" applyNumberFormat="1" applyFont="1" applyFill="1" applyBorder="1" applyAlignment="1">
      <alignment horizontal="right" vertical="top" wrapText="1"/>
    </xf>
    <xf numFmtId="4" fontId="7" fillId="0" borderId="9" xfId="0" applyNumberFormat="1" applyFont="1" applyFill="1" applyBorder="1" applyAlignment="1">
      <alignment horizontal="right" vertical="top" wrapText="1"/>
    </xf>
    <xf numFmtId="4" fontId="7" fillId="0" borderId="6" xfId="0" applyNumberFormat="1" applyFont="1" applyFill="1" applyBorder="1" applyAlignment="1">
      <alignment horizontal="right" vertical="top" wrapText="1"/>
    </xf>
    <xf numFmtId="0" fontId="0" fillId="0" borderId="10" xfId="0" applyBorder="1"/>
    <xf numFmtId="0" fontId="0" fillId="0" borderId="0" xfId="0" applyBorder="1"/>
    <xf numFmtId="4" fontId="8" fillId="0" borderId="11" xfId="0" applyNumberFormat="1" applyFont="1" applyFill="1" applyBorder="1" applyAlignment="1">
      <alignment horizontal="right" vertical="top" wrapText="1"/>
    </xf>
    <xf numFmtId="0" fontId="7" fillId="0" borderId="0" xfId="0" applyFont="1"/>
    <xf numFmtId="14" fontId="0" fillId="0" borderId="0" xfId="0" applyNumberFormat="1"/>
    <xf numFmtId="0" fontId="7" fillId="0" borderId="0" xfId="0" applyFont="1" applyBorder="1" applyAlignment="1">
      <alignment horizontal="right"/>
    </xf>
    <xf numFmtId="4" fontId="7" fillId="0" borderId="0" xfId="0" applyNumberFormat="1" applyFont="1" applyBorder="1"/>
    <xf numFmtId="4" fontId="0" fillId="0" borderId="0" xfId="0" applyNumberFormat="1" applyBorder="1"/>
    <xf numFmtId="4" fontId="2" fillId="6" borderId="0" xfId="0" applyNumberFormat="1" applyFont="1" applyFill="1" applyBorder="1"/>
    <xf numFmtId="4" fontId="7" fillId="2" borderId="0" xfId="0" applyNumberFormat="1" applyFont="1" applyFill="1" applyBorder="1" applyAlignment="1">
      <alignment horizontal="left" vertical="top" wrapText="1"/>
    </xf>
    <xf numFmtId="4" fontId="7" fillId="2" borderId="11" xfId="0" applyNumberFormat="1" applyFont="1" applyFill="1" applyBorder="1" applyAlignment="1">
      <alignment vertical="top" wrapText="1"/>
    </xf>
    <xf numFmtId="0" fontId="0" fillId="8" borderId="0" xfId="0" applyFill="1"/>
    <xf numFmtId="4" fontId="7" fillId="8" borderId="6" xfId="0" applyNumberFormat="1" applyFont="1" applyFill="1" applyBorder="1" applyAlignment="1">
      <alignment horizontal="left" vertical="top" wrapText="1"/>
    </xf>
    <xf numFmtId="4" fontId="8" fillId="8" borderId="6" xfId="0" applyNumberFormat="1" applyFont="1" applyFill="1" applyBorder="1" applyAlignment="1">
      <alignment horizontal="right" vertical="top" wrapText="1"/>
    </xf>
    <xf numFmtId="4" fontId="7" fillId="8" borderId="6" xfId="0" applyNumberFormat="1" applyFont="1" applyFill="1" applyBorder="1" applyAlignment="1">
      <alignment horizontal="right" vertical="top" wrapText="1"/>
    </xf>
    <xf numFmtId="172" fontId="0" fillId="0" borderId="0" xfId="0" applyNumberFormat="1" applyAlignment="1">
      <alignment horizontal="left"/>
    </xf>
    <xf numFmtId="172" fontId="2" fillId="3" borderId="1" xfId="0" applyNumberFormat="1" applyFont="1" applyFill="1" applyBorder="1" applyAlignment="1">
      <alignment horizontal="left"/>
    </xf>
    <xf numFmtId="172" fontId="0" fillId="0" borderId="0" xfId="0" applyNumberFormat="1" applyAlignment="1">
      <alignment horizontal="center"/>
    </xf>
    <xf numFmtId="172" fontId="2" fillId="4" borderId="6" xfId="0" applyNumberFormat="1" applyFont="1" applyFill="1" applyBorder="1" applyAlignment="1">
      <alignment horizontal="center" vertical="top" wrapText="1"/>
    </xf>
    <xf numFmtId="0" fontId="7" fillId="0" borderId="1" xfId="0" applyFont="1" applyBorder="1" applyAlignment="1">
      <alignment horizontal="center"/>
    </xf>
    <xf numFmtId="4" fontId="7" fillId="0" borderId="1" xfId="0" applyNumberFormat="1" applyFont="1" applyBorder="1" applyAlignment="1">
      <alignment horizontal="center"/>
    </xf>
    <xf numFmtId="4" fontId="0" fillId="0" borderId="1" xfId="0" applyNumberFormat="1" applyBorder="1" applyAlignment="1">
      <alignment horizontal="center"/>
    </xf>
    <xf numFmtId="4" fontId="2" fillId="6" borderId="1" xfId="0" applyNumberFormat="1" applyFont="1" applyFill="1" applyBorder="1" applyAlignment="1">
      <alignment horizontal="center"/>
    </xf>
    <xf numFmtId="4" fontId="7" fillId="2" borderId="6" xfId="0" applyNumberFormat="1" applyFont="1" applyFill="1" applyBorder="1" applyAlignment="1">
      <alignment horizontal="center" vertical="top" wrapText="1"/>
    </xf>
    <xf numFmtId="4" fontId="7" fillId="8" borderId="6" xfId="0" applyNumberFormat="1" applyFont="1" applyFill="1" applyBorder="1" applyAlignment="1">
      <alignment horizontal="center" vertical="top" wrapText="1"/>
    </xf>
    <xf numFmtId="172" fontId="2" fillId="2" borderId="14" xfId="0" applyNumberFormat="1" applyFont="1" applyFill="1" applyBorder="1" applyAlignment="1">
      <alignment horizontal="center" vertical="top" wrapText="1"/>
    </xf>
    <xf numFmtId="172" fontId="2" fillId="0" borderId="14" xfId="0" applyNumberFormat="1" applyFont="1" applyFill="1" applyBorder="1" applyAlignment="1">
      <alignment horizontal="center" vertical="top" wrapText="1"/>
    </xf>
    <xf numFmtId="172" fontId="2" fillId="9" borderId="14" xfId="0" applyNumberFormat="1" applyFont="1" applyFill="1" applyBorder="1" applyAlignment="1">
      <alignment horizontal="center" vertical="top"/>
    </xf>
    <xf numFmtId="172" fontId="11" fillId="0" borderId="14" xfId="0" applyNumberFormat="1" applyFont="1" applyFill="1" applyBorder="1" applyAlignment="1">
      <alignment horizontal="center" vertical="top" wrapText="1"/>
    </xf>
    <xf numFmtId="172" fontId="2" fillId="10" borderId="15" xfId="0" applyNumberFormat="1" applyFont="1" applyFill="1" applyBorder="1" applyAlignment="1">
      <alignment horizontal="center" vertical="top" wrapText="1"/>
    </xf>
    <xf numFmtId="0" fontId="2" fillId="5" borderId="8" xfId="0" applyFont="1" applyFill="1" applyBorder="1" applyAlignment="1">
      <alignment horizontal="center" vertical="top" wrapText="1"/>
    </xf>
    <xf numFmtId="0" fontId="2" fillId="4" borderId="6" xfId="0" applyNumberFormat="1" applyFont="1" applyFill="1" applyBorder="1" applyAlignment="1">
      <alignment horizontal="center" vertical="top" wrapText="1"/>
    </xf>
    <xf numFmtId="0" fontId="0" fillId="0" borderId="0" xfId="0" applyNumberFormat="1" applyAlignment="1">
      <alignment horizontal="center"/>
    </xf>
    <xf numFmtId="172" fontId="2" fillId="8" borderId="14" xfId="0" applyNumberFormat="1" applyFont="1" applyFill="1" applyBorder="1" applyAlignment="1">
      <alignment horizontal="center" vertical="top"/>
    </xf>
    <xf numFmtId="172" fontId="2" fillId="8" borderId="14" xfId="0" applyNumberFormat="1" applyFont="1" applyFill="1" applyBorder="1" applyAlignment="1">
      <alignment horizontal="center" vertical="top" wrapText="1"/>
    </xf>
    <xf numFmtId="172" fontId="2" fillId="2" borderId="14" xfId="0" applyNumberFormat="1" applyFont="1" applyFill="1" applyBorder="1" applyAlignment="1">
      <alignment horizontal="center" wrapText="1"/>
    </xf>
    <xf numFmtId="0" fontId="7" fillId="2" borderId="12" xfId="0" applyNumberFormat="1" applyFont="1" applyFill="1" applyBorder="1" applyAlignment="1">
      <alignment horizontal="center" vertical="top" wrapText="1"/>
    </xf>
    <xf numFmtId="0" fontId="7" fillId="8" borderId="12" xfId="0" applyNumberFormat="1" applyFont="1" applyFill="1" applyBorder="1" applyAlignment="1">
      <alignment horizontal="center" vertical="top" wrapText="1"/>
    </xf>
    <xf numFmtId="0" fontId="7" fillId="10" borderId="12" xfId="0" applyNumberFormat="1" applyFont="1" applyFill="1" applyBorder="1" applyAlignment="1">
      <alignment horizontal="center" vertical="top" wrapText="1"/>
    </xf>
    <xf numFmtId="0" fontId="8" fillId="2" borderId="12" xfId="0" applyNumberFormat="1" applyFont="1" applyFill="1" applyBorder="1" applyAlignment="1">
      <alignment horizontal="center" vertical="top" wrapText="1"/>
    </xf>
    <xf numFmtId="172" fontId="2" fillId="4" borderId="16" xfId="0" applyNumberFormat="1" applyFont="1" applyFill="1" applyBorder="1" applyAlignment="1">
      <alignment horizontal="center" vertical="top" wrapText="1"/>
    </xf>
    <xf numFmtId="4" fontId="2" fillId="4" borderId="11" xfId="0" applyNumberFormat="1" applyFont="1" applyFill="1" applyBorder="1" applyAlignment="1">
      <alignment horizontal="center" vertical="top" wrapText="1"/>
    </xf>
    <xf numFmtId="4" fontId="2" fillId="4" borderId="11" xfId="0" applyNumberFormat="1" applyFont="1" applyFill="1" applyBorder="1" applyAlignment="1">
      <alignment horizontal="right" vertical="top" wrapText="1"/>
    </xf>
    <xf numFmtId="0" fontId="2" fillId="4" borderId="17" xfId="0" applyNumberFormat="1" applyFont="1" applyFill="1" applyBorder="1" applyAlignment="1">
      <alignment horizontal="center" vertical="top" wrapText="1"/>
    </xf>
    <xf numFmtId="0" fontId="2" fillId="5" borderId="8" xfId="0" applyFont="1" applyFill="1" applyBorder="1" applyAlignment="1">
      <alignment horizontal="right" vertical="top" wrapText="1"/>
    </xf>
    <xf numFmtId="4" fontId="2" fillId="5" borderId="8" xfId="0" applyNumberFormat="1" applyFont="1" applyFill="1" applyBorder="1" applyAlignment="1">
      <alignment horizontal="right" vertical="top" wrapText="1"/>
    </xf>
    <xf numFmtId="0" fontId="8" fillId="5" borderId="13" xfId="0" applyNumberFormat="1" applyFont="1" applyFill="1" applyBorder="1" applyAlignment="1">
      <alignment horizontal="center" vertical="top" wrapText="1"/>
    </xf>
    <xf numFmtId="4" fontId="0" fillId="2" borderId="6" xfId="0" applyNumberFormat="1" applyFont="1" applyFill="1" applyBorder="1" applyAlignment="1">
      <alignment horizontal="center" vertical="top" wrapText="1"/>
    </xf>
    <xf numFmtId="4" fontId="0" fillId="2" borderId="6" xfId="0" applyNumberFormat="1" applyFont="1" applyFill="1" applyBorder="1" applyAlignment="1">
      <alignment vertical="top" wrapText="1"/>
    </xf>
    <xf numFmtId="4" fontId="0" fillId="0" borderId="6" xfId="0" applyNumberFormat="1" applyFont="1" applyFill="1" applyBorder="1" applyAlignment="1">
      <alignment horizontal="right" vertical="top" wrapText="1"/>
    </xf>
    <xf numFmtId="0" fontId="0" fillId="2" borderId="12" xfId="0" applyNumberFormat="1" applyFont="1" applyFill="1" applyBorder="1" applyAlignment="1">
      <alignment horizontal="center" vertical="top" wrapText="1"/>
    </xf>
    <xf numFmtId="4" fontId="2" fillId="0" borderId="6" xfId="0" applyNumberFormat="1" applyFont="1" applyFill="1" applyBorder="1" applyAlignment="1">
      <alignment horizontal="center" vertical="center" wrapText="1"/>
    </xf>
    <xf numFmtId="4" fontId="2" fillId="13" borderId="6" xfId="0" applyNumberFormat="1" applyFont="1" applyFill="1" applyBorder="1" applyAlignment="1">
      <alignment horizontal="center" vertical="center" wrapText="1"/>
    </xf>
    <xf numFmtId="4" fontId="2" fillId="13" borderId="12" xfId="0" applyNumberFormat="1" applyFont="1" applyFill="1" applyBorder="1" applyAlignment="1">
      <alignment horizontal="center" vertical="center" wrapText="1"/>
    </xf>
    <xf numFmtId="0" fontId="0" fillId="0" borderId="0" xfId="0" applyAlignment="1">
      <alignment vertical="center"/>
    </xf>
    <xf numFmtId="4" fontId="2" fillId="2" borderId="6" xfId="0" applyNumberFormat="1" applyFont="1" applyFill="1" applyBorder="1" applyAlignment="1">
      <alignment horizontal="center" vertical="center" wrapText="1"/>
    </xf>
    <xf numFmtId="4" fontId="2" fillId="2" borderId="12" xfId="0" applyNumberFormat="1" applyFont="1" applyFill="1" applyBorder="1" applyAlignment="1">
      <alignment horizontal="center" vertical="center" wrapText="1"/>
    </xf>
    <xf numFmtId="4" fontId="2" fillId="14" borderId="6" xfId="0" applyNumberFormat="1" applyFont="1" applyFill="1" applyBorder="1" applyAlignment="1">
      <alignment horizontal="center" vertical="center" wrapText="1"/>
    </xf>
    <xf numFmtId="4" fontId="2" fillId="14" borderId="12" xfId="0" applyNumberFormat="1" applyFont="1" applyFill="1" applyBorder="1" applyAlignment="1">
      <alignment horizontal="center" vertical="center" wrapText="1"/>
    </xf>
    <xf numFmtId="0" fontId="0" fillId="0" borderId="0" xfId="0" applyBorder="1" applyAlignment="1">
      <alignment vertical="center"/>
    </xf>
    <xf numFmtId="4" fontId="2" fillId="12" borderId="6" xfId="0" applyNumberFormat="1" applyFont="1" applyFill="1" applyBorder="1" applyAlignment="1">
      <alignment horizontal="center" vertical="center" wrapText="1"/>
    </xf>
    <xf numFmtId="4" fontId="2" fillId="12" borderId="12"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wrapText="1"/>
    </xf>
    <xf numFmtId="4" fontId="2" fillId="11" borderId="12" xfId="0" applyNumberFormat="1" applyFont="1" applyFill="1" applyBorder="1" applyAlignment="1">
      <alignment horizontal="center" vertical="center" wrapText="1"/>
    </xf>
    <xf numFmtId="4" fontId="7" fillId="0" borderId="6" xfId="0" applyNumberFormat="1" applyFont="1" applyFill="1" applyBorder="1" applyAlignment="1">
      <alignment horizontal="center" vertical="center" wrapText="1"/>
    </xf>
    <xf numFmtId="4" fontId="8" fillId="0" borderId="6" xfId="0" applyNumberFormat="1" applyFont="1" applyFill="1" applyBorder="1" applyAlignment="1">
      <alignment horizontal="center" vertical="center" wrapText="1"/>
    </xf>
    <xf numFmtId="4" fontId="7" fillId="0" borderId="7" xfId="0" applyNumberFormat="1" applyFont="1" applyFill="1" applyBorder="1" applyAlignment="1">
      <alignment horizontal="center" vertical="center" wrapText="1"/>
    </xf>
    <xf numFmtId="4" fontId="8" fillId="2" borderId="12" xfId="0" applyNumberFormat="1" applyFont="1" applyFill="1" applyBorder="1" applyAlignment="1">
      <alignment horizontal="right" vertical="center" wrapText="1"/>
    </xf>
    <xf numFmtId="0" fontId="2" fillId="0" borderId="8" xfId="0" applyFont="1" applyFill="1" applyBorder="1" applyAlignment="1">
      <alignment horizontal="center" vertical="center" wrapText="1"/>
    </xf>
    <xf numFmtId="4" fontId="2" fillId="5" borderId="8" xfId="0" applyNumberFormat="1" applyFont="1" applyFill="1" applyBorder="1" applyAlignment="1">
      <alignment horizontal="center" vertical="center" wrapText="1"/>
    </xf>
    <xf numFmtId="4" fontId="8" fillId="5" borderId="13" xfId="0" applyNumberFormat="1" applyFont="1" applyFill="1" applyBorder="1" applyAlignment="1">
      <alignment vertical="center" wrapText="1"/>
    </xf>
    <xf numFmtId="4" fontId="2" fillId="0" borderId="0" xfId="0" applyNumberFormat="1" applyFont="1" applyFill="1" applyBorder="1"/>
    <xf numFmtId="0" fontId="0" fillId="0" borderId="0" xfId="0" applyAlignment="1">
      <alignment vertical="center" wrapText="1"/>
    </xf>
    <xf numFmtId="4" fontId="2" fillId="14" borderId="0" xfId="0" applyNumberFormat="1" applyFont="1" applyFill="1" applyAlignment="1">
      <alignment horizontal="center" vertical="center"/>
    </xf>
    <xf numFmtId="4" fontId="2" fillId="0" borderId="12" xfId="0" applyNumberFormat="1" applyFont="1" applyFill="1" applyBorder="1" applyAlignment="1">
      <alignment horizontal="center" vertical="center" wrapText="1"/>
    </xf>
    <xf numFmtId="0" fontId="2" fillId="0" borderId="0" xfId="0" applyFont="1"/>
    <xf numFmtId="4" fontId="2" fillId="2" borderId="6" xfId="0" applyNumberFormat="1" applyFont="1" applyFill="1" applyBorder="1" applyAlignment="1">
      <alignment horizontal="center" vertical="top" wrapText="1"/>
    </xf>
    <xf numFmtId="4" fontId="2" fillId="8" borderId="6" xfId="0" applyNumberFormat="1" applyFont="1" applyFill="1" applyBorder="1" applyAlignment="1">
      <alignment horizontal="center" vertical="top" wrapText="1"/>
    </xf>
    <xf numFmtId="172" fontId="2" fillId="3" borderId="1" xfId="0" applyNumberFormat="1" applyFont="1" applyFill="1" applyBorder="1" applyAlignment="1">
      <alignment horizontal="center"/>
    </xf>
    <xf numFmtId="0" fontId="0" fillId="8" borderId="0" xfId="0" applyFill="1" applyAlignment="1">
      <alignment horizontal="center"/>
    </xf>
    <xf numFmtId="0" fontId="7" fillId="0" borderId="0" xfId="0" applyFont="1" applyAlignment="1">
      <alignment horizontal="center"/>
    </xf>
    <xf numFmtId="4" fontId="12" fillId="8" borderId="6" xfId="0" applyNumberFormat="1" applyFont="1" applyFill="1" applyBorder="1" applyAlignment="1">
      <alignment horizontal="center" vertical="top" wrapText="1"/>
    </xf>
    <xf numFmtId="4" fontId="2" fillId="0" borderId="6" xfId="0" applyNumberFormat="1" applyFont="1" applyFill="1" applyBorder="1" applyAlignment="1">
      <alignment horizontal="center" vertical="top" wrapText="1"/>
    </xf>
    <xf numFmtId="4" fontId="0" fillId="0" borderId="0" xfId="0" applyNumberFormat="1" applyAlignment="1">
      <alignment horizontal="center"/>
    </xf>
    <xf numFmtId="4" fontId="2" fillId="8" borderId="11" xfId="0" applyNumberFormat="1" applyFont="1" applyFill="1" applyBorder="1" applyAlignment="1">
      <alignment horizontal="center" vertical="top" wrapText="1"/>
    </xf>
    <xf numFmtId="4" fontId="2" fillId="4" borderId="12" xfId="0" applyNumberFormat="1" applyFont="1" applyFill="1" applyBorder="1" applyAlignment="1">
      <alignment horizontal="center" vertical="top" wrapText="1"/>
    </xf>
    <xf numFmtId="4" fontId="2" fillId="13" borderId="12" xfId="0" applyNumberFormat="1" applyFont="1" applyFill="1" applyBorder="1" applyAlignment="1">
      <alignment horizontal="center" vertical="top" wrapText="1"/>
    </xf>
    <xf numFmtId="4" fontId="2" fillId="2" borderId="12" xfId="0" applyNumberFormat="1" applyFont="1" applyFill="1" applyBorder="1" applyAlignment="1">
      <alignment horizontal="center" vertical="top" wrapText="1"/>
    </xf>
    <xf numFmtId="4" fontId="2" fillId="8" borderId="12" xfId="0" applyNumberFormat="1" applyFont="1" applyFill="1" applyBorder="1" applyAlignment="1">
      <alignment horizontal="center" vertical="top" wrapText="1"/>
    </xf>
    <xf numFmtId="4" fontId="2" fillId="0" borderId="12" xfId="0" applyNumberFormat="1" applyFont="1" applyFill="1" applyBorder="1" applyAlignment="1">
      <alignment horizontal="center" vertical="top" wrapText="1"/>
    </xf>
    <xf numFmtId="4" fontId="2" fillId="0" borderId="13" xfId="0" applyNumberFormat="1" applyFont="1" applyFill="1" applyBorder="1" applyAlignment="1">
      <alignment horizontal="center" vertical="top" wrapText="1"/>
    </xf>
    <xf numFmtId="4" fontId="2" fillId="0" borderId="18" xfId="0" applyNumberFormat="1" applyFont="1" applyFill="1" applyBorder="1" applyAlignment="1">
      <alignment horizontal="center" vertical="top" wrapText="1"/>
    </xf>
    <xf numFmtId="4" fontId="2" fillId="0" borderId="0" xfId="0" applyNumberFormat="1" applyFont="1" applyFill="1" applyBorder="1" applyAlignment="1">
      <alignment horizontal="center"/>
    </xf>
    <xf numFmtId="14" fontId="7" fillId="0" borderId="0" xfId="0" applyNumberFormat="1" applyFont="1"/>
    <xf numFmtId="0" fontId="10" fillId="0" borderId="0" xfId="0" applyFont="1" applyAlignment="1">
      <alignment horizontal="center"/>
    </xf>
    <xf numFmtId="0" fontId="2" fillId="0" borderId="0" xfId="0" applyFont="1" applyAlignment="1">
      <alignment horizontal="center"/>
    </xf>
    <xf numFmtId="14" fontId="2" fillId="0" borderId="0" xfId="0" applyNumberFormat="1" applyFont="1"/>
    <xf numFmtId="0" fontId="2" fillId="0" borderId="1" xfId="0" applyFont="1" applyBorder="1" applyAlignment="1">
      <alignment horizontal="right"/>
    </xf>
    <xf numFmtId="0" fontId="2" fillId="0" borderId="0" xfId="0" applyFont="1" applyAlignment="1">
      <alignment vertical="center"/>
    </xf>
    <xf numFmtId="0" fontId="2" fillId="0" borderId="0" xfId="0" applyFont="1" applyBorder="1" applyAlignment="1">
      <alignment vertical="center"/>
    </xf>
    <xf numFmtId="4" fontId="2" fillId="0" borderId="12" xfId="0" applyNumberFormat="1" applyFont="1" applyFill="1" applyBorder="1" applyAlignment="1">
      <alignment horizontal="right" vertical="center" wrapText="1"/>
    </xf>
    <xf numFmtId="0" fontId="2" fillId="0" borderId="0" xfId="0" applyFont="1" applyFill="1" applyAlignment="1">
      <alignment horizontal="center" vertical="center"/>
    </xf>
    <xf numFmtId="4" fontId="2" fillId="0" borderId="7" xfId="0" applyNumberFormat="1" applyFont="1" applyFill="1" applyBorder="1" applyAlignment="1">
      <alignment horizontal="center" vertical="center" wrapText="1"/>
    </xf>
    <xf numFmtId="4" fontId="2" fillId="2" borderId="12" xfId="0" applyNumberFormat="1" applyFont="1" applyFill="1" applyBorder="1" applyAlignment="1">
      <alignment horizontal="right" vertical="center" wrapText="1"/>
    </xf>
    <xf numFmtId="4" fontId="2" fillId="5" borderId="13" xfId="0" applyNumberFormat="1" applyFont="1" applyFill="1" applyBorder="1" applyAlignment="1">
      <alignment vertical="center" wrapText="1"/>
    </xf>
    <xf numFmtId="0" fontId="2" fillId="0" borderId="0" xfId="0" applyFont="1" applyAlignment="1">
      <alignment vertical="center" wrapText="1"/>
    </xf>
    <xf numFmtId="4" fontId="2" fillId="0" borderId="1" xfId="0" applyNumberFormat="1" applyFont="1" applyBorder="1" applyAlignment="1">
      <alignment horizontal="center"/>
    </xf>
    <xf numFmtId="4" fontId="2" fillId="15" borderId="12" xfId="0" applyNumberFormat="1" applyFont="1" applyFill="1" applyBorder="1" applyAlignment="1">
      <alignment horizontal="left" vertical="center" wrapText="1"/>
    </xf>
    <xf numFmtId="14" fontId="2" fillId="3" borderId="1" xfId="0" applyNumberFormat="1" applyFont="1" applyFill="1" applyBorder="1"/>
    <xf numFmtId="14" fontId="2" fillId="4" borderId="6" xfId="0" applyNumberFormat="1" applyFont="1" applyFill="1" applyBorder="1" applyAlignment="1">
      <alignment horizontal="center" vertical="top" wrapText="1"/>
    </xf>
    <xf numFmtId="14" fontId="2" fillId="0" borderId="14" xfId="0" applyNumberFormat="1" applyFont="1" applyFill="1" applyBorder="1" applyAlignment="1">
      <alignment horizontal="center" vertical="center" wrapText="1"/>
    </xf>
    <xf numFmtId="14" fontId="2" fillId="0" borderId="14" xfId="0" applyNumberFormat="1" applyFont="1" applyFill="1" applyBorder="1" applyAlignment="1">
      <alignment horizontal="center" vertical="center"/>
    </xf>
    <xf numFmtId="14" fontId="2" fillId="0" borderId="15"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xf>
    <xf numFmtId="4" fontId="2" fillId="0" borderId="1" xfId="0" applyNumberFormat="1" applyFont="1" applyBorder="1" applyAlignment="1">
      <alignment horizontal="center" vertical="center"/>
    </xf>
    <xf numFmtId="0" fontId="15" fillId="0" borderId="0" xfId="0" applyFont="1"/>
    <xf numFmtId="4" fontId="2" fillId="16" borderId="1" xfId="0" applyNumberFormat="1" applyFont="1" applyFill="1" applyBorder="1" applyAlignment="1">
      <alignment horizontal="center" vertical="center"/>
    </xf>
    <xf numFmtId="4" fontId="2" fillId="0" borderId="0" xfId="0" applyNumberFormat="1" applyFont="1" applyFill="1" applyBorder="1" applyAlignment="1">
      <alignment horizontal="center" vertical="center"/>
    </xf>
    <xf numFmtId="14" fontId="2" fillId="0" borderId="16" xfId="0" applyNumberFormat="1" applyFont="1" applyFill="1" applyBorder="1" applyAlignment="1">
      <alignment horizontal="center" vertical="center" wrapText="1"/>
    </xf>
    <xf numFmtId="4" fontId="2" fillId="0" borderId="11" xfId="0" applyNumberFormat="1" applyFont="1" applyFill="1" applyBorder="1" applyAlignment="1">
      <alignment horizontal="center" vertical="center" wrapText="1"/>
    </xf>
    <xf numFmtId="4" fontId="2" fillId="12" borderId="11" xfId="0" applyNumberFormat="1" applyFont="1" applyFill="1" applyBorder="1" applyAlignment="1">
      <alignment horizontal="center" vertical="center" wrapText="1"/>
    </xf>
    <xf numFmtId="4" fontId="2" fillId="12" borderId="17" xfId="0" applyNumberFormat="1" applyFont="1" applyFill="1" applyBorder="1" applyAlignment="1">
      <alignment horizontal="center" vertical="center" wrapText="1"/>
    </xf>
    <xf numFmtId="14" fontId="2" fillId="4" borderId="1" xfId="0" applyNumberFormat="1" applyFont="1" applyFill="1" applyBorder="1" applyAlignment="1">
      <alignment horizontal="center" vertical="top" wrapText="1"/>
    </xf>
    <xf numFmtId="4" fontId="2" fillId="4" borderId="1" xfId="0" applyNumberFormat="1" applyFont="1" applyFill="1" applyBorder="1" applyAlignment="1">
      <alignment horizontal="center" vertical="top" wrapText="1"/>
    </xf>
    <xf numFmtId="0" fontId="2" fillId="4" borderId="1" xfId="0" applyFont="1" applyFill="1" applyBorder="1" applyAlignment="1">
      <alignment horizontal="center" vertical="top" wrapText="1"/>
    </xf>
    <xf numFmtId="14" fontId="2" fillId="0" borderId="1" xfId="0" applyNumberFormat="1" applyFont="1" applyFill="1" applyBorder="1" applyAlignment="1">
      <alignment horizontal="center" vertical="center" wrapText="1"/>
    </xf>
    <xf numFmtId="4" fontId="2" fillId="0" borderId="1"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wrapText="1"/>
    </xf>
    <xf numFmtId="4" fontId="2" fillId="2"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xf>
    <xf numFmtId="4" fontId="2" fillId="14" borderId="1" xfId="0" applyNumberFormat="1" applyFont="1" applyFill="1" applyBorder="1" applyAlignment="1">
      <alignment horizontal="center" vertical="center" wrapText="1"/>
    </xf>
    <xf numFmtId="0" fontId="2" fillId="0" borderId="0" xfId="0" applyFont="1" applyBorder="1" applyAlignment="1"/>
    <xf numFmtId="4" fontId="2" fillId="0" borderId="0" xfId="0" applyNumberFormat="1" applyFont="1" applyBorder="1" applyAlignment="1"/>
    <xf numFmtId="4" fontId="2" fillId="0" borderId="0" xfId="0" applyNumberFormat="1" applyFont="1" applyFill="1" applyBorder="1" applyAlignment="1"/>
    <xf numFmtId="14" fontId="2" fillId="3" borderId="1" xfId="0" applyNumberFormat="1" applyFont="1" applyFill="1" applyBorder="1" applyAlignment="1">
      <alignment horizontal="center"/>
    </xf>
    <xf numFmtId="0" fontId="13" fillId="0" borderId="1" xfId="0" applyFont="1" applyBorder="1" applyAlignment="1">
      <alignment horizontal="center"/>
    </xf>
    <xf numFmtId="0" fontId="2" fillId="0" borderId="0" xfId="0" applyFont="1" applyAlignment="1">
      <alignment horizontal="left" vertical="center"/>
    </xf>
    <xf numFmtId="4" fontId="13" fillId="15" borderId="12" xfId="0" applyNumberFormat="1" applyFont="1" applyFill="1" applyBorder="1" applyAlignment="1">
      <alignment horizontal="left" vertical="center" wrapText="1"/>
    </xf>
    <xf numFmtId="4" fontId="2" fillId="17" borderId="1" xfId="0" applyNumberFormat="1" applyFont="1" applyFill="1" applyBorder="1" applyAlignment="1">
      <alignment horizontal="center"/>
    </xf>
    <xf numFmtId="0" fontId="2" fillId="2" borderId="12" xfId="0" applyNumberFormat="1" applyFont="1" applyFill="1" applyBorder="1" applyAlignment="1">
      <alignment horizontal="center" vertical="top" wrapText="1"/>
    </xf>
    <xf numFmtId="0" fontId="2" fillId="8" borderId="12" xfId="0" applyNumberFormat="1" applyFont="1" applyFill="1" applyBorder="1" applyAlignment="1">
      <alignment horizontal="center" vertical="top" wrapText="1"/>
    </xf>
    <xf numFmtId="0" fontId="2" fillId="10" borderId="12" xfId="0" applyNumberFormat="1" applyFont="1" applyFill="1" applyBorder="1" applyAlignment="1">
      <alignment horizontal="center" vertical="top" wrapText="1"/>
    </xf>
    <xf numFmtId="0" fontId="2" fillId="9" borderId="12" xfId="0" applyNumberFormat="1" applyFont="1" applyFill="1" applyBorder="1" applyAlignment="1">
      <alignment horizontal="center" vertical="top" wrapText="1"/>
    </xf>
    <xf numFmtId="4" fontId="2" fillId="0" borderId="0" xfId="0" applyNumberFormat="1" applyFont="1" applyFill="1" applyAlignment="1">
      <alignment horizontal="center"/>
    </xf>
    <xf numFmtId="4" fontId="2" fillId="0" borderId="0" xfId="0" applyNumberFormat="1" applyFont="1" applyFill="1" applyBorder="1" applyAlignment="1">
      <alignment horizontal="center" vertical="top" wrapText="1"/>
    </xf>
    <xf numFmtId="0" fontId="0" fillId="0" borderId="0" xfId="0" applyFill="1" applyAlignment="1">
      <alignment horizontal="center"/>
    </xf>
    <xf numFmtId="0" fontId="0" fillId="0" borderId="10" xfId="0" applyFill="1" applyBorder="1" applyAlignment="1">
      <alignment horizontal="center"/>
    </xf>
    <xf numFmtId="0" fontId="0" fillId="0" borderId="0" xfId="0" applyFill="1" applyBorder="1" applyAlignment="1">
      <alignment horizontal="center"/>
    </xf>
    <xf numFmtId="14" fontId="11" fillId="0" borderId="14" xfId="0" applyNumberFormat="1" applyFont="1" applyFill="1" applyBorder="1" applyAlignment="1">
      <alignment horizontal="center" vertical="center" wrapText="1"/>
    </xf>
    <xf numFmtId="4" fontId="11" fillId="0" borderId="6" xfId="0" applyNumberFormat="1" applyFont="1" applyFill="1" applyBorder="1" applyAlignment="1">
      <alignment horizontal="center" vertical="center" wrapText="1"/>
    </xf>
    <xf numFmtId="4" fontId="11" fillId="11" borderId="6"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xf>
    <xf numFmtId="4" fontId="11" fillId="11" borderId="12" xfId="0" applyNumberFormat="1" applyFont="1" applyFill="1" applyBorder="1" applyAlignment="1">
      <alignment horizontal="center" vertical="center" wrapText="1"/>
    </xf>
    <xf numFmtId="4" fontId="2" fillId="18" borderId="6" xfId="0" applyNumberFormat="1" applyFont="1" applyFill="1" applyBorder="1" applyAlignment="1">
      <alignment horizontal="center" vertical="top" wrapText="1"/>
    </xf>
    <xf numFmtId="4" fontId="2" fillId="18" borderId="12" xfId="0" applyNumberFormat="1" applyFont="1" applyFill="1" applyBorder="1" applyAlignment="1">
      <alignment horizontal="center" vertical="top" wrapText="1"/>
    </xf>
    <xf numFmtId="0" fontId="2" fillId="18" borderId="12" xfId="0" applyNumberFormat="1" applyFont="1" applyFill="1" applyBorder="1" applyAlignment="1">
      <alignment horizontal="center" vertical="top" wrapText="1"/>
    </xf>
    <xf numFmtId="0" fontId="2" fillId="0" borderId="1" xfId="0" applyFont="1" applyBorder="1" applyAlignment="1">
      <alignment horizontal="center"/>
    </xf>
    <xf numFmtId="172" fontId="2" fillId="0" borderId="0" xfId="0" applyNumberFormat="1" applyFont="1" applyAlignment="1">
      <alignment horizontal="center"/>
    </xf>
    <xf numFmtId="0" fontId="2" fillId="0" borderId="0" xfId="0" applyNumberFormat="1" applyFont="1" applyBorder="1" applyAlignment="1">
      <alignment horizontal="center"/>
    </xf>
    <xf numFmtId="0" fontId="2" fillId="0" borderId="0" xfId="0" applyFont="1" applyAlignment="1">
      <alignment horizontal="center" shrinkToFit="1"/>
    </xf>
    <xf numFmtId="0" fontId="2" fillId="0" borderId="0" xfId="0" applyFont="1" applyBorder="1" applyAlignment="1">
      <alignment horizontal="center"/>
    </xf>
    <xf numFmtId="4" fontId="2" fillId="0" borderId="0" xfId="0" applyNumberFormat="1" applyFont="1" applyBorder="1" applyAlignment="1">
      <alignment horizontal="center"/>
    </xf>
    <xf numFmtId="0" fontId="2" fillId="13" borderId="12" xfId="0" applyNumberFormat="1" applyFont="1" applyFill="1" applyBorder="1" applyAlignment="1">
      <alignment horizontal="center" vertical="top" wrapText="1"/>
    </xf>
    <xf numFmtId="0" fontId="2" fillId="0" borderId="6" xfId="0" applyFont="1" applyBorder="1" applyAlignment="1">
      <alignment horizontal="center"/>
    </xf>
    <xf numFmtId="0" fontId="2" fillId="0" borderId="19" xfId="0" applyFont="1" applyBorder="1" applyAlignment="1">
      <alignment horizontal="center"/>
    </xf>
    <xf numFmtId="0" fontId="2" fillId="0" borderId="6" xfId="0" applyNumberFormat="1" applyFont="1" applyBorder="1" applyAlignment="1">
      <alignment horizontal="center"/>
    </xf>
    <xf numFmtId="0" fontId="2" fillId="0" borderId="7" xfId="0" applyNumberFormat="1" applyFont="1" applyBorder="1" applyAlignment="1">
      <alignment horizontal="center"/>
    </xf>
    <xf numFmtId="0" fontId="2" fillId="7" borderId="0" xfId="0" applyFont="1" applyFill="1" applyBorder="1" applyAlignment="1">
      <alignment horizontal="center" vertical="center" shrinkToFit="1"/>
    </xf>
    <xf numFmtId="4" fontId="2" fillId="0" borderId="17" xfId="0" applyNumberFormat="1" applyFont="1" applyFill="1" applyBorder="1" applyAlignment="1">
      <alignment horizontal="center" vertical="top" wrapText="1"/>
    </xf>
    <xf numFmtId="4" fontId="2" fillId="2" borderId="8" xfId="0" applyNumberFormat="1" applyFont="1" applyFill="1" applyBorder="1" applyAlignment="1">
      <alignment horizontal="center" vertical="top" wrapText="1"/>
    </xf>
    <xf numFmtId="4" fontId="2" fillId="0" borderId="8" xfId="0" applyNumberFormat="1" applyFont="1" applyFill="1" applyBorder="1" applyAlignment="1">
      <alignment horizontal="center" vertical="top" wrapText="1"/>
    </xf>
    <xf numFmtId="0" fontId="2" fillId="2" borderId="13" xfId="0" applyNumberFormat="1" applyFont="1" applyFill="1" applyBorder="1" applyAlignment="1">
      <alignment horizontal="center" vertical="top" wrapText="1"/>
    </xf>
    <xf numFmtId="0" fontId="2" fillId="0" borderId="6" xfId="0" applyFont="1" applyFill="1" applyBorder="1" applyAlignment="1">
      <alignment horizontal="center" vertical="top" wrapText="1"/>
    </xf>
    <xf numFmtId="0" fontId="2" fillId="2" borderId="6" xfId="0" applyFont="1" applyFill="1" applyBorder="1" applyAlignment="1">
      <alignment horizontal="center" vertical="top" wrapText="1"/>
    </xf>
    <xf numFmtId="0" fontId="2" fillId="0" borderId="12" xfId="0" applyFont="1" applyFill="1" applyBorder="1" applyAlignment="1">
      <alignment horizontal="center" vertical="top" wrapText="1"/>
    </xf>
    <xf numFmtId="0" fontId="0" fillId="18" borderId="0" xfId="0" applyFill="1" applyBorder="1" applyAlignment="1">
      <alignment horizontal="center"/>
    </xf>
    <xf numFmtId="0" fontId="0" fillId="18" borderId="0" xfId="0" applyFill="1" applyAlignment="1">
      <alignment horizontal="center"/>
    </xf>
    <xf numFmtId="0" fontId="2" fillId="18" borderId="8" xfId="0" applyFont="1" applyFill="1" applyBorder="1" applyAlignment="1">
      <alignment horizontal="center" vertical="top" wrapText="1"/>
    </xf>
    <xf numFmtId="4" fontId="2" fillId="18" borderId="8" xfId="0" applyNumberFormat="1" applyFont="1" applyFill="1" applyBorder="1" applyAlignment="1">
      <alignment horizontal="center" vertical="top" wrapText="1"/>
    </xf>
    <xf numFmtId="4" fontId="2" fillId="18" borderId="13" xfId="0" applyNumberFormat="1" applyFont="1" applyFill="1" applyBorder="1" applyAlignment="1">
      <alignment horizontal="center" vertical="top" wrapText="1"/>
    </xf>
    <xf numFmtId="0" fontId="2" fillId="18" borderId="13" xfId="0" applyNumberFormat="1" applyFont="1" applyFill="1" applyBorder="1" applyAlignment="1">
      <alignment horizontal="center" vertical="top" wrapText="1"/>
    </xf>
    <xf numFmtId="0" fontId="2" fillId="0" borderId="10"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2" borderId="20" xfId="0" applyFont="1" applyFill="1" applyBorder="1" applyAlignment="1">
      <alignment horizontal="right" vertical="center" wrapText="1"/>
    </xf>
    <xf numFmtId="4" fontId="2" fillId="0" borderId="0" xfId="0" applyNumberFormat="1" applyFont="1" applyAlignment="1">
      <alignment horizontal="center" vertical="center"/>
    </xf>
    <xf numFmtId="14" fontId="2" fillId="19" borderId="14" xfId="0" applyNumberFormat="1" applyFont="1" applyFill="1" applyBorder="1" applyAlignment="1">
      <alignment horizontal="center" vertical="center"/>
    </xf>
    <xf numFmtId="4" fontId="2" fillId="19" borderId="6" xfId="0" applyNumberFormat="1" applyFont="1" applyFill="1" applyBorder="1" applyAlignment="1">
      <alignment horizontal="center" vertical="center" wrapText="1"/>
    </xf>
    <xf numFmtId="4" fontId="2" fillId="19" borderId="12" xfId="0" applyNumberFormat="1" applyFont="1" applyFill="1" applyBorder="1" applyAlignment="1">
      <alignment horizontal="center" vertical="center" wrapText="1"/>
    </xf>
    <xf numFmtId="0" fontId="2" fillId="19" borderId="0" xfId="0" applyFont="1" applyFill="1" applyAlignment="1">
      <alignment vertical="center"/>
    </xf>
    <xf numFmtId="14" fontId="11" fillId="19" borderId="14" xfId="0" applyNumberFormat="1" applyFont="1" applyFill="1" applyBorder="1" applyAlignment="1">
      <alignment horizontal="center" vertical="center" wrapText="1"/>
    </xf>
    <xf numFmtId="4" fontId="11" fillId="19" borderId="6" xfId="0" applyNumberFormat="1" applyFont="1" applyFill="1" applyBorder="1" applyAlignment="1">
      <alignment horizontal="center" vertical="center" wrapText="1"/>
    </xf>
    <xf numFmtId="4" fontId="2" fillId="19" borderId="6" xfId="0" applyNumberFormat="1" applyFont="1" applyFill="1" applyBorder="1" applyAlignment="1">
      <alignment horizontal="center" vertical="center"/>
    </xf>
    <xf numFmtId="4" fontId="11" fillId="19" borderId="12" xfId="0" applyNumberFormat="1" applyFont="1" applyFill="1" applyBorder="1" applyAlignment="1">
      <alignment horizontal="right" vertical="center" wrapText="1"/>
    </xf>
    <xf numFmtId="14" fontId="2" fillId="19" borderId="14" xfId="0" applyNumberFormat="1" applyFont="1" applyFill="1" applyBorder="1" applyAlignment="1">
      <alignment horizontal="center" vertical="center" wrapText="1"/>
    </xf>
    <xf numFmtId="0" fontId="2" fillId="2" borderId="20" xfId="0" applyNumberFormat="1" applyFont="1" applyFill="1" applyBorder="1" applyAlignment="1">
      <alignment horizontal="center" vertical="top" wrapText="1"/>
    </xf>
    <xf numFmtId="4" fontId="2" fillId="2" borderId="7" xfId="0" applyNumberFormat="1" applyFont="1" applyFill="1" applyBorder="1" applyAlignment="1">
      <alignment horizontal="center" vertical="top" wrapText="1"/>
    </xf>
    <xf numFmtId="4" fontId="2" fillId="0" borderId="7" xfId="0" applyNumberFormat="1" applyFont="1" applyFill="1" applyBorder="1" applyAlignment="1">
      <alignment horizontal="center" vertical="top" wrapText="1"/>
    </xf>
    <xf numFmtId="4" fontId="2" fillId="0" borderId="20" xfId="0" applyNumberFormat="1" applyFont="1" applyFill="1" applyBorder="1" applyAlignment="1">
      <alignment horizontal="center" vertical="top" wrapText="1"/>
    </xf>
    <xf numFmtId="4" fontId="2" fillId="13" borderId="13" xfId="0" applyNumberFormat="1" applyFont="1" applyFill="1" applyBorder="1" applyAlignment="1">
      <alignment horizontal="center" vertical="top" wrapText="1"/>
    </xf>
    <xf numFmtId="0" fontId="2" fillId="13" borderId="13" xfId="0" applyNumberFormat="1" applyFont="1" applyFill="1" applyBorder="1" applyAlignment="1">
      <alignment horizontal="center" vertical="top" wrapText="1"/>
    </xf>
    <xf numFmtId="0" fontId="0" fillId="20" borderId="0" xfId="0" applyFill="1" applyAlignment="1">
      <alignment horizontal="center"/>
    </xf>
    <xf numFmtId="4" fontId="2" fillId="20" borderId="8" xfId="0" applyNumberFormat="1" applyFont="1" applyFill="1" applyBorder="1" applyAlignment="1">
      <alignment horizontal="center" vertical="top" wrapText="1"/>
    </xf>
    <xf numFmtId="4" fontId="2" fillId="20" borderId="13" xfId="0" applyNumberFormat="1" applyFont="1" applyFill="1" applyBorder="1" applyAlignment="1">
      <alignment horizontal="center" vertical="top" wrapText="1"/>
    </xf>
    <xf numFmtId="0" fontId="2" fillId="20" borderId="13" xfId="0" applyNumberFormat="1" applyFont="1" applyFill="1" applyBorder="1" applyAlignment="1">
      <alignment horizontal="center" vertical="top" wrapText="1"/>
    </xf>
    <xf numFmtId="4" fontId="2" fillId="21" borderId="6" xfId="0" applyNumberFormat="1" applyFont="1" applyFill="1" applyBorder="1" applyAlignment="1">
      <alignment horizontal="center" vertical="top" wrapText="1"/>
    </xf>
    <xf numFmtId="4" fontId="2" fillId="21" borderId="12" xfId="0" applyNumberFormat="1" applyFont="1" applyFill="1" applyBorder="1" applyAlignment="1">
      <alignment horizontal="center" vertical="top" wrapText="1"/>
    </xf>
    <xf numFmtId="0" fontId="2" fillId="21" borderId="12" xfId="0" applyNumberFormat="1" applyFont="1" applyFill="1" applyBorder="1" applyAlignment="1">
      <alignment horizontal="center" vertical="top" wrapText="1"/>
    </xf>
    <xf numFmtId="4" fontId="2" fillId="21" borderId="22" xfId="0" applyNumberFormat="1" applyFont="1" applyFill="1" applyBorder="1" applyAlignment="1">
      <alignment horizontal="center" vertical="top" wrapText="1"/>
    </xf>
    <xf numFmtId="4" fontId="2" fillId="21" borderId="23" xfId="0" applyNumberFormat="1" applyFont="1" applyFill="1" applyBorder="1" applyAlignment="1">
      <alignment horizontal="center" vertical="top" wrapText="1"/>
    </xf>
    <xf numFmtId="0" fontId="18" fillId="21" borderId="24" xfId="0" applyNumberFormat="1" applyFont="1" applyFill="1" applyBorder="1" applyAlignment="1">
      <alignment horizontal="center" vertical="top" wrapText="1"/>
    </xf>
    <xf numFmtId="0" fontId="0" fillId="0" borderId="0" xfId="0" applyAlignment="1">
      <alignment horizontal="right" vertical="center"/>
    </xf>
    <xf numFmtId="4" fontId="2" fillId="17" borderId="8" xfId="0" applyNumberFormat="1" applyFont="1" applyFill="1" applyBorder="1" applyAlignment="1">
      <alignment horizontal="center" vertical="top" wrapText="1"/>
    </xf>
    <xf numFmtId="4" fontId="2" fillId="17" borderId="13" xfId="0" applyNumberFormat="1" applyFont="1" applyFill="1" applyBorder="1" applyAlignment="1">
      <alignment horizontal="center" vertical="top" wrapText="1"/>
    </xf>
    <xf numFmtId="0" fontId="2" fillId="17" borderId="13" xfId="0" applyNumberFormat="1" applyFont="1" applyFill="1" applyBorder="1" applyAlignment="1">
      <alignment horizontal="center" vertical="top" wrapText="1"/>
    </xf>
    <xf numFmtId="0" fontId="2" fillId="0" borderId="13" xfId="0" applyNumberFormat="1" applyFont="1" applyFill="1" applyBorder="1" applyAlignment="1">
      <alignment horizontal="center" vertical="top" wrapText="1"/>
    </xf>
    <xf numFmtId="14" fontId="2" fillId="2" borderId="12" xfId="0" applyNumberFormat="1" applyFont="1" applyFill="1" applyBorder="1" applyAlignment="1">
      <alignment horizontal="center" vertical="top" wrapText="1"/>
    </xf>
    <xf numFmtId="14" fontId="2" fillId="9" borderId="14" xfId="0" applyNumberFormat="1" applyFont="1" applyFill="1" applyBorder="1" applyAlignment="1">
      <alignment horizontal="center" vertical="top"/>
    </xf>
    <xf numFmtId="14" fontId="2" fillId="8" borderId="14" xfId="0" applyNumberFormat="1" applyFont="1" applyFill="1" applyBorder="1" applyAlignment="1">
      <alignment horizontal="center" vertical="top"/>
    </xf>
    <xf numFmtId="14" fontId="2" fillId="2" borderId="14" xfId="0" applyNumberFormat="1" applyFont="1" applyFill="1" applyBorder="1" applyAlignment="1">
      <alignment horizontal="center" vertical="top" wrapText="1"/>
    </xf>
    <xf numFmtId="14" fontId="2" fillId="8" borderId="14" xfId="0" applyNumberFormat="1" applyFont="1" applyFill="1" applyBorder="1" applyAlignment="1">
      <alignment horizontal="center" vertical="top" wrapText="1"/>
    </xf>
    <xf numFmtId="14" fontId="2" fillId="2" borderId="14" xfId="0" applyNumberFormat="1" applyFont="1" applyFill="1" applyBorder="1" applyAlignment="1">
      <alignment horizontal="center" wrapText="1"/>
    </xf>
    <xf numFmtId="14" fontId="2" fillId="0" borderId="14" xfId="0" applyNumberFormat="1" applyFont="1" applyFill="1" applyBorder="1" applyAlignment="1">
      <alignment horizontal="center" vertical="top" wrapText="1"/>
    </xf>
    <xf numFmtId="14" fontId="2" fillId="18" borderId="14" xfId="0" applyNumberFormat="1" applyFont="1" applyFill="1" applyBorder="1" applyAlignment="1">
      <alignment horizontal="center" vertical="top" wrapText="1"/>
    </xf>
    <xf numFmtId="14" fontId="2" fillId="0" borderId="12" xfId="0" applyNumberFormat="1" applyFont="1" applyBorder="1" applyAlignment="1">
      <alignment horizontal="center"/>
    </xf>
    <xf numFmtId="14" fontId="2" fillId="18" borderId="15" xfId="0" applyNumberFormat="1" applyFont="1" applyFill="1" applyBorder="1" applyAlignment="1">
      <alignment horizontal="center" vertical="top" wrapText="1"/>
    </xf>
    <xf numFmtId="14" fontId="2" fillId="0" borderId="15" xfId="0" applyNumberFormat="1" applyFont="1" applyFill="1" applyBorder="1" applyAlignment="1">
      <alignment horizontal="center" vertical="top" wrapText="1"/>
    </xf>
    <xf numFmtId="14" fontId="2" fillId="21" borderId="14" xfId="0" applyNumberFormat="1" applyFont="1" applyFill="1" applyBorder="1" applyAlignment="1">
      <alignment horizontal="center" vertical="top" wrapText="1"/>
    </xf>
    <xf numFmtId="14" fontId="2" fillId="21" borderId="21" xfId="0" applyNumberFormat="1" applyFont="1" applyFill="1" applyBorder="1" applyAlignment="1">
      <alignment horizontal="center" vertical="top" wrapText="1"/>
    </xf>
    <xf numFmtId="14" fontId="2" fillId="0" borderId="10" xfId="0" applyNumberFormat="1" applyFont="1" applyFill="1" applyBorder="1" applyAlignment="1">
      <alignment horizontal="center" vertical="top" wrapText="1"/>
    </xf>
    <xf numFmtId="14" fontId="2" fillId="20" borderId="15" xfId="0" applyNumberFormat="1" applyFont="1" applyFill="1" applyBorder="1" applyAlignment="1">
      <alignment horizontal="center" vertical="top" wrapText="1"/>
    </xf>
    <xf numFmtId="14" fontId="2" fillId="0" borderId="7" xfId="0" applyNumberFormat="1" applyFont="1" applyFill="1" applyBorder="1" applyAlignment="1">
      <alignment horizontal="center" vertical="top" wrapText="1"/>
    </xf>
    <xf numFmtId="0" fontId="2" fillId="2" borderId="7" xfId="0" applyNumberFormat="1" applyFont="1" applyFill="1" applyBorder="1" applyAlignment="1">
      <alignment horizontal="center" vertical="top" wrapText="1"/>
    </xf>
    <xf numFmtId="14" fontId="2" fillId="0" borderId="8" xfId="0" applyNumberFormat="1" applyFont="1" applyFill="1" applyBorder="1" applyAlignment="1">
      <alignment horizontal="center" vertical="top" wrapText="1"/>
    </xf>
    <xf numFmtId="0" fontId="2" fillId="13" borderId="8" xfId="0" applyNumberFormat="1" applyFont="1" applyFill="1" applyBorder="1" applyAlignment="1">
      <alignment horizontal="center" vertical="top" wrapText="1"/>
    </xf>
    <xf numFmtId="0" fontId="2" fillId="2" borderId="8" xfId="0" applyNumberFormat="1" applyFont="1" applyFill="1" applyBorder="1" applyAlignment="1">
      <alignment horizontal="center" vertical="top" wrapText="1"/>
    </xf>
    <xf numFmtId="14" fontId="2" fillId="20" borderId="8" xfId="0" applyNumberFormat="1" applyFont="1" applyFill="1" applyBorder="1" applyAlignment="1">
      <alignment horizontal="center" vertical="top" wrapText="1"/>
    </xf>
    <xf numFmtId="0" fontId="2" fillId="20" borderId="8" xfId="0" applyNumberFormat="1" applyFont="1" applyFill="1" applyBorder="1" applyAlignment="1">
      <alignment horizontal="center" vertical="top" wrapText="1"/>
    </xf>
    <xf numFmtId="14" fontId="2" fillId="18" borderId="8" xfId="0" applyNumberFormat="1" applyFont="1" applyFill="1" applyBorder="1" applyAlignment="1">
      <alignment horizontal="center" vertical="top" wrapText="1"/>
    </xf>
    <xf numFmtId="0" fontId="2" fillId="18" borderId="8" xfId="0" applyNumberFormat="1" applyFont="1" applyFill="1" applyBorder="1" applyAlignment="1">
      <alignment horizontal="center" vertical="top" wrapText="1"/>
    </xf>
    <xf numFmtId="14" fontId="2" fillId="0" borderId="6" xfId="0" applyNumberFormat="1" applyFont="1" applyFill="1" applyBorder="1" applyAlignment="1">
      <alignment horizontal="center" vertical="top" wrapText="1"/>
    </xf>
    <xf numFmtId="0" fontId="2" fillId="2" borderId="6" xfId="0" applyNumberFormat="1" applyFont="1" applyFill="1" applyBorder="1" applyAlignment="1">
      <alignment horizontal="center" vertical="top" wrapText="1"/>
    </xf>
    <xf numFmtId="14" fontId="2" fillId="18" borderId="6" xfId="0" applyNumberFormat="1" applyFont="1" applyFill="1" applyBorder="1" applyAlignment="1">
      <alignment horizontal="center" vertical="top" wrapText="1"/>
    </xf>
    <xf numFmtId="0" fontId="2" fillId="18" borderId="6" xfId="0" applyNumberFormat="1" applyFont="1" applyFill="1" applyBorder="1" applyAlignment="1">
      <alignment horizontal="center" vertical="top" wrapText="1"/>
    </xf>
    <xf numFmtId="0" fontId="2" fillId="17" borderId="8" xfId="0" applyNumberFormat="1" applyFont="1" applyFill="1" applyBorder="1" applyAlignment="1">
      <alignment horizontal="center" vertical="top" wrapText="1"/>
    </xf>
    <xf numFmtId="0" fontId="2" fillId="0" borderId="8" xfId="0" applyNumberFormat="1" applyFont="1" applyFill="1" applyBorder="1" applyAlignment="1">
      <alignment horizontal="center" vertical="top" wrapText="1"/>
    </xf>
    <xf numFmtId="14" fontId="2" fillId="2" borderId="6" xfId="0" applyNumberFormat="1" applyFont="1" applyFill="1" applyBorder="1" applyAlignment="1">
      <alignment horizontal="center" vertical="top" wrapText="1"/>
    </xf>
    <xf numFmtId="0" fontId="2" fillId="13" borderId="6" xfId="0" applyFont="1" applyFill="1" applyBorder="1" applyAlignment="1">
      <alignment horizontal="center"/>
    </xf>
    <xf numFmtId="0" fontId="2" fillId="17" borderId="6" xfId="0" applyNumberFormat="1" applyFont="1" applyFill="1" applyBorder="1" applyAlignment="1">
      <alignment horizontal="center"/>
    </xf>
    <xf numFmtId="0" fontId="2" fillId="0" borderId="1" xfId="0" applyFont="1" applyBorder="1" applyAlignment="1">
      <alignment horizontal="center"/>
    </xf>
    <xf numFmtId="0" fontId="2" fillId="0" borderId="0" xfId="0" applyFont="1" applyAlignment="1">
      <alignment horizontal="center" shrinkToFit="1"/>
    </xf>
    <xf numFmtId="14" fontId="2" fillId="13" borderId="14" xfId="0" applyNumberFormat="1" applyFont="1" applyFill="1" applyBorder="1" applyAlignment="1">
      <alignment horizontal="center" vertical="center" wrapText="1"/>
    </xf>
    <xf numFmtId="4" fontId="2" fillId="22" borderId="6" xfId="0" applyNumberFormat="1" applyFont="1" applyFill="1" applyBorder="1" applyAlignment="1">
      <alignment horizontal="center" vertical="center" wrapText="1"/>
    </xf>
    <xf numFmtId="14" fontId="2" fillId="13" borderId="14" xfId="0" applyNumberFormat="1" applyFont="1" applyFill="1" applyBorder="1" applyAlignment="1">
      <alignment horizontal="center" vertical="center"/>
    </xf>
    <xf numFmtId="4" fontId="11" fillId="0" borderId="12" xfId="0" applyNumberFormat="1" applyFont="1" applyFill="1" applyBorder="1" applyAlignment="1">
      <alignment horizontal="center" vertical="center" wrapText="1"/>
    </xf>
    <xf numFmtId="164" fontId="0" fillId="0" borderId="0" xfId="3" applyFont="1"/>
    <xf numFmtId="173" fontId="0" fillId="0" borderId="0" xfId="3" applyNumberFormat="1" applyFont="1"/>
    <xf numFmtId="14" fontId="2" fillId="0" borderId="16" xfId="0" applyNumberFormat="1" applyFont="1" applyBorder="1" applyAlignment="1">
      <alignment horizontal="center"/>
    </xf>
    <xf numFmtId="0" fontId="2" fillId="0" borderId="11" xfId="0" applyFont="1" applyBorder="1" applyAlignment="1">
      <alignment horizontal="center"/>
    </xf>
    <xf numFmtId="173" fontId="2" fillId="0" borderId="11" xfId="0" applyNumberFormat="1" applyFont="1" applyBorder="1" applyAlignment="1">
      <alignment horizontal="center"/>
    </xf>
    <xf numFmtId="0" fontId="2" fillId="0" borderId="17" xfId="0" applyFont="1" applyBorder="1" applyAlignment="1">
      <alignment horizontal="center"/>
    </xf>
    <xf numFmtId="14" fontId="2" fillId="0" borderId="14" xfId="0" applyNumberFormat="1" applyFont="1" applyBorder="1" applyAlignment="1">
      <alignment horizontal="center"/>
    </xf>
    <xf numFmtId="14" fontId="2" fillId="0" borderId="15" xfId="0" applyNumberFormat="1" applyFont="1" applyBorder="1" applyAlignment="1">
      <alignment horizontal="center"/>
    </xf>
    <xf numFmtId="0" fontId="2" fillId="0" borderId="8" xfId="0" applyFont="1" applyBorder="1" applyAlignment="1">
      <alignment horizontal="center"/>
    </xf>
    <xf numFmtId="0" fontId="2" fillId="0" borderId="13" xfId="0" applyFont="1" applyBorder="1" applyAlignment="1">
      <alignment horizontal="center"/>
    </xf>
    <xf numFmtId="173" fontId="2" fillId="0" borderId="8" xfId="3" applyNumberFormat="1" applyFont="1" applyBorder="1" applyAlignment="1">
      <alignment horizontal="center"/>
    </xf>
    <xf numFmtId="0" fontId="2" fillId="23" borderId="6" xfId="0" applyFont="1" applyFill="1" applyBorder="1" applyAlignment="1">
      <alignment horizontal="center"/>
    </xf>
    <xf numFmtId="173" fontId="2" fillId="23" borderId="6" xfId="0" applyNumberFormat="1" applyFont="1" applyFill="1" applyBorder="1" applyAlignment="1">
      <alignment horizontal="center"/>
    </xf>
    <xf numFmtId="0" fontId="2" fillId="23" borderId="12" xfId="0" applyFont="1" applyFill="1" applyBorder="1" applyAlignment="1">
      <alignment horizontal="center"/>
    </xf>
    <xf numFmtId="0" fontId="2" fillId="23" borderId="8" xfId="0" applyFont="1" applyFill="1" applyBorder="1" applyAlignment="1">
      <alignment horizontal="center"/>
    </xf>
    <xf numFmtId="173" fontId="2" fillId="23" borderId="8" xfId="0" applyNumberFormat="1" applyFont="1" applyFill="1" applyBorder="1" applyAlignment="1">
      <alignment horizontal="center"/>
    </xf>
    <xf numFmtId="0" fontId="2" fillId="23" borderId="13" xfId="0" applyFont="1" applyFill="1" applyBorder="1" applyAlignment="1">
      <alignment horizontal="center"/>
    </xf>
    <xf numFmtId="173" fontId="2" fillId="23" borderId="8" xfId="3" applyNumberFormat="1" applyFont="1" applyFill="1" applyBorder="1" applyAlignment="1">
      <alignment horizontal="center"/>
    </xf>
    <xf numFmtId="0" fontId="2" fillId="24" borderId="8" xfId="0" applyFont="1" applyFill="1" applyBorder="1" applyAlignment="1">
      <alignment horizontal="center"/>
    </xf>
    <xf numFmtId="173" fontId="2" fillId="24" borderId="8" xfId="3" applyNumberFormat="1" applyFont="1" applyFill="1" applyBorder="1" applyAlignment="1">
      <alignment horizontal="center"/>
    </xf>
    <xf numFmtId="0" fontId="2" fillId="24" borderId="13" xfId="0" applyFont="1" applyFill="1" applyBorder="1" applyAlignment="1">
      <alignment horizontal="center"/>
    </xf>
    <xf numFmtId="4" fontId="2" fillId="0" borderId="8" xfId="0" applyNumberFormat="1" applyFont="1" applyFill="1" applyBorder="1" applyAlignment="1">
      <alignment horizontal="center" vertical="center" wrapText="1"/>
    </xf>
    <xf numFmtId="14" fontId="11" fillId="0" borderId="15" xfId="0" applyNumberFormat="1" applyFont="1" applyFill="1" applyBorder="1" applyAlignment="1">
      <alignment horizontal="center" vertical="center" wrapText="1"/>
    </xf>
    <xf numFmtId="4" fontId="11" fillId="0" borderId="8" xfId="0" applyNumberFormat="1" applyFont="1" applyFill="1" applyBorder="1" applyAlignment="1">
      <alignment horizontal="center" vertical="center" wrapText="1"/>
    </xf>
    <xf numFmtId="4" fontId="2" fillId="13" borderId="8" xfId="0" applyNumberFormat="1" applyFont="1" applyFill="1" applyBorder="1" applyAlignment="1">
      <alignment horizontal="center" vertical="top" wrapText="1"/>
    </xf>
    <xf numFmtId="4" fontId="2" fillId="13" borderId="6" xfId="0" applyNumberFormat="1" applyFont="1" applyFill="1" applyBorder="1" applyAlignment="1">
      <alignment horizontal="center" vertical="top" wrapText="1"/>
    </xf>
    <xf numFmtId="4" fontId="11" fillId="13" borderId="6" xfId="0" applyNumberFormat="1" applyFont="1" applyFill="1" applyBorder="1" applyAlignment="1">
      <alignment horizontal="center" vertical="center" wrapText="1"/>
    </xf>
    <xf numFmtId="14" fontId="2" fillId="13" borderId="15" xfId="0" applyNumberFormat="1" applyFont="1" applyFill="1" applyBorder="1" applyAlignment="1">
      <alignment horizontal="center" vertical="top" wrapText="1"/>
    </xf>
    <xf numFmtId="14" fontId="11" fillId="13" borderId="14" xfId="0" applyNumberFormat="1" applyFont="1" applyFill="1" applyBorder="1" applyAlignment="1">
      <alignment horizontal="center" vertical="center" wrapText="1"/>
    </xf>
    <xf numFmtId="4" fontId="11" fillId="2" borderId="12" xfId="0" applyNumberFormat="1" applyFont="1" applyFill="1" applyBorder="1" applyAlignment="1">
      <alignment horizontal="center" vertical="center" wrapText="1"/>
    </xf>
    <xf numFmtId="4" fontId="2" fillId="12" borderId="8" xfId="0" applyNumberFormat="1" applyFont="1" applyFill="1" applyBorder="1" applyAlignment="1">
      <alignment horizontal="center" vertical="top" wrapText="1"/>
    </xf>
    <xf numFmtId="4" fontId="2" fillId="12" borderId="13" xfId="0" applyNumberFormat="1" applyFont="1" applyFill="1" applyBorder="1" applyAlignment="1">
      <alignment horizontal="center" vertical="top" wrapText="1"/>
    </xf>
    <xf numFmtId="4" fontId="2" fillId="0" borderId="0" xfId="0" applyNumberFormat="1" applyFont="1" applyAlignment="1">
      <alignment horizontal="center"/>
    </xf>
    <xf numFmtId="4" fontId="2" fillId="0" borderId="0" xfId="0" applyNumberFormat="1" applyFont="1"/>
    <xf numFmtId="4" fontId="2" fillId="12" borderId="6" xfId="2" applyNumberFormat="1" applyFont="1" applyFill="1" applyBorder="1" applyAlignment="1">
      <alignment horizontal="center" vertical="center" wrapText="1"/>
    </xf>
    <xf numFmtId="4" fontId="2" fillId="12" borderId="6" xfId="2" applyNumberFormat="1" applyFont="1" applyFill="1" applyBorder="1" applyAlignment="1">
      <alignment horizontal="center" vertical="center"/>
    </xf>
    <xf numFmtId="4" fontId="2" fillId="22" borderId="6" xfId="2" applyNumberFormat="1" applyFont="1" applyFill="1" applyBorder="1" applyAlignment="1">
      <alignment horizontal="center" vertical="center" wrapText="1"/>
    </xf>
    <xf numFmtId="4" fontId="2" fillId="19" borderId="6" xfId="2" applyNumberFormat="1" applyFont="1" applyFill="1" applyBorder="1" applyAlignment="1">
      <alignment horizontal="center" vertical="center" wrapText="1"/>
    </xf>
    <xf numFmtId="4" fontId="2" fillId="14" borderId="6" xfId="2" applyNumberFormat="1" applyFont="1" applyFill="1" applyBorder="1" applyAlignment="1">
      <alignment horizontal="center" vertical="center" wrapText="1"/>
    </xf>
    <xf numFmtId="4" fontId="2" fillId="12" borderId="13" xfId="2" applyNumberFormat="1" applyFont="1" applyFill="1" applyBorder="1" applyAlignment="1">
      <alignment horizontal="center" vertical="center" wrapText="1"/>
    </xf>
    <xf numFmtId="4" fontId="2" fillId="12" borderId="13" xfId="2" applyNumberFormat="1" applyFont="1" applyFill="1" applyBorder="1" applyAlignment="1">
      <alignment horizontal="center" vertical="center"/>
    </xf>
    <xf numFmtId="4" fontId="2" fillId="0" borderId="13" xfId="2" applyNumberFormat="1" applyFont="1" applyFill="1" applyBorder="1" applyAlignment="1">
      <alignment horizontal="center" vertical="center"/>
    </xf>
    <xf numFmtId="4" fontId="2" fillId="0" borderId="6" xfId="2" applyNumberFormat="1" applyFont="1" applyFill="1" applyBorder="1" applyAlignment="1">
      <alignment horizontal="center" vertical="center"/>
    </xf>
    <xf numFmtId="4" fontId="2" fillId="0" borderId="6" xfId="2" applyNumberFormat="1" applyFont="1" applyFill="1" applyBorder="1" applyAlignment="1">
      <alignment horizontal="center" vertical="center" wrapText="1"/>
    </xf>
    <xf numFmtId="4" fontId="2" fillId="0" borderId="6" xfId="2" applyNumberFormat="1" applyFont="1" applyBorder="1" applyAlignment="1">
      <alignment horizontal="center" vertical="center"/>
    </xf>
    <xf numFmtId="4" fontId="11" fillId="12" borderId="6" xfId="0" applyNumberFormat="1" applyFont="1" applyFill="1" applyBorder="1" applyAlignment="1">
      <alignment horizontal="center" vertical="center" wrapText="1"/>
    </xf>
    <xf numFmtId="4" fontId="11" fillId="12" borderId="12" xfId="0" applyNumberFormat="1" applyFont="1" applyFill="1" applyBorder="1" applyAlignment="1">
      <alignment horizontal="center" vertical="center" wrapText="1"/>
    </xf>
    <xf numFmtId="14" fontId="12" fillId="0" borderId="15" xfId="0" applyNumberFormat="1" applyFont="1" applyFill="1" applyBorder="1" applyAlignment="1">
      <alignment horizontal="center" vertical="top" wrapText="1"/>
    </xf>
    <xf numFmtId="173" fontId="2" fillId="23" borderId="6" xfId="3" applyNumberFormat="1" applyFont="1" applyFill="1" applyBorder="1" applyAlignment="1">
      <alignment horizontal="center"/>
    </xf>
    <xf numFmtId="0" fontId="2" fillId="0" borderId="8" xfId="0" applyFont="1" applyBorder="1" applyAlignment="1">
      <alignment vertical="center"/>
    </xf>
    <xf numFmtId="173" fontId="2" fillId="0" borderId="8" xfId="3" applyNumberFormat="1" applyFont="1" applyBorder="1" applyAlignment="1">
      <alignment vertical="center"/>
    </xf>
    <xf numFmtId="0" fontId="2" fillId="0" borderId="13" xfId="0" applyFont="1" applyBorder="1" applyAlignment="1">
      <alignment vertical="center"/>
    </xf>
    <xf numFmtId="14" fontId="2" fillId="0" borderId="15" xfId="0" applyNumberFormat="1" applyFont="1" applyBorder="1" applyAlignment="1">
      <alignment horizontal="center" vertical="center"/>
    </xf>
    <xf numFmtId="14" fontId="5" fillId="0" borderId="14" xfId="1" applyNumberFormat="1" applyFill="1" applyBorder="1" applyAlignment="1" applyProtection="1">
      <alignment horizontal="center" vertical="center" wrapText="1"/>
    </xf>
    <xf numFmtId="4" fontId="2" fillId="0" borderId="0" xfId="2" applyNumberFormat="1" applyFont="1" applyBorder="1" applyAlignment="1">
      <alignment horizontal="center" vertical="center"/>
    </xf>
    <xf numFmtId="4" fontId="2" fillId="2" borderId="13" xfId="0" applyNumberFormat="1" applyFont="1" applyFill="1" applyBorder="1" applyAlignment="1">
      <alignment horizontal="center" vertical="center" wrapText="1"/>
    </xf>
    <xf numFmtId="14" fontId="20" fillId="0" borderId="6" xfId="0" applyNumberFormat="1" applyFont="1" applyBorder="1" applyAlignment="1">
      <alignment horizontal="center"/>
    </xf>
    <xf numFmtId="0" fontId="20" fillId="0" borderId="6" xfId="0" applyFont="1" applyBorder="1" applyAlignment="1">
      <alignment horizontal="center"/>
    </xf>
    <xf numFmtId="0" fontId="20" fillId="23" borderId="6" xfId="0" applyFont="1" applyFill="1" applyBorder="1" applyAlignment="1">
      <alignment horizontal="center"/>
    </xf>
    <xf numFmtId="173" fontId="20" fillId="23" borderId="6" xfId="0" applyNumberFormat="1" applyFont="1" applyFill="1" applyBorder="1" applyAlignment="1">
      <alignment horizontal="center"/>
    </xf>
    <xf numFmtId="14" fontId="2" fillId="0" borderId="6" xfId="0" applyNumberFormat="1" applyFont="1" applyBorder="1" applyAlignment="1">
      <alignment horizontal="center"/>
    </xf>
    <xf numFmtId="14" fontId="2" fillId="21" borderId="15" xfId="0" applyNumberFormat="1" applyFont="1" applyFill="1" applyBorder="1" applyAlignment="1">
      <alignment horizontal="center"/>
    </xf>
    <xf numFmtId="0" fontId="2" fillId="21" borderId="8" xfId="0" applyFont="1" applyFill="1" applyBorder="1" applyAlignment="1">
      <alignment horizontal="center"/>
    </xf>
    <xf numFmtId="173" fontId="2" fillId="21" borderId="8" xfId="3" applyNumberFormat="1" applyFont="1" applyFill="1" applyBorder="1" applyAlignment="1">
      <alignment horizontal="center"/>
    </xf>
    <xf numFmtId="0" fontId="2" fillId="21" borderId="13" xfId="0" applyFont="1" applyFill="1" applyBorder="1" applyAlignment="1">
      <alignment horizontal="center"/>
    </xf>
    <xf numFmtId="4" fontId="2" fillId="14" borderId="8" xfId="0" applyNumberFormat="1" applyFont="1" applyFill="1" applyBorder="1" applyAlignment="1">
      <alignment horizontal="center" vertical="top" wrapText="1"/>
    </xf>
    <xf numFmtId="4" fontId="2" fillId="14" borderId="13" xfId="0" applyNumberFormat="1" applyFont="1" applyFill="1" applyBorder="1" applyAlignment="1">
      <alignment horizontal="center" vertical="top" wrapText="1"/>
    </xf>
    <xf numFmtId="0" fontId="2" fillId="14" borderId="13" xfId="0" applyNumberFormat="1" applyFont="1" applyFill="1" applyBorder="1" applyAlignment="1">
      <alignment horizontal="center" vertical="top" wrapText="1"/>
    </xf>
    <xf numFmtId="4" fontId="2" fillId="9" borderId="8" xfId="0" applyNumberFormat="1" applyFont="1" applyFill="1" applyBorder="1" applyAlignment="1">
      <alignment horizontal="center" vertical="top" wrapText="1"/>
    </xf>
    <xf numFmtId="4" fontId="2" fillId="9" borderId="13" xfId="0" applyNumberFormat="1" applyFont="1" applyFill="1" applyBorder="1" applyAlignment="1">
      <alignment horizontal="center" vertical="top" wrapText="1"/>
    </xf>
    <xf numFmtId="0" fontId="2" fillId="9" borderId="13" xfId="0" applyNumberFormat="1" applyFont="1" applyFill="1" applyBorder="1" applyAlignment="1">
      <alignment horizontal="center" vertical="top" wrapText="1"/>
    </xf>
    <xf numFmtId="0" fontId="2" fillId="0" borderId="8" xfId="0" applyFont="1" applyBorder="1" applyAlignment="1">
      <alignment horizontal="center" vertical="center"/>
    </xf>
    <xf numFmtId="173" fontId="2" fillId="0" borderId="8" xfId="3" applyNumberFormat="1" applyFont="1" applyBorder="1" applyAlignment="1">
      <alignment horizontal="center" vertical="center"/>
    </xf>
    <xf numFmtId="0" fontId="2" fillId="0" borderId="13" xfId="0" applyFont="1" applyBorder="1" applyAlignment="1">
      <alignment horizontal="center" vertical="center"/>
    </xf>
    <xf numFmtId="14" fontId="2" fillId="0" borderId="0" xfId="0" applyNumberFormat="1" applyFont="1" applyAlignment="1">
      <alignment horizontal="center"/>
    </xf>
    <xf numFmtId="0" fontId="0" fillId="0" borderId="0" xfId="0" applyNumberFormat="1"/>
    <xf numFmtId="0" fontId="7" fillId="0" borderId="0" xfId="0" applyNumberFormat="1" applyFont="1" applyAlignment="1">
      <alignment horizontal="center" vertical="center" wrapText="1"/>
    </xf>
    <xf numFmtId="165" fontId="0" fillId="0" borderId="0" xfId="2" applyFont="1"/>
    <xf numFmtId="165" fontId="0" fillId="0" borderId="0" xfId="2" applyFont="1" applyAlignment="1">
      <alignment horizontal="center" vertical="center" wrapText="1"/>
    </xf>
    <xf numFmtId="0" fontId="0" fillId="0" borderId="0" xfId="0" applyAlignment="1">
      <alignment horizontal="left" wrapText="1"/>
    </xf>
    <xf numFmtId="165" fontId="2" fillId="0" borderId="0" xfId="2" applyFont="1" applyAlignment="1">
      <alignment horizontal="center" vertical="center" wrapText="1"/>
    </xf>
    <xf numFmtId="0" fontId="0" fillId="0" borderId="20" xfId="0" applyBorder="1"/>
    <xf numFmtId="14" fontId="2" fillId="0" borderId="0" xfId="0" applyNumberFormat="1" applyFont="1" applyBorder="1" applyAlignment="1">
      <alignment horizontal="center"/>
    </xf>
    <xf numFmtId="173" fontId="2" fillId="0" borderId="0" xfId="3" applyNumberFormat="1" applyFont="1" applyBorder="1" applyAlignment="1">
      <alignment horizontal="center"/>
    </xf>
    <xf numFmtId="0" fontId="2" fillId="0" borderId="20" xfId="0" applyFont="1" applyBorder="1" applyAlignment="1">
      <alignment horizontal="center"/>
    </xf>
    <xf numFmtId="165" fontId="0" fillId="0" borderId="0" xfId="2" applyFont="1" applyBorder="1" applyAlignment="1">
      <alignment horizontal="center" vertical="center" wrapText="1"/>
    </xf>
    <xf numFmtId="165" fontId="0" fillId="0" borderId="0" xfId="0" applyNumberFormat="1"/>
    <xf numFmtId="0" fontId="2" fillId="24" borderId="6" xfId="0" applyFont="1" applyFill="1" applyBorder="1" applyAlignment="1">
      <alignment horizontal="center"/>
    </xf>
    <xf numFmtId="173" fontId="2" fillId="24" borderId="6" xfId="3" applyNumberFormat="1" applyFont="1" applyFill="1" applyBorder="1" applyAlignment="1">
      <alignment horizontal="center"/>
    </xf>
    <xf numFmtId="173" fontId="12" fillId="0" borderId="19" xfId="3" applyNumberFormat="1" applyFont="1" applyBorder="1" applyAlignment="1">
      <alignment horizontal="center"/>
    </xf>
    <xf numFmtId="0" fontId="2" fillId="0" borderId="14" xfId="0" applyFont="1" applyBorder="1" applyAlignment="1">
      <alignment horizontal="center"/>
    </xf>
    <xf numFmtId="165" fontId="0" fillId="0" borderId="19" xfId="2" applyFont="1" applyBorder="1" applyAlignment="1">
      <alignment horizontal="center" vertical="center" wrapText="1"/>
    </xf>
    <xf numFmtId="0" fontId="0" fillId="0" borderId="19" xfId="0" applyNumberFormat="1" applyBorder="1" applyAlignment="1">
      <alignment horizontal="center" vertical="center" wrapText="1"/>
    </xf>
    <xf numFmtId="0" fontId="7" fillId="0" borderId="19" xfId="0" applyFont="1" applyBorder="1" applyAlignment="1">
      <alignment horizontal="center" vertical="center" wrapText="1"/>
    </xf>
    <xf numFmtId="165" fontId="12" fillId="0" borderId="14" xfId="2" applyFont="1" applyBorder="1" applyAlignment="1">
      <alignment horizontal="center" vertical="center" wrapText="1"/>
    </xf>
    <xf numFmtId="0" fontId="0" fillId="0" borderId="0" xfId="0" applyAlignment="1">
      <alignment horizontal="center" vertical="center"/>
    </xf>
    <xf numFmtId="0" fontId="7" fillId="0" borderId="6" xfId="0" applyFont="1" applyBorder="1" applyAlignment="1">
      <alignment horizontal="center" vertical="center"/>
    </xf>
    <xf numFmtId="0" fontId="2" fillId="0" borderId="29" xfId="0" applyFont="1" applyBorder="1" applyAlignment="1">
      <alignment horizontal="center" vertical="center"/>
    </xf>
    <xf numFmtId="173" fontId="2" fillId="0" borderId="29" xfId="3" applyNumberFormat="1" applyFont="1" applyBorder="1" applyAlignment="1">
      <alignment horizontal="center" vertical="center"/>
    </xf>
    <xf numFmtId="173" fontId="21" fillId="0" borderId="29" xfId="3" applyNumberFormat="1" applyFont="1" applyBorder="1" applyAlignment="1">
      <alignment horizontal="center" vertical="center"/>
    </xf>
    <xf numFmtId="0" fontId="7" fillId="0" borderId="30" xfId="0" applyNumberFormat="1" applyFont="1" applyBorder="1" applyAlignment="1">
      <alignment horizontal="center" vertical="center" wrapText="1"/>
    </xf>
    <xf numFmtId="165" fontId="7" fillId="0" borderId="30" xfId="2" applyFont="1" applyBorder="1" applyAlignment="1">
      <alignment horizontal="center" vertical="center" wrapText="1"/>
    </xf>
    <xf numFmtId="0" fontId="7" fillId="0" borderId="31" xfId="0" applyNumberFormat="1" applyFont="1" applyBorder="1" applyAlignment="1">
      <alignment horizontal="center" vertical="center" wrapText="1"/>
    </xf>
    <xf numFmtId="165" fontId="7" fillId="0" borderId="31" xfId="2" applyFont="1" applyBorder="1" applyAlignment="1">
      <alignment horizontal="center" vertical="center" wrapText="1"/>
    </xf>
    <xf numFmtId="0" fontId="0" fillId="0" borderId="30" xfId="0" applyNumberFormat="1" applyBorder="1" applyAlignment="1">
      <alignment horizontal="center" vertical="center" wrapText="1"/>
    </xf>
    <xf numFmtId="0" fontId="7" fillId="0" borderId="0" xfId="0" applyNumberFormat="1" applyFont="1" applyBorder="1" applyAlignment="1">
      <alignment horizontal="center" vertical="center" wrapText="1"/>
    </xf>
    <xf numFmtId="165" fontId="0" fillId="0" borderId="30" xfId="2" applyFont="1" applyBorder="1" applyAlignment="1">
      <alignment horizontal="center" vertical="center" wrapText="1"/>
    </xf>
    <xf numFmtId="0" fontId="7" fillId="0" borderId="32" xfId="0" applyNumberFormat="1" applyFont="1" applyBorder="1" applyAlignment="1">
      <alignment horizontal="center" vertical="center" wrapText="1"/>
    </xf>
    <xf numFmtId="165" fontId="7" fillId="0" borderId="32" xfId="2" applyFont="1" applyBorder="1" applyAlignment="1">
      <alignment horizontal="center" vertical="center" wrapText="1"/>
    </xf>
    <xf numFmtId="0" fontId="7" fillId="0" borderId="33" xfId="0" applyNumberFormat="1" applyFont="1" applyBorder="1" applyAlignment="1">
      <alignment horizontal="center" vertical="center" wrapText="1"/>
    </xf>
    <xf numFmtId="165" fontId="7" fillId="0" borderId="33" xfId="2" applyFont="1" applyBorder="1" applyAlignment="1">
      <alignment horizontal="center" vertical="center" wrapText="1"/>
    </xf>
    <xf numFmtId="14" fontId="2" fillId="0" borderId="37" xfId="0" applyNumberFormat="1" applyFont="1" applyBorder="1" applyAlignment="1">
      <alignment horizontal="center"/>
    </xf>
    <xf numFmtId="0" fontId="2" fillId="0" borderId="38" xfId="0" applyNumberFormat="1" applyFont="1" applyBorder="1" applyAlignment="1">
      <alignment horizontal="center"/>
    </xf>
    <xf numFmtId="165" fontId="2" fillId="0" borderId="38" xfId="2" applyFont="1" applyBorder="1" applyAlignment="1">
      <alignment horizontal="center"/>
    </xf>
    <xf numFmtId="165" fontId="2" fillId="0" borderId="39" xfId="2" applyFont="1" applyBorder="1" applyAlignment="1">
      <alignment horizontal="center" vertical="center"/>
    </xf>
    <xf numFmtId="0" fontId="7" fillId="0" borderId="40" xfId="0" applyFont="1" applyBorder="1" applyAlignment="1">
      <alignment horizontal="left" wrapText="1"/>
    </xf>
    <xf numFmtId="0" fontId="2" fillId="0" borderId="41" xfId="0" applyFont="1" applyBorder="1" applyAlignment="1">
      <alignment horizontal="center" vertical="center"/>
    </xf>
    <xf numFmtId="0" fontId="7" fillId="0" borderId="38" xfId="0" applyFont="1" applyBorder="1" applyAlignment="1">
      <alignment horizontal="left" wrapText="1"/>
    </xf>
    <xf numFmtId="0" fontId="7" fillId="0" borderId="38" xfId="0" applyNumberFormat="1" applyFont="1" applyBorder="1" applyAlignment="1">
      <alignment horizontal="center" vertical="center" wrapText="1"/>
    </xf>
    <xf numFmtId="165" fontId="7" fillId="0" borderId="38" xfId="2" applyFont="1" applyBorder="1" applyAlignment="1">
      <alignment horizontal="center" vertical="center" wrapText="1"/>
    </xf>
    <xf numFmtId="165" fontId="2" fillId="0" borderId="39" xfId="2" applyFont="1" applyBorder="1" applyAlignment="1">
      <alignment horizontal="center" vertical="center" wrapText="1"/>
    </xf>
    <xf numFmtId="0" fontId="7" fillId="0" borderId="42" xfId="0" applyFont="1" applyBorder="1" applyAlignment="1">
      <alignment horizontal="left" wrapText="1"/>
    </xf>
    <xf numFmtId="0" fontId="7" fillId="0" borderId="43" xfId="0" applyNumberFormat="1" applyFont="1" applyBorder="1" applyAlignment="1">
      <alignment horizontal="center" vertical="center" wrapText="1"/>
    </xf>
    <xf numFmtId="165" fontId="7" fillId="0" borderId="43" xfId="2" applyFont="1" applyBorder="1" applyAlignment="1">
      <alignment horizontal="center" vertical="center" wrapText="1"/>
    </xf>
    <xf numFmtId="165" fontId="2" fillId="0" borderId="44" xfId="2" applyFont="1" applyBorder="1" applyAlignment="1">
      <alignment horizontal="center" vertical="center" wrapText="1"/>
    </xf>
    <xf numFmtId="0" fontId="7" fillId="0" borderId="45" xfId="0" applyFont="1" applyBorder="1" applyAlignment="1">
      <alignment horizontal="left" wrapText="1"/>
    </xf>
    <xf numFmtId="165" fontId="2" fillId="0" borderId="46" xfId="2" applyFont="1" applyBorder="1" applyAlignment="1">
      <alignment horizontal="center" vertical="center" wrapText="1"/>
    </xf>
    <xf numFmtId="0" fontId="7" fillId="0" borderId="47" xfId="0" applyFont="1" applyBorder="1" applyAlignment="1">
      <alignment horizontal="left" wrapText="1"/>
    </xf>
    <xf numFmtId="165" fontId="2" fillId="0" borderId="48" xfId="2" applyFont="1" applyBorder="1" applyAlignment="1">
      <alignment horizontal="center" vertical="center" wrapText="1"/>
    </xf>
    <xf numFmtId="165" fontId="2" fillId="0" borderId="49" xfId="2" applyFont="1" applyBorder="1" applyAlignment="1">
      <alignment horizontal="center" vertical="center" wrapText="1"/>
    </xf>
    <xf numFmtId="0" fontId="0" fillId="0" borderId="42" xfId="0" applyBorder="1" applyAlignment="1">
      <alignment horizontal="left" wrapText="1"/>
    </xf>
    <xf numFmtId="0" fontId="0" fillId="0" borderId="43" xfId="0" applyNumberFormat="1" applyBorder="1" applyAlignment="1">
      <alignment horizontal="center" vertical="center" wrapText="1"/>
    </xf>
    <xf numFmtId="165" fontId="0" fillId="0" borderId="43" xfId="2" applyFont="1" applyBorder="1" applyAlignment="1">
      <alignment horizontal="center" vertical="center" wrapText="1"/>
    </xf>
    <xf numFmtId="0" fontId="7" fillId="0" borderId="50" xfId="0" applyFont="1" applyBorder="1" applyAlignment="1">
      <alignment horizontal="left" wrapText="1"/>
    </xf>
    <xf numFmtId="165" fontId="2" fillId="0" borderId="51" xfId="2" applyFont="1" applyBorder="1" applyAlignment="1">
      <alignment horizontal="center" vertical="center" wrapText="1"/>
    </xf>
    <xf numFmtId="0" fontId="7" fillId="0" borderId="52" xfId="0" applyFont="1" applyBorder="1" applyAlignment="1">
      <alignment horizontal="left" wrapText="1"/>
    </xf>
    <xf numFmtId="165" fontId="2" fillId="0" borderId="53" xfId="2" applyFont="1" applyBorder="1" applyAlignment="1">
      <alignment horizontal="center" vertical="center" wrapText="1"/>
    </xf>
    <xf numFmtId="14" fontId="7" fillId="0" borderId="42" xfId="0" applyNumberFormat="1" applyFont="1" applyBorder="1" applyAlignment="1">
      <alignment horizontal="left" vertical="center" wrapText="1"/>
    </xf>
    <xf numFmtId="14" fontId="7" fillId="0" borderId="47" xfId="0" applyNumberFormat="1" applyFont="1" applyBorder="1" applyAlignment="1">
      <alignment horizontal="left" vertical="center" wrapText="1"/>
    </xf>
    <xf numFmtId="14" fontId="7" fillId="0" borderId="42" xfId="0" applyNumberFormat="1" applyFont="1" applyBorder="1" applyAlignment="1">
      <alignment horizontal="left" wrapText="1"/>
    </xf>
    <xf numFmtId="14" fontId="7" fillId="0" borderId="40" xfId="0" applyNumberFormat="1" applyFont="1" applyBorder="1" applyAlignment="1">
      <alignment horizontal="left" wrapText="1"/>
    </xf>
    <xf numFmtId="4" fontId="2" fillId="0" borderId="13" xfId="0" applyNumberFormat="1" applyFont="1" applyFill="1" applyBorder="1" applyAlignment="1">
      <alignment horizontal="center" vertical="center" wrapText="1"/>
    </xf>
    <xf numFmtId="4" fontId="2" fillId="2" borderId="25" xfId="0" applyNumberFormat="1" applyFont="1" applyFill="1" applyBorder="1" applyAlignment="1">
      <alignment horizontal="center" vertical="center" wrapText="1"/>
    </xf>
    <xf numFmtId="4" fontId="2" fillId="0" borderId="29" xfId="2" applyNumberFormat="1" applyFont="1" applyBorder="1" applyAlignment="1">
      <alignment horizontal="center" vertical="center"/>
    </xf>
    <xf numFmtId="4" fontId="2" fillId="13" borderId="8" xfId="0" applyNumberFormat="1" applyFont="1" applyFill="1" applyBorder="1" applyAlignment="1">
      <alignment horizontal="center" vertical="center" wrapText="1"/>
    </xf>
    <xf numFmtId="4" fontId="2" fillId="23" borderId="8" xfId="0" applyNumberFormat="1" applyFont="1" applyFill="1" applyBorder="1" applyAlignment="1">
      <alignment horizontal="center" vertical="center" wrapText="1"/>
    </xf>
    <xf numFmtId="4" fontId="2" fillId="23" borderId="6" xfId="2" applyNumberFormat="1" applyFont="1" applyFill="1" applyBorder="1" applyAlignment="1">
      <alignment horizontal="center" vertical="center"/>
    </xf>
    <xf numFmtId="4" fontId="2" fillId="23" borderId="13" xfId="0" applyNumberFormat="1" applyFont="1" applyFill="1" applyBorder="1" applyAlignment="1">
      <alignment horizontal="center" vertical="center" wrapText="1"/>
    </xf>
    <xf numFmtId="14" fontId="2" fillId="13" borderId="15" xfId="0" applyNumberFormat="1" applyFont="1" applyFill="1" applyBorder="1" applyAlignment="1">
      <alignment horizontal="center" vertical="center" wrapText="1"/>
    </xf>
    <xf numFmtId="4" fontId="2" fillId="0" borderId="34" xfId="2" applyNumberFormat="1" applyFont="1" applyBorder="1" applyAlignment="1">
      <alignment horizontal="center" vertical="center"/>
    </xf>
    <xf numFmtId="14" fontId="2" fillId="0" borderId="54" xfId="0" applyNumberFormat="1" applyFont="1" applyFill="1" applyBorder="1" applyAlignment="1">
      <alignment horizontal="center" vertical="center" wrapText="1"/>
    </xf>
    <xf numFmtId="4" fontId="2" fillId="0" borderId="55" xfId="0" applyNumberFormat="1" applyFont="1" applyFill="1" applyBorder="1" applyAlignment="1">
      <alignment horizontal="center" vertical="center" wrapText="1"/>
    </xf>
    <xf numFmtId="4" fontId="2" fillId="2" borderId="56" xfId="0" applyNumberFormat="1" applyFont="1" applyFill="1" applyBorder="1" applyAlignment="1">
      <alignment horizontal="center" vertical="center" wrapText="1"/>
    </xf>
    <xf numFmtId="4" fontId="11" fillId="2" borderId="13" xfId="0" applyNumberFormat="1" applyFont="1" applyFill="1" applyBorder="1" applyAlignment="1">
      <alignment horizontal="center" vertical="center" wrapText="1"/>
    </xf>
    <xf numFmtId="4" fontId="2" fillId="0" borderId="35" xfId="2" applyNumberFormat="1" applyFont="1" applyBorder="1" applyAlignment="1">
      <alignment horizontal="center" vertical="center"/>
    </xf>
    <xf numFmtId="4" fontId="2" fillId="0" borderId="57" xfId="2" applyNumberFormat="1" applyFont="1" applyBorder="1" applyAlignment="1">
      <alignment horizontal="center" vertical="center"/>
    </xf>
    <xf numFmtId="4" fontId="2" fillId="0" borderId="8" xfId="2" applyNumberFormat="1" applyFont="1" applyBorder="1" applyAlignment="1">
      <alignment horizontal="center" vertical="center"/>
    </xf>
    <xf numFmtId="0" fontId="2" fillId="25" borderId="54" xfId="0" applyFont="1" applyFill="1" applyBorder="1" applyAlignment="1">
      <alignment horizontal="center" vertical="center" wrapText="1"/>
    </xf>
    <xf numFmtId="0" fontId="2" fillId="25" borderId="55" xfId="0" applyFont="1" applyFill="1" applyBorder="1" applyAlignment="1">
      <alignment horizontal="center" vertical="center" wrapText="1"/>
    </xf>
    <xf numFmtId="4" fontId="2" fillId="25" borderId="55" xfId="0" applyNumberFormat="1" applyFont="1" applyFill="1" applyBorder="1" applyAlignment="1">
      <alignment horizontal="center" vertical="center" wrapText="1"/>
    </xf>
    <xf numFmtId="4" fontId="2" fillId="25" borderId="6" xfId="0" applyNumberFormat="1" applyFont="1" applyFill="1" applyBorder="1" applyAlignment="1">
      <alignment horizontal="center" vertical="center"/>
    </xf>
    <xf numFmtId="4" fontId="21" fillId="25" borderId="56" xfId="0" applyNumberFormat="1" applyFont="1" applyFill="1" applyBorder="1" applyAlignment="1">
      <alignment horizontal="center" vertical="center" wrapText="1"/>
    </xf>
    <xf numFmtId="14" fontId="11" fillId="13" borderId="6" xfId="0" applyNumberFormat="1" applyFont="1" applyFill="1" applyBorder="1" applyAlignment="1">
      <alignment horizontal="center" vertical="center" wrapText="1"/>
    </xf>
    <xf numFmtId="14" fontId="11" fillId="0" borderId="6" xfId="0" applyNumberFormat="1" applyFont="1" applyFill="1" applyBorder="1" applyAlignment="1">
      <alignment horizontal="center" vertical="center" wrapText="1"/>
    </xf>
    <xf numFmtId="14" fontId="2" fillId="0" borderId="20" xfId="0" applyNumberFormat="1" applyFont="1" applyBorder="1" applyAlignment="1">
      <alignment horizontal="center"/>
    </xf>
    <xf numFmtId="0" fontId="2" fillId="24" borderId="25" xfId="0" applyFont="1" applyFill="1" applyBorder="1" applyAlignment="1">
      <alignment horizontal="center"/>
    </xf>
    <xf numFmtId="14" fontId="0" fillId="0" borderId="6" xfId="0" applyNumberFormat="1" applyBorder="1"/>
    <xf numFmtId="0" fontId="0" fillId="0" borderId="6" xfId="0" applyBorder="1"/>
    <xf numFmtId="173" fontId="0" fillId="0" borderId="6" xfId="3" applyNumberFormat="1" applyFont="1" applyBorder="1"/>
    <xf numFmtId="4" fontId="11" fillId="14" borderId="6" xfId="0" applyNumberFormat="1" applyFont="1" applyFill="1" applyBorder="1" applyAlignment="1">
      <alignment horizontal="center" vertical="center" wrapText="1"/>
    </xf>
    <xf numFmtId="14" fontId="2" fillId="14" borderId="14" xfId="0" applyNumberFormat="1" applyFont="1" applyFill="1" applyBorder="1" applyAlignment="1">
      <alignment horizontal="center" vertical="center" wrapText="1"/>
    </xf>
    <xf numFmtId="4" fontId="2" fillId="13" borderId="6" xfId="2" applyNumberFormat="1" applyFont="1" applyFill="1" applyBorder="1" applyAlignment="1">
      <alignment horizontal="center" vertical="center"/>
    </xf>
    <xf numFmtId="4" fontId="2" fillId="13" borderId="6" xfId="2" applyNumberFormat="1" applyFont="1" applyFill="1" applyBorder="1" applyAlignment="1">
      <alignment horizontal="center" vertical="center" wrapText="1"/>
    </xf>
    <xf numFmtId="4" fontId="2" fillId="0" borderId="13" xfId="2" applyNumberFormat="1" applyFont="1" applyFill="1" applyBorder="1" applyAlignment="1">
      <alignment horizontal="center" vertical="center" wrapText="1"/>
    </xf>
    <xf numFmtId="4" fontId="2" fillId="13" borderId="13" xfId="2" applyNumberFormat="1" applyFont="1" applyFill="1" applyBorder="1" applyAlignment="1">
      <alignment horizontal="center" vertical="center"/>
    </xf>
    <xf numFmtId="14" fontId="11" fillId="8" borderId="14" xfId="0" applyNumberFormat="1" applyFont="1" applyFill="1" applyBorder="1" applyAlignment="1">
      <alignment horizontal="center" vertical="center" wrapText="1"/>
    </xf>
    <xf numFmtId="4" fontId="11" fillId="8" borderId="6" xfId="0" applyNumberFormat="1" applyFont="1" applyFill="1" applyBorder="1" applyAlignment="1">
      <alignment horizontal="center" vertical="center" wrapText="1"/>
    </xf>
    <xf numFmtId="4" fontId="2" fillId="8" borderId="6" xfId="2" applyNumberFormat="1" applyFont="1" applyFill="1" applyBorder="1" applyAlignment="1">
      <alignment horizontal="center" vertical="center"/>
    </xf>
    <xf numFmtId="4" fontId="11" fillId="8" borderId="12" xfId="0" applyNumberFormat="1" applyFont="1" applyFill="1" applyBorder="1" applyAlignment="1">
      <alignment horizontal="center" vertical="center" wrapText="1"/>
    </xf>
    <xf numFmtId="4" fontId="2" fillId="8" borderId="13" xfId="2" applyNumberFormat="1" applyFont="1" applyFill="1" applyBorder="1" applyAlignment="1">
      <alignment horizontal="center" vertical="center"/>
    </xf>
    <xf numFmtId="14" fontId="2" fillId="8" borderId="14" xfId="0" applyNumberFormat="1" applyFont="1" applyFill="1" applyBorder="1" applyAlignment="1">
      <alignment horizontal="center" vertical="center" wrapText="1"/>
    </xf>
    <xf numFmtId="4" fontId="2" fillId="8" borderId="6" xfId="0" applyNumberFormat="1" applyFont="1" applyFill="1" applyBorder="1" applyAlignment="1">
      <alignment horizontal="center" vertical="center" wrapText="1"/>
    </xf>
    <xf numFmtId="4" fontId="2" fillId="8" borderId="12" xfId="0" applyNumberFormat="1" applyFont="1" applyFill="1" applyBorder="1" applyAlignment="1">
      <alignment horizontal="center" vertical="center" wrapText="1"/>
    </xf>
    <xf numFmtId="4" fontId="2" fillId="8" borderId="6" xfId="2" applyNumberFormat="1" applyFont="1" applyFill="1" applyBorder="1" applyAlignment="1">
      <alignment horizontal="center" vertical="center" wrapText="1"/>
    </xf>
    <xf numFmtId="4" fontId="11" fillId="9" borderId="6" xfId="0" applyNumberFormat="1" applyFont="1" applyFill="1" applyBorder="1" applyAlignment="1">
      <alignment horizontal="center" vertical="center" wrapText="1"/>
    </xf>
    <xf numFmtId="4" fontId="2" fillId="22" borderId="12" xfId="0" applyNumberFormat="1" applyFont="1" applyFill="1" applyBorder="1" applyAlignment="1">
      <alignment horizontal="center" vertical="center" wrapText="1"/>
    </xf>
    <xf numFmtId="14" fontId="11" fillId="8" borderId="6" xfId="0" applyNumberFormat="1" applyFont="1" applyFill="1" applyBorder="1" applyAlignment="1">
      <alignment horizontal="center" vertical="center" wrapText="1"/>
    </xf>
    <xf numFmtId="0" fontId="2" fillId="18" borderId="54" xfId="0" applyFont="1" applyFill="1" applyBorder="1" applyAlignment="1">
      <alignment horizontal="center" vertical="center" wrapText="1"/>
    </xf>
    <xf numFmtId="0" fontId="2" fillId="18" borderId="55" xfId="0" applyFont="1" applyFill="1" applyBorder="1" applyAlignment="1">
      <alignment horizontal="center" vertical="center" wrapText="1"/>
    </xf>
    <xf numFmtId="4" fontId="2" fillId="18" borderId="55" xfId="0" applyNumberFormat="1" applyFont="1" applyFill="1" applyBorder="1" applyAlignment="1">
      <alignment horizontal="center" vertical="center" wrapText="1"/>
    </xf>
    <xf numFmtId="4" fontId="2" fillId="18" borderId="6" xfId="0" applyNumberFormat="1" applyFont="1" applyFill="1" applyBorder="1" applyAlignment="1">
      <alignment horizontal="center" vertical="center"/>
    </xf>
    <xf numFmtId="4" fontId="21" fillId="18" borderId="56" xfId="0" applyNumberFormat="1" applyFont="1" applyFill="1" applyBorder="1" applyAlignment="1">
      <alignment horizontal="center" vertical="center" wrapText="1"/>
    </xf>
    <xf numFmtId="4" fontId="11" fillId="13" borderId="8" xfId="0" applyNumberFormat="1" applyFont="1" applyFill="1" applyBorder="1" applyAlignment="1">
      <alignment horizontal="center" vertical="center" wrapText="1"/>
    </xf>
    <xf numFmtId="4" fontId="11" fillId="13" borderId="13" xfId="0" applyNumberFormat="1" applyFont="1" applyFill="1" applyBorder="1" applyAlignment="1">
      <alignment horizontal="center" vertical="center" wrapText="1"/>
    </xf>
    <xf numFmtId="165" fontId="0" fillId="0" borderId="0" xfId="2" applyFont="1" applyAlignment="1">
      <alignment horizontal="center"/>
    </xf>
    <xf numFmtId="165" fontId="0" fillId="8" borderId="0" xfId="2" applyFont="1" applyFill="1" applyAlignment="1">
      <alignment horizontal="center"/>
    </xf>
    <xf numFmtId="165" fontId="0" fillId="18" borderId="0" xfId="2" applyFont="1" applyFill="1" applyAlignment="1">
      <alignment horizontal="center"/>
    </xf>
    <xf numFmtId="165" fontId="0" fillId="20" borderId="0" xfId="2" applyFont="1" applyFill="1" applyAlignment="1">
      <alignment horizontal="center"/>
    </xf>
    <xf numFmtId="165" fontId="2" fillId="0" borderId="0" xfId="2" applyFont="1" applyAlignment="1">
      <alignment horizontal="center"/>
    </xf>
    <xf numFmtId="165" fontId="2" fillId="0" borderId="0" xfId="2" applyNumberFormat="1" applyFont="1" applyAlignment="1">
      <alignment horizontal="center"/>
    </xf>
    <xf numFmtId="4" fontId="11" fillId="0" borderId="13" xfId="0" applyNumberFormat="1" applyFont="1" applyFill="1" applyBorder="1" applyAlignment="1">
      <alignment horizontal="center" vertical="center" wrapText="1"/>
    </xf>
    <xf numFmtId="4" fontId="11" fillId="2" borderId="25" xfId="0" applyNumberFormat="1" applyFont="1" applyFill="1" applyBorder="1" applyAlignment="1">
      <alignment horizontal="center" vertical="center" wrapText="1"/>
    </xf>
    <xf numFmtId="14" fontId="2" fillId="0" borderId="14" xfId="0" applyNumberFormat="1" applyFont="1" applyBorder="1" applyAlignment="1">
      <alignment horizontal="center"/>
    </xf>
    <xf numFmtId="4" fontId="11" fillId="13" borderId="12" xfId="0" applyNumberFormat="1" applyFont="1" applyFill="1" applyBorder="1" applyAlignment="1">
      <alignment horizontal="center" vertical="center" wrapText="1"/>
    </xf>
    <xf numFmtId="14" fontId="11" fillId="18" borderId="15" xfId="0" applyNumberFormat="1" applyFont="1" applyFill="1" applyBorder="1" applyAlignment="1">
      <alignment horizontal="center" vertical="center" wrapText="1"/>
    </xf>
    <xf numFmtId="4" fontId="11" fillId="18" borderId="8" xfId="0" applyNumberFormat="1" applyFont="1" applyFill="1" applyBorder="1" applyAlignment="1">
      <alignment horizontal="center" vertical="center" wrapText="1"/>
    </xf>
    <xf numFmtId="4" fontId="2" fillId="18" borderId="6" xfId="2" applyNumberFormat="1" applyFont="1" applyFill="1" applyBorder="1" applyAlignment="1">
      <alignment horizontal="center" vertical="center"/>
    </xf>
    <xf numFmtId="4" fontId="11" fillId="18" borderId="13" xfId="0" applyNumberFormat="1" applyFont="1" applyFill="1" applyBorder="1" applyAlignment="1">
      <alignment horizontal="center" vertical="center" wrapText="1"/>
    </xf>
    <xf numFmtId="4" fontId="2" fillId="18" borderId="0" xfId="2" applyNumberFormat="1" applyFont="1" applyFill="1" applyBorder="1" applyAlignment="1">
      <alignment horizontal="center" vertical="center"/>
    </xf>
    <xf numFmtId="4" fontId="2" fillId="18" borderId="8" xfId="2" applyNumberFormat="1" applyFont="1" applyFill="1" applyBorder="1" applyAlignment="1">
      <alignment horizontal="center" vertical="center"/>
    </xf>
    <xf numFmtId="14" fontId="11" fillId="18" borderId="14" xfId="0" applyNumberFormat="1" applyFont="1" applyFill="1" applyBorder="1" applyAlignment="1">
      <alignment horizontal="center" vertical="center" wrapText="1"/>
    </xf>
    <xf numFmtId="4" fontId="11" fillId="18" borderId="6" xfId="0" applyNumberFormat="1" applyFont="1" applyFill="1" applyBorder="1" applyAlignment="1">
      <alignment horizontal="center" vertical="center" wrapText="1"/>
    </xf>
    <xf numFmtId="4" fontId="11" fillId="18" borderId="12" xfId="0" applyNumberFormat="1" applyFont="1" applyFill="1" applyBorder="1" applyAlignment="1">
      <alignment horizontal="center" vertical="center" wrapText="1"/>
    </xf>
    <xf numFmtId="4" fontId="11" fillId="18" borderId="19" xfId="0" applyNumberFormat="1" applyFont="1" applyFill="1" applyBorder="1" applyAlignment="1">
      <alignment horizontal="center" vertical="center" wrapText="1"/>
    </xf>
    <xf numFmtId="4" fontId="11" fillId="18" borderId="25" xfId="0" applyNumberFormat="1" applyFont="1" applyFill="1" applyBorder="1" applyAlignment="1">
      <alignment horizontal="center" vertical="center" wrapText="1"/>
    </xf>
    <xf numFmtId="0" fontId="2" fillId="18" borderId="6" xfId="0" applyFont="1" applyFill="1" applyBorder="1" applyAlignment="1">
      <alignment horizontal="center" vertical="center" wrapText="1"/>
    </xf>
    <xf numFmtId="4" fontId="19" fillId="18" borderId="6" xfId="0" applyNumberFormat="1" applyFont="1" applyFill="1" applyBorder="1" applyAlignment="1">
      <alignment horizontal="center" vertical="center"/>
    </xf>
    <xf numFmtId="4" fontId="2" fillId="18" borderId="6" xfId="0" applyNumberFormat="1" applyFont="1" applyFill="1" applyBorder="1" applyAlignment="1">
      <alignment horizontal="center" vertical="center" wrapText="1"/>
    </xf>
    <xf numFmtId="0" fontId="2" fillId="18" borderId="12" xfId="0" applyFont="1" applyFill="1" applyBorder="1" applyAlignment="1">
      <alignment horizontal="center" vertical="center" wrapText="1"/>
    </xf>
    <xf numFmtId="173" fontId="2" fillId="0" borderId="11" xfId="3" applyNumberFormat="1" applyFont="1" applyBorder="1" applyAlignment="1">
      <alignment horizontal="center"/>
    </xf>
    <xf numFmtId="14" fontId="2" fillId="0" borderId="14" xfId="0" applyNumberFormat="1" applyFont="1" applyBorder="1" applyAlignment="1">
      <alignment horizontal="center"/>
    </xf>
    <xf numFmtId="174" fontId="2" fillId="0" borderId="0" xfId="0" applyNumberFormat="1" applyFont="1" applyAlignment="1">
      <alignment horizontal="right" vertical="center"/>
    </xf>
    <xf numFmtId="174" fontId="2" fillId="8" borderId="0" xfId="0" applyNumberFormat="1" applyFont="1" applyFill="1" applyAlignment="1">
      <alignment horizontal="right" vertical="center"/>
    </xf>
    <xf numFmtId="174" fontId="2" fillId="18" borderId="0" xfId="0" applyNumberFormat="1" applyFont="1" applyFill="1" applyAlignment="1">
      <alignment horizontal="right" vertical="center"/>
    </xf>
    <xf numFmtId="174" fontId="2" fillId="20" borderId="0" xfId="0" applyNumberFormat="1" applyFont="1" applyFill="1" applyAlignment="1">
      <alignment horizontal="right" vertical="center"/>
    </xf>
    <xf numFmtId="174" fontId="2" fillId="0" borderId="0" xfId="0" applyNumberFormat="1" applyFont="1" applyAlignment="1">
      <alignment horizontal="center"/>
    </xf>
    <xf numFmtId="174" fontId="23" fillId="0" borderId="0" xfId="1" applyNumberFormat="1" applyFont="1" applyAlignment="1" applyProtection="1">
      <alignment horizontal="right" vertical="center"/>
    </xf>
    <xf numFmtId="4" fontId="2" fillId="4" borderId="59" xfId="0" applyNumberFormat="1" applyFont="1" applyFill="1" applyBorder="1" applyAlignment="1">
      <alignment horizontal="center" vertical="top" wrapText="1"/>
    </xf>
    <xf numFmtId="174" fontId="2" fillId="0" borderId="58" xfId="0" applyNumberFormat="1" applyFont="1" applyBorder="1"/>
    <xf numFmtId="0" fontId="2" fillId="4" borderId="12" xfId="0" applyNumberFormat="1" applyFont="1" applyFill="1" applyBorder="1" applyAlignment="1">
      <alignment horizontal="center" vertical="top" wrapText="1"/>
    </xf>
    <xf numFmtId="0" fontId="2" fillId="0" borderId="12" xfId="0" applyNumberFormat="1" applyFont="1" applyBorder="1" applyAlignment="1">
      <alignment horizontal="center"/>
    </xf>
    <xf numFmtId="0" fontId="18" fillId="21" borderId="23" xfId="0" applyNumberFormat="1" applyFont="1" applyFill="1" applyBorder="1" applyAlignment="1">
      <alignment horizontal="center" vertical="top" wrapText="1"/>
    </xf>
    <xf numFmtId="0" fontId="2" fillId="18" borderId="13" xfId="0" applyFont="1" applyFill="1" applyBorder="1" applyAlignment="1">
      <alignment horizontal="center" vertical="center" wrapText="1"/>
    </xf>
    <xf numFmtId="174" fontId="2" fillId="0" borderId="6" xfId="0" applyNumberFormat="1" applyFont="1" applyBorder="1" applyAlignment="1">
      <alignment horizontal="left" vertical="center"/>
    </xf>
    <xf numFmtId="174" fontId="2" fillId="18" borderId="6" xfId="0" applyNumberFormat="1" applyFont="1" applyFill="1" applyBorder="1" applyAlignment="1">
      <alignment horizontal="center" vertical="center"/>
    </xf>
    <xf numFmtId="173" fontId="0" fillId="0" borderId="19" xfId="3" applyNumberFormat="1" applyFont="1" applyBorder="1" applyAlignment="1">
      <alignment horizontal="center"/>
    </xf>
    <xf numFmtId="14" fontId="2" fillId="0" borderId="14" xfId="0" applyNumberFormat="1" applyFont="1" applyBorder="1" applyAlignment="1">
      <alignment horizontal="center"/>
    </xf>
    <xf numFmtId="0" fontId="2" fillId="14" borderId="12" xfId="0" applyNumberFormat="1" applyFont="1" applyFill="1" applyBorder="1" applyAlignment="1">
      <alignment horizontal="center" vertical="top" wrapText="1"/>
    </xf>
    <xf numFmtId="4" fontId="2" fillId="14" borderId="6" xfId="0" applyNumberFormat="1" applyFont="1" applyFill="1" applyBorder="1" applyAlignment="1">
      <alignment horizontal="center" vertical="top" wrapText="1"/>
    </xf>
    <xf numFmtId="4" fontId="2" fillId="14" borderId="12" xfId="0" applyNumberFormat="1" applyFont="1" applyFill="1" applyBorder="1" applyAlignment="1">
      <alignment horizontal="center" vertical="top" wrapText="1"/>
    </xf>
    <xf numFmtId="0" fontId="2" fillId="24" borderId="12" xfId="0" applyFont="1" applyFill="1" applyBorder="1" applyAlignment="1">
      <alignment horizontal="center"/>
    </xf>
    <xf numFmtId="4" fontId="2" fillId="16" borderId="8" xfId="0" applyNumberFormat="1" applyFont="1" applyFill="1" applyBorder="1" applyAlignment="1">
      <alignment horizontal="center" vertical="top" wrapText="1"/>
    </xf>
    <xf numFmtId="4" fontId="2" fillId="16" borderId="13" xfId="0" applyNumberFormat="1" applyFont="1" applyFill="1" applyBorder="1" applyAlignment="1">
      <alignment horizontal="center" vertical="top" wrapText="1"/>
    </xf>
    <xf numFmtId="0" fontId="2" fillId="16" borderId="13" xfId="0" applyNumberFormat="1" applyFont="1" applyFill="1" applyBorder="1" applyAlignment="1">
      <alignment horizontal="center" vertical="top" wrapText="1"/>
    </xf>
    <xf numFmtId="0" fontId="1" fillId="0" borderId="0" xfId="0" applyFont="1" applyAlignment="1">
      <alignment horizontal="center"/>
    </xf>
    <xf numFmtId="174" fontId="2" fillId="8" borderId="6" xfId="0" applyNumberFormat="1" applyFont="1" applyFill="1" applyBorder="1" applyAlignment="1">
      <alignment horizontal="left" vertical="center"/>
    </xf>
    <xf numFmtId="174" fontId="2" fillId="18" borderId="6" xfId="0" applyNumberFormat="1" applyFont="1" applyFill="1" applyBorder="1" applyAlignment="1">
      <alignment horizontal="left" vertical="center"/>
    </xf>
    <xf numFmtId="174" fontId="2" fillId="20" borderId="6" xfId="0" applyNumberFormat="1" applyFont="1" applyFill="1" applyBorder="1" applyAlignment="1">
      <alignment horizontal="left" vertical="center"/>
    </xf>
    <xf numFmtId="174" fontId="2" fillId="0" borderId="6" xfId="0" applyNumberFormat="1" applyFont="1" applyBorder="1" applyAlignment="1">
      <alignment horizontal="left"/>
    </xf>
    <xf numFmtId="174" fontId="23" fillId="0" borderId="6" xfId="1" applyNumberFormat="1" applyFont="1" applyBorder="1" applyAlignment="1" applyProtection="1">
      <alignment horizontal="left" vertical="center"/>
    </xf>
    <xf numFmtId="174" fontId="2" fillId="0" borderId="8" xfId="0" applyNumberFormat="1" applyFont="1" applyBorder="1" applyAlignment="1">
      <alignment horizontal="left"/>
    </xf>
    <xf numFmtId="174" fontId="2" fillId="13" borderId="8" xfId="0" applyNumberFormat="1" applyFont="1" applyFill="1" applyBorder="1" applyAlignment="1">
      <alignment horizontal="left"/>
    </xf>
    <xf numFmtId="0" fontId="2" fillId="13" borderId="6" xfId="0" applyNumberFormat="1" applyFont="1" applyFill="1" applyBorder="1" applyAlignment="1">
      <alignment horizontal="center" vertical="top" wrapText="1"/>
    </xf>
    <xf numFmtId="174" fontId="2" fillId="0" borderId="8" xfId="0" applyNumberFormat="1" applyFont="1" applyBorder="1" applyAlignment="1">
      <alignment horizontal="left" vertical="center"/>
    </xf>
    <xf numFmtId="14" fontId="2" fillId="0" borderId="14" xfId="0" applyNumberFormat="1" applyFont="1" applyBorder="1" applyAlignment="1">
      <alignment horizontal="center"/>
    </xf>
    <xf numFmtId="0" fontId="2" fillId="26" borderId="8" xfId="0" applyFont="1" applyFill="1" applyBorder="1" applyAlignment="1">
      <alignment horizontal="center"/>
    </xf>
    <xf numFmtId="173" fontId="2" fillId="26" borderId="8" xfId="3" applyNumberFormat="1" applyFont="1" applyFill="1" applyBorder="1" applyAlignment="1">
      <alignment horizontal="center"/>
    </xf>
    <xf numFmtId="14" fontId="2" fillId="13" borderId="14" xfId="0" applyNumberFormat="1" applyFont="1" applyFill="1" applyBorder="1" applyAlignment="1">
      <alignment horizontal="center" vertical="top" wrapText="1"/>
    </xf>
    <xf numFmtId="14" fontId="2" fillId="0" borderId="14" xfId="0" applyNumberFormat="1" applyFont="1" applyBorder="1" applyAlignment="1">
      <alignment horizontal="center"/>
    </xf>
    <xf numFmtId="14" fontId="2" fillId="0" borderId="14" xfId="0" applyNumberFormat="1" applyFont="1" applyBorder="1" applyAlignment="1">
      <alignment horizontal="center"/>
    </xf>
    <xf numFmtId="174" fontId="2" fillId="0" borderId="6" xfId="0" applyNumberFormat="1" applyFont="1" applyBorder="1" applyAlignment="1">
      <alignment horizontal="center"/>
    </xf>
    <xf numFmtId="14" fontId="2" fillId="0" borderId="14" xfId="0" applyNumberFormat="1" applyFont="1" applyFill="1" applyBorder="1" applyAlignment="1">
      <alignment horizontal="center" vertical="top" wrapText="1"/>
    </xf>
    <xf numFmtId="4" fontId="2" fillId="27" borderId="6" xfId="0" applyNumberFormat="1" applyFont="1" applyFill="1" applyBorder="1" applyAlignment="1">
      <alignment horizontal="center" vertical="top" wrapText="1"/>
    </xf>
    <xf numFmtId="4" fontId="2" fillId="27" borderId="8" xfId="0" applyNumberFormat="1" applyFont="1" applyFill="1" applyBorder="1" applyAlignment="1">
      <alignment horizontal="center" vertical="top" wrapText="1"/>
    </xf>
    <xf numFmtId="4" fontId="2" fillId="9" borderId="6" xfId="0" applyNumberFormat="1" applyFont="1" applyFill="1" applyBorder="1" applyAlignment="1">
      <alignment horizontal="center" vertical="top" wrapText="1"/>
    </xf>
    <xf numFmtId="14" fontId="2" fillId="0" borderId="14" xfId="0" applyNumberFormat="1" applyFont="1" applyBorder="1" applyAlignment="1">
      <alignment horizontal="center"/>
    </xf>
    <xf numFmtId="49" fontId="7" fillId="2" borderId="3" xfId="0" applyNumberFormat="1" applyFont="1" applyFill="1" applyBorder="1" applyAlignment="1">
      <alignment horizontal="center" vertical="center"/>
    </xf>
    <xf numFmtId="49" fontId="7" fillId="2" borderId="5" xfId="0" applyNumberFormat="1" applyFont="1" applyFill="1" applyBorder="1" applyAlignment="1">
      <alignment horizontal="center" vertical="center"/>
    </xf>
    <xf numFmtId="49" fontId="7" fillId="2" borderId="4" xfId="0" applyNumberFormat="1"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4" fillId="2" borderId="3" xfId="0" applyFont="1" applyFill="1" applyBorder="1" applyAlignment="1">
      <alignment horizontal="left" vertical="center"/>
    </xf>
    <xf numFmtId="0" fontId="4" fillId="2" borderId="5" xfId="0" applyFont="1" applyFill="1" applyBorder="1" applyAlignment="1">
      <alignment horizontal="left" vertical="center"/>
    </xf>
    <xf numFmtId="0" fontId="4" fillId="2" borderId="4" xfId="0" applyFont="1" applyFill="1" applyBorder="1" applyAlignment="1">
      <alignment horizontal="left" vertic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4" xfId="0" applyFont="1" applyFill="1" applyBorder="1" applyAlignment="1">
      <alignment horizontal="center" vertical="center"/>
    </xf>
    <xf numFmtId="14" fontId="14" fillId="0" borderId="0" xfId="0" applyNumberFormat="1" applyFont="1" applyAlignment="1">
      <alignment horizontal="center" vertical="center" wrapText="1"/>
    </xf>
    <xf numFmtId="0" fontId="10" fillId="0" borderId="12" xfId="0" applyFont="1" applyBorder="1" applyAlignment="1">
      <alignment horizontal="center" shrinkToFit="1"/>
    </xf>
    <xf numFmtId="0" fontId="10" fillId="0" borderId="19" xfId="0" applyFont="1" applyBorder="1" applyAlignment="1">
      <alignment horizontal="center" shrinkToFit="1"/>
    </xf>
    <xf numFmtId="0" fontId="10" fillId="0" borderId="14" xfId="0" applyFont="1" applyBorder="1" applyAlignment="1">
      <alignment horizontal="center" shrinkToFit="1"/>
    </xf>
    <xf numFmtId="0" fontId="9" fillId="7" borderId="12" xfId="0" applyFont="1" applyFill="1" applyBorder="1" applyAlignment="1">
      <alignment horizontal="center" vertical="center" shrinkToFit="1"/>
    </xf>
    <xf numFmtId="0" fontId="9" fillId="7" borderId="19" xfId="0" applyFont="1" applyFill="1" applyBorder="1" applyAlignment="1">
      <alignment horizontal="center" vertical="center" shrinkToFit="1"/>
    </xf>
    <xf numFmtId="0" fontId="9" fillId="7" borderId="14" xfId="0" applyFont="1" applyFill="1" applyBorder="1" applyAlignment="1">
      <alignment horizontal="center" vertical="center" shrinkToFit="1"/>
    </xf>
    <xf numFmtId="0" fontId="2" fillId="11" borderId="3" xfId="0" applyFont="1" applyFill="1" applyBorder="1" applyAlignment="1">
      <alignment horizontal="center" wrapText="1"/>
    </xf>
    <xf numFmtId="0" fontId="2" fillId="11" borderId="4" xfId="0" applyFont="1" applyFill="1" applyBorder="1" applyAlignment="1">
      <alignment horizontal="center" wrapText="1"/>
    </xf>
    <xf numFmtId="0" fontId="2" fillId="12" borderId="1" xfId="0" applyFont="1" applyFill="1" applyBorder="1" applyAlignment="1">
      <alignment horizontal="center"/>
    </xf>
    <xf numFmtId="0" fontId="2" fillId="14" borderId="1" xfId="0" applyFont="1" applyFill="1" applyBorder="1" applyAlignment="1">
      <alignment horizontal="center"/>
    </xf>
    <xf numFmtId="0" fontId="2" fillId="13" borderId="1" xfId="0" applyFont="1" applyFill="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0" fillId="0" borderId="1" xfId="0" applyFont="1" applyBorder="1" applyAlignment="1">
      <alignment horizontal="center" shrinkToFit="1"/>
    </xf>
    <xf numFmtId="0" fontId="10" fillId="7" borderId="1" xfId="0" applyFont="1" applyFill="1" applyBorder="1" applyAlignment="1">
      <alignment horizontal="center" vertical="center" shrinkToFit="1"/>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2" fillId="0" borderId="3" xfId="0" applyFont="1" applyFill="1" applyBorder="1" applyAlignment="1">
      <alignment horizontal="center" wrapText="1"/>
    </xf>
    <xf numFmtId="0" fontId="2" fillId="0" borderId="4" xfId="0" applyFont="1" applyFill="1" applyBorder="1" applyAlignment="1">
      <alignment horizontal="center" wrapText="1"/>
    </xf>
    <xf numFmtId="0" fontId="10" fillId="7" borderId="3" xfId="0" applyFont="1" applyFill="1" applyBorder="1" applyAlignment="1">
      <alignment horizontal="center" vertical="center" shrinkToFit="1"/>
    </xf>
    <xf numFmtId="0" fontId="10" fillId="7" borderId="5" xfId="0" applyFont="1" applyFill="1" applyBorder="1" applyAlignment="1">
      <alignment horizontal="center" vertical="center" shrinkToFit="1"/>
    </xf>
    <xf numFmtId="0" fontId="2" fillId="7" borderId="5" xfId="0" applyFont="1" applyFill="1" applyBorder="1" applyAlignment="1">
      <alignment horizontal="center" vertical="center" shrinkToFit="1"/>
    </xf>
    <xf numFmtId="0" fontId="10" fillId="0" borderId="0" xfId="0" applyFont="1" applyAlignment="1">
      <alignment horizontal="center" shrinkToFit="1"/>
    </xf>
    <xf numFmtId="0" fontId="2" fillId="0" borderId="0" xfId="0" applyFont="1" applyAlignment="1">
      <alignment horizontal="center" shrinkToFit="1"/>
    </xf>
    <xf numFmtId="14" fontId="2" fillId="0" borderId="12" xfId="0" applyNumberFormat="1" applyFont="1" applyBorder="1" applyAlignment="1">
      <alignment horizontal="center"/>
    </xf>
    <xf numFmtId="14" fontId="2" fillId="0" borderId="19" xfId="0" applyNumberFormat="1" applyFont="1" applyBorder="1" applyAlignment="1">
      <alignment horizontal="center"/>
    </xf>
    <xf numFmtId="14" fontId="2" fillId="0" borderId="14" xfId="0" applyNumberFormat="1" applyFont="1" applyBorder="1" applyAlignment="1">
      <alignment horizontal="center"/>
    </xf>
    <xf numFmtId="0" fontId="2" fillId="0" borderId="37" xfId="0" applyNumberFormat="1" applyFont="1" applyBorder="1" applyAlignment="1">
      <alignment horizontal="center" vertical="center"/>
    </xf>
    <xf numFmtId="0" fontId="2" fillId="0" borderId="38" xfId="0" applyNumberFormat="1" applyFont="1" applyBorder="1" applyAlignment="1">
      <alignment horizontal="center" vertical="center"/>
    </xf>
    <xf numFmtId="0" fontId="2" fillId="0" borderId="39" xfId="0" applyNumberFormat="1" applyFont="1" applyBorder="1" applyAlignment="1">
      <alignment horizontal="center" vertical="center"/>
    </xf>
    <xf numFmtId="0" fontId="2" fillId="0" borderId="34" xfId="0"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0" fontId="18" fillId="21" borderId="26" xfId="0" applyNumberFormat="1" applyFont="1" applyFill="1" applyBorder="1" applyAlignment="1">
      <alignment horizontal="center" vertical="center" wrapText="1"/>
    </xf>
    <xf numFmtId="0" fontId="18" fillId="21" borderId="27" xfId="0" applyNumberFormat="1" applyFont="1" applyFill="1" applyBorder="1" applyAlignment="1">
      <alignment horizontal="center" vertical="center" wrapText="1"/>
    </xf>
    <xf numFmtId="0" fontId="18" fillId="21" borderId="28" xfId="0" applyNumberFormat="1" applyFont="1" applyFill="1" applyBorder="1" applyAlignment="1">
      <alignment horizontal="center" vertical="center" wrapText="1"/>
    </xf>
    <xf numFmtId="0" fontId="2" fillId="21" borderId="13" xfId="0" applyNumberFormat="1" applyFont="1" applyFill="1" applyBorder="1" applyAlignment="1">
      <alignment horizontal="center" vertical="center" wrapText="1"/>
    </xf>
    <xf numFmtId="0" fontId="2" fillId="21" borderId="25" xfId="0" applyNumberFormat="1" applyFont="1" applyFill="1" applyBorder="1" applyAlignment="1">
      <alignment horizontal="center" vertical="center" wrapText="1"/>
    </xf>
    <xf numFmtId="0" fontId="2" fillId="21" borderId="15" xfId="0" applyNumberFormat="1" applyFont="1" applyFill="1" applyBorder="1" applyAlignment="1">
      <alignment horizontal="center" vertical="center" wrapText="1"/>
    </xf>
    <xf numFmtId="0" fontId="9" fillId="7" borderId="3" xfId="0" applyFont="1" applyFill="1" applyBorder="1" applyAlignment="1">
      <alignment horizontal="center" vertical="center" shrinkToFit="1"/>
    </xf>
    <xf numFmtId="0" fontId="9" fillId="7" borderId="5" xfId="0" applyFont="1" applyFill="1" applyBorder="1" applyAlignment="1">
      <alignment horizontal="center" vertical="center" shrinkToFit="1"/>
    </xf>
    <xf numFmtId="0" fontId="0" fillId="7" borderId="5" xfId="0" applyFill="1" applyBorder="1" applyAlignment="1">
      <alignment horizontal="center" vertical="center" shrinkToFit="1"/>
    </xf>
    <xf numFmtId="0" fontId="0" fillId="7" borderId="4" xfId="0" applyFill="1" applyBorder="1" applyAlignment="1">
      <alignment horizontal="center" vertical="center" shrinkToFit="1"/>
    </xf>
    <xf numFmtId="0" fontId="0" fillId="0" borderId="0" xfId="0" applyAlignment="1">
      <alignment horizontal="center" shrinkToFit="1"/>
    </xf>
  </cellXfs>
  <cellStyles count="4">
    <cellStyle name="Lien hypertexte" xfId="1" builtinId="8"/>
    <cellStyle name="Milliers" xfId="2" builtinId="3"/>
    <cellStyle name="Monétaire" xfId="3" builtinId="4"/>
    <cellStyle name="Normal" xfId="0" builtinId="0"/>
  </cellStyles>
  <dxfs count="233">
    <dxf>
      <font>
        <b/>
        <i val="0"/>
        <strike val="0"/>
        <condense val="0"/>
        <extend val="0"/>
        <outline val="0"/>
        <shadow val="0"/>
        <u val="none"/>
        <vertAlign val="baseline"/>
        <sz val="10"/>
        <color auto="1"/>
        <name val="Arial"/>
        <family val="2"/>
        <scheme val="none"/>
      </font>
      <numFmt numFmtId="174"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top style="medium">
          <color indexed="64"/>
        </top>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auto="1"/>
        <name val="Arial"/>
        <family val="2"/>
        <scheme val="none"/>
      </font>
      <numFmt numFmtId="4"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border>
        <left style="thin">
          <color auto="1"/>
        </left>
        <right style="thin">
          <color auto="1"/>
        </right>
        <top style="thin">
          <color auto="1"/>
        </top>
        <bottom style="thin">
          <color auto="1"/>
        </bottom>
      </border>
    </dxf>
    <dxf>
      <font>
        <color rgb="FF9C0006"/>
      </font>
      <fill>
        <patternFill>
          <bgColor rgb="FFFFC7CE"/>
        </patternFill>
      </fill>
    </dxf>
    <dxf>
      <font>
        <color rgb="FF006100"/>
      </font>
      <fill>
        <patternFill>
          <bgColor rgb="FFC6EFCE"/>
        </patternFill>
      </fill>
    </dxf>
    <dxf>
      <font>
        <color rgb="FF9C0006"/>
      </font>
      <fill>
        <patternFill>
          <bgColor rgb="FFFFC7CE"/>
        </patternFill>
      </fill>
      <border>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strike val="0"/>
        <condense val="0"/>
        <extend val="0"/>
        <outline val="0"/>
        <shadow val="0"/>
        <u val="none"/>
        <vertAlign val="baseline"/>
        <sz val="10"/>
        <color auto="1"/>
        <name val="Arial"/>
        <family val="2"/>
        <scheme val="none"/>
      </font>
      <numFmt numFmtId="174" formatCode="#.##0\.00"/>
      <border diagonalUp="0" diagonalDown="0" outline="0">
        <left/>
        <right/>
        <top style="medium">
          <color rgb="FF000000"/>
        </top>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family val="2"/>
      </font>
      <alignment horizontal="center" vertical="bottom" textRotation="0" wrapText="0" indent="0" justifyLastLine="0" shrinkToFit="0" readingOrder="0"/>
      <border diagonalUp="0" diagonalDown="0" outline="0">
        <left style="medium">
          <color auto="1"/>
        </left>
        <right/>
        <top style="medium">
          <color auto="1"/>
        </top>
        <bottom style="medium">
          <color auto="1"/>
        </bottom>
      </border>
    </dxf>
    <dxf>
      <font>
        <b/>
        <family val="2"/>
      </font>
      <numFmt numFmtId="173" formatCode="_-* #,##0.00\ _€_-;\-* #,##0.00\ _€_-;_-* &quot;-&quot;??\ _€_-;_-@_-"/>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numFmt numFmtId="19" formatCode="dd/mm/yyyy"/>
      <alignment horizontal="center" vertical="bottom" textRotation="0" wrapText="0" indent="0" justifyLastLine="0" shrinkToFit="0" readingOrder="0"/>
      <border diagonalUp="0" diagonalDown="0" outline="0">
        <left/>
        <right style="medium">
          <color auto="1"/>
        </right>
        <top style="medium">
          <color auto="1"/>
        </top>
        <bottom style="medium">
          <color auto="1"/>
        </bottom>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general"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0"/>
        <color auto="1"/>
        <name val="Arial"/>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family val="2"/>
      </font>
      <alignment horizontal="center" vertical="bottom" textRotation="0" wrapText="0" indent="0" justifyLastLine="0" shrinkToFit="0" readingOrder="0"/>
      <border diagonalUp="0" diagonalDown="0">
        <left style="medium">
          <color auto="1"/>
        </left>
        <right/>
        <top style="medium">
          <color auto="1"/>
        </top>
        <bottom style="medium">
          <color auto="1"/>
        </bottom>
        <vertical style="medium">
          <color auto="1"/>
        </vertical>
        <horizontal style="medium">
          <color auto="1"/>
        </horizontal>
      </border>
    </dxf>
    <dxf>
      <font>
        <b/>
        <family val="2"/>
      </font>
      <numFmt numFmtId="173" formatCode="_-* #,##0.00\ _€_-;\-* #,##0.00\ _€_-;_-* &quot;-&quot;??\ _€_-;_-@_-"/>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family val="2"/>
      </font>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family val="2"/>
      </font>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family val="2"/>
      </font>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family val="2"/>
      </font>
      <numFmt numFmtId="19" formatCode="dd/mm/yyyy"/>
      <alignment horizontal="center" vertical="bottom" textRotation="0" wrapText="0" indent="0" justifyLastLine="0" shrinkToFit="0" readingOrder="0"/>
      <border diagonalUp="0" diagonalDown="0">
        <left/>
        <right style="medium">
          <color auto="1"/>
        </right>
        <top style="medium">
          <color auto="1"/>
        </top>
        <bottom style="medium">
          <color auto="1"/>
        </bottom>
        <vertical style="medium">
          <color auto="1"/>
        </vertical>
        <horizontal style="medium">
          <color auto="1"/>
        </horizontal>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left style="medium">
          <color auto="1"/>
        </left>
        <right style="medium">
          <color auto="1"/>
        </right>
        <top/>
        <bottom/>
        <vertical style="medium">
          <color auto="1"/>
        </vertical>
        <horizontal style="medium">
          <color auto="1"/>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amily val="2"/>
      </font>
      <numFmt numFmtId="174" formatCode="#.##0\.00"/>
    </dxf>
    <dxf>
      <font>
        <b/>
        <i val="0"/>
        <strike val="0"/>
        <condense val="0"/>
        <extend val="0"/>
        <outline val="0"/>
        <shadow val="0"/>
        <u val="none"/>
        <vertAlign val="baseline"/>
        <sz val="10"/>
        <color auto="1"/>
        <name val="Arial"/>
        <family val="2"/>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left style="medium">
          <color indexed="64"/>
        </left>
        <right/>
        <top style="medium">
          <color indexed="64"/>
        </top>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19" formatCode="dd/mm/yyyy"/>
      <fill>
        <patternFill patternType="none">
          <fgColor indexed="64"/>
          <bgColor indexed="65"/>
        </patternFill>
      </fill>
      <alignment horizontal="center" vertical="top" textRotation="0" wrapText="1" relativeIndent="0" justifyLastLine="0" shrinkToFit="0" readingOrder="0"/>
      <border diagonalUp="0" diagonalDown="0" outline="0">
        <left/>
        <right style="medium">
          <color indexed="64"/>
        </right>
        <top style="medium">
          <color indexed="64"/>
        </top>
        <bottom style="medium">
          <color indexed="64"/>
        </bottom>
      </border>
    </dxf>
    <dxf>
      <border>
        <top style="medium">
          <color rgb="FF000000"/>
        </top>
      </border>
    </dxf>
    <dxf>
      <font>
        <b/>
        <family val="2"/>
      </font>
      <numFmt numFmtId="174" formatCode="#.##0\.00"/>
    </dxf>
    <dxf>
      <border outline="0">
        <left style="medium">
          <color rgb="FF000000"/>
        </left>
        <right style="medium">
          <color rgb="FF000000"/>
        </right>
        <top style="medium">
          <color rgb="FF000000"/>
        </top>
        <bottom style="medium">
          <color rgb="FF000000"/>
        </bottom>
      </border>
    </dxf>
    <dxf>
      <font>
        <b/>
        <family val="2"/>
      </font>
      <numFmt numFmtId="174" formatCode="#.##0\.00"/>
    </dxf>
    <dxf>
      <border>
        <bottom style="medium">
          <color rgb="FF000000"/>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44"/>
        </patternFill>
      </fill>
      <alignment horizontal="center" vertical="top" textRotation="0" wrapText="1" relativeIndent="0" justifyLastLine="0" shrinkToFit="0" readingOrder="0"/>
      <border diagonalUp="0" diagonalDown="0" outline="0">
        <left style="medium">
          <color auto="1"/>
        </left>
        <right style="medium">
          <color auto="1"/>
        </right>
        <top/>
        <bottom/>
      </border>
    </dxf>
    <dxf>
      <font>
        <b/>
        <family val="2"/>
      </font>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top style="medium">
          <color auto="1"/>
        </top>
        <bottom style="medium">
          <color auto="1"/>
        </bottom>
      </border>
    </dxf>
    <dxf>
      <font>
        <b/>
        <family val="2"/>
      </font>
      <numFmt numFmtId="173" formatCode="_-* #,##0.00\ _€_-;\-* #,##0.00\ _€_-;_-* &quot;-&quot;??\ _€_-;_-@_-"/>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numFmt numFmtId="19" formatCode="dd/mm/yyyy"/>
      <alignment horizontal="center" vertical="bottom" textRotation="0" wrapText="0" indent="0" justifyLastLine="0" shrinkToFit="0" readingOrder="0"/>
      <border diagonalUp="0" diagonalDown="0" outline="0">
        <left/>
        <right style="medium">
          <color auto="1"/>
        </right>
        <top style="medium">
          <color auto="1"/>
        </top>
        <bottom style="medium">
          <color auto="1"/>
        </bottom>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bottom/>
      </border>
    </dxf>
    <dxf>
      <font>
        <b/>
        <family val="2"/>
      </font>
      <alignment horizontal="center" vertical="bottom" textRotation="0" wrapText="0" indent="0" justifyLastLine="0" shrinkToFit="0" readingOrder="0"/>
      <border diagonalUp="0" diagonalDown="0" outline="0">
        <left style="medium">
          <color auto="1"/>
        </left>
        <right/>
        <top style="medium">
          <color auto="1"/>
        </top>
        <bottom style="medium">
          <color auto="1"/>
        </bottom>
      </border>
    </dxf>
    <dxf>
      <font>
        <b/>
        <family val="2"/>
      </font>
      <numFmt numFmtId="173" formatCode="_-* #,##0.00\ _€_-;\-* #,##0.00\ _€_-;_-* &quot;-&quot;??\ _€_-;_-@_-"/>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numFmt numFmtId="19" formatCode="dd/mm/yyyy"/>
      <alignment horizontal="center" vertical="bottom" textRotation="0" wrapText="0" indent="0" justifyLastLine="0" shrinkToFit="0" readingOrder="0"/>
      <border diagonalUp="0" diagonalDown="0" outline="0">
        <left/>
        <right style="medium">
          <color auto="1"/>
        </right>
        <top style="medium">
          <color auto="1"/>
        </top>
        <bottom style="medium">
          <color auto="1"/>
        </bottom>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bottom/>
      </border>
    </dxf>
    <dxf>
      <font>
        <b/>
        <family val="2"/>
      </font>
      <alignment horizontal="center" vertical="bottom" textRotation="0" wrapText="0" indent="0" justifyLastLine="0" shrinkToFit="0" readingOrder="0"/>
      <border diagonalUp="0" diagonalDown="0" outline="0">
        <left style="medium">
          <color auto="1"/>
        </left>
        <right/>
        <top style="medium">
          <color auto="1"/>
        </top>
        <bottom style="medium">
          <color auto="1"/>
        </bottom>
      </border>
    </dxf>
    <dxf>
      <font>
        <b/>
        <family val="2"/>
      </font>
      <numFmt numFmtId="173" formatCode="_-* #,##0.00\ _€_-;\-* #,##0.00\ _€_-;_-* &quot;-&quot;??\ _€_-;_-@_-"/>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numFmt numFmtId="19" formatCode="dd/mm/yyyy"/>
      <alignment horizontal="center" vertical="bottom" textRotation="0" wrapText="0" indent="0" justifyLastLine="0" shrinkToFit="0" readingOrder="0"/>
      <border diagonalUp="0" diagonalDown="0" outline="0">
        <left/>
        <right style="medium">
          <color auto="1"/>
        </right>
        <top style="medium">
          <color auto="1"/>
        </top>
        <bottom style="medium">
          <color auto="1"/>
        </bottom>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bottom/>
      </border>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numFmt numFmtId="165" formatCode="_(* #,##0.00_);_(* \(#,##0.00\);_(* &quot;-&quot;??_);_(@_)"/>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family val="2"/>
      </font>
      <numFmt numFmtId="174" formatCode="#.##0\.00"/>
      <alignment horizontal="left"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left style="medium">
          <color indexed="64"/>
        </left>
        <right/>
        <top style="medium">
          <color indexed="64"/>
        </top>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indent="0" justifyLastLine="0" shrinkToFit="0" readingOrder="0"/>
      <border diagonalUp="0" diagonalDown="0">
        <left style="medium">
          <color indexed="64"/>
        </left>
        <right style="medium">
          <color indexed="64"/>
        </right>
        <top style="medium">
          <color indexed="64"/>
        </top>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19" formatCode="dd/mm/yyyy"/>
      <fill>
        <patternFill patternType="none">
          <fgColor indexed="64"/>
          <bgColor indexed="65"/>
        </patternFill>
      </fill>
      <alignment horizontal="center" vertical="top" textRotation="0" wrapText="1" relativeIndent="0" justifyLastLine="0" shrinkToFit="0" readingOrder="0"/>
      <border diagonalUp="0" diagonalDown="0" outline="0">
        <left/>
        <right style="medium">
          <color indexed="64"/>
        </right>
        <top style="medium">
          <color indexed="64"/>
        </top>
        <bottom style="medium">
          <color indexed="64"/>
        </bottom>
      </border>
    </dxf>
    <dxf>
      <border>
        <top style="medium">
          <color indexed="64"/>
        </top>
      </border>
    </dxf>
    <dxf>
      <font>
        <b/>
        <family val="2"/>
      </font>
      <numFmt numFmtId="174" formatCode="#.##0\.00"/>
      <fill>
        <patternFill>
          <fgColor indexed="64"/>
          <bgColor theme="0" tint="-0.14999847407452621"/>
        </patternFill>
      </fill>
      <alignment horizontal="center" vertical="center" textRotation="0" indent="0" justifyLastLine="0" shrinkToFit="0" readingOrder="0"/>
    </dxf>
    <dxf>
      <border outline="0">
        <left style="medium">
          <color indexed="64"/>
        </left>
        <right style="medium">
          <color indexed="64"/>
        </right>
        <top style="medium">
          <color indexed="64"/>
        </top>
        <bottom style="medium">
          <color indexed="64"/>
        </bottom>
      </border>
    </dxf>
    <dxf>
      <font>
        <b/>
        <family val="2"/>
      </font>
      <numFmt numFmtId="174" formatCode="#.##0\.00"/>
    </dxf>
    <dxf>
      <border>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44"/>
        </patternFill>
      </fill>
      <alignment horizontal="center" vertical="top" textRotation="0" wrapText="1" relativeIndent="0" justifyLastLine="0" shrinkToFit="0" readingOrder="0"/>
      <border diagonalUp="0" diagonalDown="0" outline="0">
        <left style="medium">
          <color auto="1"/>
        </left>
        <right style="medium">
          <color auto="1"/>
        </right>
        <top/>
        <bottom/>
      </border>
    </dxf>
    <dxf>
      <font>
        <b/>
        <i val="0"/>
        <strike val="0"/>
        <condense val="0"/>
        <extend val="0"/>
        <outline val="0"/>
        <shadow val="0"/>
        <u val="none"/>
        <vertAlign val="baseline"/>
        <sz val="10"/>
        <color rgb="FFFE0000"/>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theme="1"/>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font>
      <numFmt numFmtId="4" formatCode="#,##0.00"/>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theme="1"/>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top style="medium">
          <color rgb="FF000000"/>
        </top>
      </border>
    </dxf>
    <dxf>
      <fill>
        <patternFill patternType="solid">
          <fgColor indexed="64"/>
          <bgColor theme="0" tint="-0.14999847407452621"/>
        </patternFill>
      </fill>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rgb="FFFE0000"/>
        <name val="Arial"/>
        <family val="2"/>
        <scheme val="none"/>
      </font>
      <numFmt numFmtId="4" formatCode="#,##0.00"/>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theme="1"/>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1" tint="0.499984740745262"/>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font>
      <numFmt numFmtId="4" formatCode="#,##0.00"/>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theme="1"/>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top style="medium">
          <color theme="1"/>
        </top>
      </border>
    </dxf>
    <dxf>
      <fill>
        <patternFill patternType="solid">
          <fgColor indexed="64"/>
          <bgColor theme="1" tint="0.499984740745262"/>
        </patternFill>
      </fill>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alignment horizontal="center" vertical="center" textRotation="0" wrapText="0" indent="0" justifyLastLine="0" shrinkToFit="0" readingOrder="0"/>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indexed="64"/>
        </left>
        <right style="medium">
          <color indexed="64"/>
        </right>
        <top/>
        <bottom/>
      </border>
    </dxf>
    <dxf>
      <border>
        <bottom style="medium">
          <color rgb="FF000000"/>
        </bottom>
      </border>
    </dxf>
    <dxf>
      <font>
        <b/>
      </font>
      <border diagonalUp="0" diagonalDown="0" outline="0">
        <left style="medium">
          <color indexed="64"/>
        </left>
        <right style="medium">
          <color indexed="64"/>
        </right>
        <top/>
        <bottom/>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alignment horizontal="center" vertical="center" textRotation="0" indent="0" justifyLastLine="0" shrinkToFit="0" readingOrder="0"/>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
      <alignment vertical="center" textRotation="0" indent="0" justifyLastLine="0" shrinkToFit="0" readingOrder="0"/>
    </dxf>
    <dxf>
      <border>
        <bottom style="medium">
          <color indexed="64"/>
        </bottom>
      </border>
    </dxf>
    <dxf>
      <border diagonalUp="0" diagonalDown="0">
        <left style="medium">
          <color indexed="64"/>
        </left>
        <right style="medium">
          <color indexed="64"/>
        </right>
        <top/>
        <bottom/>
      </border>
    </dxf>
  </dxfs>
  <tableStyles count="0" defaultTableStyle="TableStyleMedium9" defaultPivotStyle="PivotStyleLight16"/>
  <colors>
    <mruColors>
      <color rgb="FF82FF65"/>
      <color rgb="FFFE9782"/>
      <color rgb="FFFEBAAC"/>
      <color rgb="FFFF5353"/>
      <color rgb="FFFE0000"/>
      <color rgb="FFFFFF66"/>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247</xdr:col>
      <xdr:colOff>180975</xdr:colOff>
      <xdr:row>7499</xdr:row>
      <xdr:rowOff>152400</xdr:rowOff>
    </xdr:from>
    <xdr:to>
      <xdr:col>247</xdr:col>
      <xdr:colOff>523875</xdr:colOff>
      <xdr:row>7500</xdr:row>
      <xdr:rowOff>142875</xdr:rowOff>
    </xdr:to>
    <xdr:sp macro="" textlink="">
      <xdr:nvSpPr>
        <xdr:cNvPr id="1026" name="Text Box 2" descr="Text Box:                © Copyright mart Business Solutions (4100883 Canada Inc.). 2002. All rights reserved. Protected by the copyright laws of the United States and Canada and by international treaties. IT IS ILLEGAL AND STRICTLY PROHIBITED">
          <a:extLst>
            <a:ext uri="{FF2B5EF4-FFF2-40B4-BE49-F238E27FC236}">
              <a16:creationId xmlns:a16="http://schemas.microsoft.com/office/drawing/2014/main" id="{00000000-0008-0000-0000-000002040000}"/>
            </a:ext>
          </a:extLst>
        </xdr:cNvPr>
        <xdr:cNvSpPr txBox="1">
          <a:spLocks noChangeArrowheads="1"/>
        </xdr:cNvSpPr>
      </xdr:nvSpPr>
      <xdr:spPr bwMode="auto">
        <a:xfrm>
          <a:off x="154362150" y="1215018525"/>
          <a:ext cx="342900" cy="152400"/>
        </a:xfrm>
        <a:prstGeom prst="rect">
          <a:avLst/>
        </a:prstGeom>
        <a:noFill/>
        <a:ln w="9525">
          <a:noFill/>
          <a:miter lim="800000"/>
          <a:headEnd/>
          <a:tailEnd/>
        </a:ln>
      </xdr:spPr>
      <xdr:txBody>
        <a:bodyPr vertOverflow="clip" wrap="square" lIns="27432" tIns="22860" rIns="0" bIns="0" anchor="t" upright="1"/>
        <a:lstStyle/>
        <a:p>
          <a:pPr algn="l" rtl="0">
            <a:defRPr sz="1000"/>
          </a:pPr>
          <a:r>
            <a:rPr lang="fr-FR" sz="1000" b="0" i="0" strike="noStrike">
              <a:solidFill>
                <a:srgbClr val="FFFFFF"/>
              </a:solidFill>
              <a:latin typeface="Arial"/>
              <a:cs typeface="Arial"/>
            </a:rPr>
            <a:t>©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a:t>
          </a:r>
        </a:p>
        <a:p>
          <a:pPr algn="l" rtl="0">
            <a:defRPr sz="1000"/>
          </a:pPr>
          <a:endParaRPr lang="fr-FR" sz="1000" b="0" i="0" strike="noStrike">
            <a:solidFill>
              <a:srgbClr val="FFFFFF"/>
            </a:solidFill>
            <a:latin typeface="Arial"/>
            <a:cs typeface="Arial"/>
          </a:endParaRP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au4" displayName="Tableau4" ref="B13:G95" totalsRowShown="0" headerRowDxfId="232" dataDxfId="230" headerRowBorderDxfId="231" tableBorderDxfId="229">
  <autoFilter ref="B13:G95" xr:uid="{00000000-0009-0000-0100-000004000000}"/>
  <tableColumns count="6">
    <tableColumn id="1" xr3:uid="{00000000-0010-0000-0000-000001000000}" name="Date" dataDxfId="228"/>
    <tableColumn id="2" xr3:uid="{00000000-0010-0000-0000-000002000000}" name="Opérations" dataDxfId="227"/>
    <tableColumn id="6" xr3:uid="{00000000-0010-0000-0000-000006000000}" name="Par / De" dataDxfId="226"/>
    <tableColumn id="3" xr3:uid="{00000000-0010-0000-0000-000003000000}" name="Débit" dataDxfId="225"/>
    <tableColumn id="4" xr3:uid="{00000000-0010-0000-0000-000004000000}" name="Crédit" dataDxfId="224"/>
    <tableColumn id="5" xr3:uid="{00000000-0010-0000-0000-000005000000}" name="Observation" dataDxfId="223"/>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1BF6A0D-B692-446F-9FB3-3358D622B66B}" name="Tableau1017" displayName="Tableau1017" ref="D8:I26" totalsRowShown="0" headerRowDxfId="124" dataDxfId="122" headerRowBorderDxfId="123" tableBorderDxfId="121" totalsRowBorderDxfId="120">
  <autoFilter ref="D8:I26" xr:uid="{365049EB-2711-448B-B543-56B6122B58AD}"/>
  <tableColumns count="6">
    <tableColumn id="1" xr3:uid="{5F041CB1-33CB-4BCD-AE23-D4FAA88E2EE5}" name="Date" dataDxfId="119"/>
    <tableColumn id="2" xr3:uid="{D8467A74-36CB-4F3F-A083-A3C88FBE061D}" name="Opération" dataDxfId="118"/>
    <tableColumn id="3" xr3:uid="{E9A63E9B-414A-41FB-97DF-9CE4B1441C15}" name="Par" dataDxfId="117"/>
    <tableColumn id="4" xr3:uid="{5B9FC278-8984-43CF-BD6B-4185B5A6E09D}" name="A" dataDxfId="116"/>
    <tableColumn id="5" xr3:uid="{B632782A-6945-42A3-A5AD-9FDD98F4ED29}" name="Somme" dataDxfId="115" dataCellStyle="Monétaire"/>
    <tableColumn id="6" xr3:uid="{C51F1FEE-1AED-40C5-802D-506123C1AADB}" name="Observation" dataDxfId="114"/>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571FF29A-42F5-4C49-9785-228215D4CB59}" name="Tableau101723" displayName="Tableau101723" ref="C9:I29" totalsRowShown="0" headerRowDxfId="113" dataDxfId="111" headerRowBorderDxfId="112" tableBorderDxfId="110" totalsRowBorderDxfId="109">
  <autoFilter ref="C9:I29" xr:uid="{351235B8-E0D2-45F7-846A-74F5A2BD6830}"/>
  <tableColumns count="7">
    <tableColumn id="1" xr3:uid="{215515FC-E8AD-409C-8EFF-3ACD5ED08766}" name="Date" dataDxfId="108"/>
    <tableColumn id="2" xr3:uid="{3480AD4E-E0EA-43BC-9790-05EF626D4F25}" name="Opération" dataDxfId="107"/>
    <tableColumn id="3" xr3:uid="{8780E7CC-7A07-4162-B323-36C5CCF79F9F}" name="Par" dataDxfId="106"/>
    <tableColumn id="4" xr3:uid="{57DF706F-37B8-4410-A2BF-80274B2CA541}" name="A" dataDxfId="105"/>
    <tableColumn id="5" xr3:uid="{46D7E592-9660-4B45-A39B-78422861ABB5}" name="Somme" dataDxfId="104" dataCellStyle="Monétaire"/>
    <tableColumn id="6" xr3:uid="{F0CD56B8-FB80-43DF-B414-D0EB853D2023}" name="Observation" dataDxfId="103"/>
    <tableColumn id="7" xr3:uid="{34CCDDCE-09C6-4FBD-B967-79936C40D367}" name="Colonne1" dataDxfId="102"/>
  </tableColumns>
  <tableStyleInfo name="TableStyleLight1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608F400-7E40-469B-A9BA-6B06E0C6A1AB}" name="Tableau28" displayName="Tableau28" ref="B13:I315" totalsRowCount="1" headerRowDxfId="101" dataDxfId="99" totalsRowDxfId="97" headerRowBorderDxfId="100" tableBorderDxfId="98" totalsRowBorderDxfId="96">
  <autoFilter ref="B13:I314" xr:uid="{00000000-0009-0000-0100-000002000000}"/>
  <tableColumns count="8">
    <tableColumn id="1" xr3:uid="{21588B16-9727-4BFF-8750-CBC84775CC07}" name="Date" totalsRowLabel="Solde De La Caisse" dataDxfId="95" totalsRowDxfId="40"/>
    <tableColumn id="2" xr3:uid="{B8D41016-0B42-4FBD-8F29-A8DE34D5E98F}" name="Opérations" dataDxfId="94" totalsRowDxfId="39"/>
    <tableColumn id="3" xr3:uid="{0B82F9CD-DBB8-4C08-BB20-077811E072F7}" name="Par / De" totalsRowFunction="custom" dataDxfId="93" totalsRowDxfId="38">
      <totalsRowFormula>Tableau28[[#Totals],[Crédit]]-Tableau28[[#Totals],[Débit]]</totalsRowFormula>
    </tableColumn>
    <tableColumn id="4" xr3:uid="{6A1F0B61-6673-44A4-9DDE-F5F088CF20D6}" name="Débit" totalsRowFunction="sum" dataDxfId="92" totalsRowDxfId="37"/>
    <tableColumn id="5" xr3:uid="{4AB96665-FD8A-4F1A-970E-6C5F1EB69EE6}" name="Crédit" totalsRowFunction="sum" dataDxfId="91" totalsRowDxfId="36"/>
    <tableColumn id="7" xr3:uid="{19C35C32-A74A-4E56-8A74-C7598526E46A}" name="LOT" dataDxfId="90" totalsRowDxfId="35"/>
    <tableColumn id="6" xr3:uid="{45F29B2B-A20F-4D07-9377-ADB515865F6D}" name="Observation" totalsRowFunction="count" dataDxfId="89" totalsRowDxfId="34"/>
    <tableColumn id="8" xr3:uid="{5FDA59AE-4509-49E7-8ED0-EB8C20018422}" name="Détail" totalsRowFunction="custom" dataDxfId="88" totalsRowDxfId="33">
      <totalsRowFormula>I313+I314</totalsRow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07304C1-96D4-4CEA-AE2B-7D7276927FAC}" name="Tableau612" displayName="Tableau612" ref="R13:R29" totalsRowShown="0" headerRowDxfId="87" dataDxfId="86">
  <autoFilter ref="R13:R29" xr:uid="{7C1DE353-BB19-436D-A152-983C47C78B9A}"/>
  <tableColumns count="1">
    <tableColumn id="1" xr3:uid="{151EBD10-F93E-40F5-8E35-3E6177ACE0D0}" name="Colonne1" dataDxfId="85"/>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4BF516-B9B9-47F1-84BC-E45A47D58B47}" name="Tableau813" displayName="Tableau813" ref="T13:T29" totalsRowShown="0" headerRowDxfId="84" dataDxfId="83">
  <autoFilter ref="T13:T29" xr:uid="{06DB10D3-BDE0-4EAA-B542-5E6618A236D2}"/>
  <tableColumns count="1">
    <tableColumn id="1" xr3:uid="{5F6D1B11-A919-44C2-A130-6D6DEFCAA5E2}" name="Colonne1" dataDxfId="82"/>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4DE52BA-4E06-42B9-9DCE-EDA9E7C5F5BD}" name="Tableau14" displayName="Tableau14" ref="BB38:BJ46" totalsRowShown="0" headerRowDxfId="81" dataDxfId="80">
  <autoFilter ref="BB38:BJ46" xr:uid="{14D4499D-EBFB-45E7-8AFB-2858DA7BC21A}"/>
  <tableColumns count="9">
    <tableColumn id="1" xr3:uid="{C9C8012D-A391-49A5-BBC9-8BC7D9FD57B3}" name="Colonne1" dataDxfId="79"/>
    <tableColumn id="2" xr3:uid="{D10D3196-C502-4493-805A-6C951F42A7E1}" name="Colonne2" dataDxfId="78"/>
    <tableColumn id="3" xr3:uid="{83C8CC03-F3AB-44CE-AE45-A1065C2D1903}" name="Colonne3" dataDxfId="77"/>
    <tableColumn id="4" xr3:uid="{10E351FC-2CDE-4737-AE38-F4C27877599A}" name="Colonne4" dataDxfId="76"/>
    <tableColumn id="5" xr3:uid="{DB60A996-906E-4AA4-86CF-823D7CF1FA66}" name="Colonne5" dataDxfId="75"/>
    <tableColumn id="6" xr3:uid="{B517A5FF-5EB5-42A9-8AF5-6BFC7958070E}" name="Colonne6" dataDxfId="74"/>
    <tableColumn id="7" xr3:uid="{22C60C21-AA61-4C27-A910-525339D23115}" name="Colonne7" dataDxfId="73"/>
    <tableColumn id="8" xr3:uid="{2C2D5978-7AB9-4780-A935-306BEEBE5FC1}" name="Colonne8" dataDxfId="72"/>
    <tableColumn id="9" xr3:uid="{7591ADCD-569F-43D1-9028-912D6353E549}" name="Colonne9" dataDxfId="71"/>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A30C29-3C37-4473-9002-ED075853E9DE}" name="Tableau1014" displayName="Tableau1014" ref="C152:H176" totalsRowShown="0" headerRowDxfId="70" dataDxfId="68" headerRowBorderDxfId="69" tableBorderDxfId="67" totalsRowBorderDxfId="66">
  <autoFilter ref="C152:H176" xr:uid="{70C415E7-68AE-4497-9E5D-D20D19BCC8F2}"/>
  <tableColumns count="6">
    <tableColumn id="1" xr3:uid="{7C5C5AE8-6319-45A2-9C17-36D9D0851F72}" name="Date" dataDxfId="65"/>
    <tableColumn id="2" xr3:uid="{A944E178-D62E-42BF-BEB3-45718219EA09}" name="Operation" dataDxfId="64"/>
    <tableColumn id="3" xr3:uid="{2D598680-A739-492D-AB3D-5DB1C9A1ACD2}" name="Par" dataDxfId="63"/>
    <tableColumn id="4" xr3:uid="{774DC2DD-FB43-403D-97FA-6209DDB47072}" name="A" dataDxfId="62"/>
    <tableColumn id="5" xr3:uid="{FB1D424D-C0CB-4E04-AAF5-AFEA99CCE09A}" name="Somme" dataDxfId="61"/>
    <tableColumn id="6" xr3:uid="{D64D227A-BA16-49A9-A55D-8E4FECC211BC}" name="Observation" dataDxfId="60"/>
  </tableColumns>
  <tableStyleInfo name="TableStyleLight13"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B13:G78" totalsRowShown="0" headerRowBorderDxfId="59" tableBorderDxfId="58">
  <autoFilter ref="B13:G78" xr:uid="{00000000-0009-0000-0100-000003000000}"/>
  <tableColumns count="6">
    <tableColumn id="1" xr3:uid="{00000000-0010-0000-0300-000001000000}" name="Date" dataDxfId="57"/>
    <tableColumn id="2" xr3:uid="{00000000-0010-0000-0300-000002000000}" name="Opérations" dataDxfId="56"/>
    <tableColumn id="3" xr3:uid="{00000000-0010-0000-0300-000003000000}" name="Par / De" dataDxfId="55"/>
    <tableColumn id="4" xr3:uid="{00000000-0010-0000-0300-000004000000}" name="Débit" dataDxfId="54"/>
    <tableColumn id="5" xr3:uid="{00000000-0010-0000-0300-000005000000}" name="Crédit" dataDxfId="53"/>
    <tableColumn id="6" xr3:uid="{00000000-0010-0000-0300-000006000000}" name="Observation" dataDxfId="52"/>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5216C68-57A3-475D-B3BD-74C7FDC770EC}" name="Tableau10172319" displayName="Tableau10172319" ref="E9:J24" totalsRowShown="0" headerRowDxfId="51" dataDxfId="49" headerRowBorderDxfId="50" tableBorderDxfId="48" totalsRowBorderDxfId="47">
  <autoFilter ref="E9:J24" xr:uid="{80C30D49-AAE2-4038-AD3B-A004C7079D3F}"/>
  <tableColumns count="6">
    <tableColumn id="1" xr3:uid="{76D01089-A152-47AB-A1E8-A60D2E0CF456}" name="Date" dataDxfId="46"/>
    <tableColumn id="2" xr3:uid="{51DE6BA3-621A-44B0-92A7-6AC4EEF1FA9D}" name="Opération" dataDxfId="45"/>
    <tableColumn id="3" xr3:uid="{92A909BE-4358-48CA-8A8F-256D9D58C708}" name="Par" dataDxfId="44"/>
    <tableColumn id="4" xr3:uid="{231E874F-EF08-4457-91D5-02EEC385B9D4}" name="A" dataDxfId="43"/>
    <tableColumn id="5" xr3:uid="{4C10CA77-8BAC-4AAC-B056-9EA967DCE92D}" name="Somme" dataDxfId="42" dataCellStyle="Monétaire"/>
    <tableColumn id="6" xr3:uid="{B728E372-36C3-4749-8FD1-5C75D9BAFCE3}" name="Observation" dataDxfId="41"/>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au42" displayName="Tableau42" ref="B13:G52" totalsRowShown="0" headerRowDxfId="222" dataDxfId="220" headerRowBorderDxfId="221" tableBorderDxfId="219">
  <autoFilter ref="B13:G52" xr:uid="{00000000-0009-0000-0100-000001000000}"/>
  <tableColumns count="6">
    <tableColumn id="1" xr3:uid="{00000000-0010-0000-0100-000001000000}" name="Date" dataDxfId="218"/>
    <tableColumn id="2" xr3:uid="{00000000-0010-0000-0100-000002000000}" name="Opérations" dataDxfId="217"/>
    <tableColumn id="6" xr3:uid="{00000000-0010-0000-0100-000006000000}" name="Par / De" dataDxfId="216"/>
    <tableColumn id="3" xr3:uid="{00000000-0010-0000-0100-000003000000}" name="Débit" dataDxfId="215"/>
    <tableColumn id="4" xr3:uid="{00000000-0010-0000-0100-000004000000}" name="Crédit" dataDxfId="214"/>
    <tableColumn id="5" xr3:uid="{00000000-0010-0000-0100-000005000000}" name="Observation" dataDxfId="213"/>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9F84FD-02FB-4970-B09E-1D3934AE7625}" name="Tableau426" displayName="Tableau426" ref="B13:G28" totalsRowCount="1" headerRowDxfId="212" dataDxfId="210" headerRowBorderDxfId="211" tableBorderDxfId="209">
  <autoFilter ref="B13:G27" xr:uid="{00000000-0009-0000-0100-000001000000}"/>
  <tableColumns count="6">
    <tableColumn id="1" xr3:uid="{9712B134-76DF-4E92-834A-88CE2D0D20B1}" name="Date" totalsRowLabel="Total" dataDxfId="208" totalsRowDxfId="207"/>
    <tableColumn id="2" xr3:uid="{435323D6-CD61-47E6-9E37-D5FC77826705}" name="Opérations" dataDxfId="206" totalsRowDxfId="205"/>
    <tableColumn id="6" xr3:uid="{D3626E4C-0CBA-4147-9F26-7CD98D019F06}" name="Par / De" totalsRowFunction="custom" dataDxfId="204" totalsRowDxfId="203">
      <totalsRowFormula>Tableau426[[#Totals],[Crédit]]-Tableau426[[#Totals],[Débit]]</totalsRowFormula>
    </tableColumn>
    <tableColumn id="3" xr3:uid="{A4C3AC32-653D-4FA1-B3C4-14979BB0F578}" name="Débit" totalsRowFunction="sum" dataDxfId="202" totalsRowDxfId="201"/>
    <tableColumn id="4" xr3:uid="{81D053C2-198C-43A9-9B40-8C044522E5A0}" name="Crédit" totalsRowFunction="sum" dataDxfId="200" totalsRowDxfId="199"/>
    <tableColumn id="5" xr3:uid="{C59247B9-B17D-4825-9165-85A02C3F100C}" name="Observation" dataDxfId="198" totalsRowDxfId="19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CBEF82-5837-4728-B3E9-1CFC62B7BBA7}" name="Tableau42610" displayName="Tableau42610" ref="B13:G55" totalsRowCount="1" headerRowDxfId="196" dataDxfId="194" totalsRowDxfId="192" headerRowBorderDxfId="195" tableBorderDxfId="193" totalsRowBorderDxfId="191">
  <autoFilter ref="B13:G54" xr:uid="{00000000-0009-0000-0100-000001000000}"/>
  <tableColumns count="6">
    <tableColumn id="1" xr3:uid="{B9D61417-F49C-41FF-B9DB-A821B5184E20}" name="Date" totalsRowLabel="Total" dataDxfId="190" totalsRowDxfId="189"/>
    <tableColumn id="2" xr3:uid="{5A82B16D-89DA-4D33-A704-B0223AB432AF}" name="Opérations" dataDxfId="188" totalsRowDxfId="187"/>
    <tableColumn id="6" xr3:uid="{77F17AF5-9D7F-4DA6-A700-6AB15BE98615}" name="Par / De" dataDxfId="186" totalsRowDxfId="185"/>
    <tableColumn id="3" xr3:uid="{6B0F5E7E-AAC3-4406-8DD5-EFD1D88AB8AB}" name="Depense" totalsRowFunction="sum" dataDxfId="184" totalsRowDxfId="183"/>
    <tableColumn id="4" xr3:uid="{B11ABE1E-485B-4BAE-8CBD-F3911D23548B}" name="Versement" totalsRowFunction="sum" dataDxfId="182" totalsRowDxfId="181" dataCellStyle="Milliers"/>
    <tableColumn id="5" xr3:uid="{E9F72709-13BB-4D80-8E42-C3DF9F602679}" name="Observation" totalsRowFunction="custom" dataDxfId="180" totalsRowDxfId="179">
      <totalsRowFormula>C11</totalsRow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5CC47A-7A06-4BAA-B024-1AF5AF546163}" name="Tableau426107" displayName="Tableau426107" ref="B13:G74" totalsRowCount="1" headerRowDxfId="178" dataDxfId="176" totalsRowDxfId="174" headerRowBorderDxfId="177" tableBorderDxfId="175" totalsRowBorderDxfId="173">
  <autoFilter ref="B13:G73" xr:uid="{00000000-0009-0000-0100-000001000000}"/>
  <tableColumns count="6">
    <tableColumn id="1" xr3:uid="{5575158E-65F8-42C7-A66A-EAEB0A90854D}" name="Date" totalsRowLabel="Total" dataDxfId="172" totalsRowDxfId="171"/>
    <tableColumn id="2" xr3:uid="{867CEB33-59FA-4680-AE2F-4BC52FB2D6D8}" name="Opérations" dataDxfId="170" totalsRowDxfId="169"/>
    <tableColumn id="6" xr3:uid="{FB68A8D1-6462-4EB1-B804-76C3D5E93F2F}" name="Par / De" dataDxfId="168" totalsRowDxfId="167"/>
    <tableColumn id="3" xr3:uid="{6B8C035E-B455-44D7-AA5A-B120C042E5D8}" name="Depense" totalsRowFunction="sum" dataDxfId="166" totalsRowDxfId="165"/>
    <tableColumn id="4" xr3:uid="{9C4759E3-4514-4237-84D9-5D0981C59965}" name="Versement" totalsRowFunction="sum" dataDxfId="164" totalsRowDxfId="163" dataCellStyle="Milliers"/>
    <tableColumn id="5" xr3:uid="{055C1E55-0F5B-4CD6-81E8-930EB422449B}" name="Observation" totalsRowFunction="custom" dataDxfId="162" totalsRowDxfId="161">
      <totalsRowFormula>C11</totalsRow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13:I826" totalsRowCount="1" headerRowDxfId="160" dataDxfId="158" totalsRowDxfId="156" headerRowBorderDxfId="159" tableBorderDxfId="157" totalsRowBorderDxfId="155">
  <autoFilter ref="B13:I825" xr:uid="{00000000-0009-0000-0100-000002000000}"/>
  <tableColumns count="8">
    <tableColumn id="1" xr3:uid="{00000000-0010-0000-0200-000001000000}" name="Date" totalsRowLabel="Solde De La Caisse" dataDxfId="154" totalsRowDxfId="7"/>
    <tableColumn id="2" xr3:uid="{00000000-0010-0000-0200-000002000000}" name="Opérations" dataDxfId="153" totalsRowDxfId="6"/>
    <tableColumn id="3" xr3:uid="{00000000-0010-0000-0200-000003000000}" name="Par / De" totalsRowFunction="custom" dataDxfId="152" totalsRowDxfId="5">
      <totalsRowFormula>Tableau2[[#Totals],[Crédit]]-Tableau2[[#Totals],[Débit]]</totalsRowFormula>
    </tableColumn>
    <tableColumn id="4" xr3:uid="{00000000-0010-0000-0200-000004000000}" name="Débit" totalsRowFunction="sum" dataDxfId="151" totalsRowDxfId="4"/>
    <tableColumn id="5" xr3:uid="{00000000-0010-0000-0200-000005000000}" name="Crédit" totalsRowFunction="sum" dataDxfId="150" totalsRowDxfId="3"/>
    <tableColumn id="7" xr3:uid="{C30977D3-8D38-454C-AD50-AD6368348F30}" name="LOT" dataDxfId="149" totalsRowDxfId="2"/>
    <tableColumn id="6" xr3:uid="{00000000-0010-0000-0200-000006000000}" name="Observation" dataDxfId="148" totalsRowDxfId="1"/>
    <tableColumn id="8" xr3:uid="{A5E63307-48CF-41D4-9914-8D2617F12F3B}" name="Note Perso" dataDxfId="147" totalsRowDxfId="0"/>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E5085A5-BF89-46CF-A499-37F827CDDB80}" name="Tableau8" displayName="Tableau8" ref="R399:S415" totalsRowCount="1" headerRowDxfId="146" dataDxfId="145">
  <autoFilter ref="R399:S414" xr:uid="{B02D91CC-2307-4BB8-84D9-46047AC18A02}"/>
  <tableColumns count="2">
    <tableColumn id="1" xr3:uid="{E0E102EF-368D-441A-8EB1-37ABB6C2A517}" name="Colonne1" totalsRowFunction="sum" dataDxfId="144" totalsRowDxfId="143" dataCellStyle="Milliers" totalsRowCellStyle="Milliers"/>
    <tableColumn id="2" xr3:uid="{9BC69961-2B56-476D-9DF2-7155AC3B9673}" name="Colonne2" dataDxfId="142" totalsRowDxfId="141"/>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42EC1BA-7B1D-434E-995F-846D7C0AA2CD}" name="Tableau15" displayName="Tableau15" ref="U399:V406" totalsRowCount="1" dataDxfId="140">
  <autoFilter ref="U399:V405" xr:uid="{D428DF3B-2C7F-4B6B-B489-BAD90CE790A0}"/>
  <tableColumns count="2">
    <tableColumn id="1" xr3:uid="{3F5B1E8A-4FF3-4C1E-A8C3-BD7699EB609E}" name="28/05/2023" totalsRowFunction="sum" dataDxfId="139" totalsRowDxfId="138"/>
    <tableColumn id="2" xr3:uid="{249A466B-3321-42F6-8E00-4CFB75DE052E}" name="Colonne1" totalsRowFunction="count" dataDxfId="137" totalsRowDxfId="136"/>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1341F61-E9F5-4626-991B-110522CA8A66}" name="Tableau10" displayName="Tableau10" ref="D7:I28" totalsRowShown="0" headerRowDxfId="135" dataDxfId="133" headerRowBorderDxfId="134" tableBorderDxfId="132" totalsRowBorderDxfId="131">
  <autoFilter ref="D7:I28" xr:uid="{B4F2AA57-12EC-4AA4-9568-87A60B1A61A1}">
    <filterColumn colId="0" hiddenButton="1"/>
    <filterColumn colId="1" hiddenButton="1"/>
    <filterColumn colId="2" hiddenButton="1"/>
    <filterColumn colId="3" hiddenButton="1"/>
    <filterColumn colId="4" hiddenButton="1"/>
    <filterColumn colId="5" hiddenButton="1"/>
  </autoFilter>
  <tableColumns count="6">
    <tableColumn id="1" xr3:uid="{287DBF25-1DF1-4BA9-9DDF-4229D49471EC}" name="Date" dataDxfId="130"/>
    <tableColumn id="2" xr3:uid="{1876EB1E-2BF0-41E4-AFB4-98315B1FF48F}" name="Opération" dataDxfId="129"/>
    <tableColumn id="3" xr3:uid="{AF941DC2-A5F8-4FCE-8C2C-BA7ED03269D0}" name="Par" dataDxfId="128"/>
    <tableColumn id="4" xr3:uid="{B2D97E42-3642-496E-9489-E0974019195B}" name="A" dataDxfId="127"/>
    <tableColumn id="5" xr3:uid="{7A18465B-0244-48EB-85AF-74DE752A7674}" name="Somme" dataDxfId="126"/>
    <tableColumn id="6" xr3:uid="{F399F3B8-35B9-4DCD-A5F7-F9922FC631E3}" name="Observation" dataDxfId="125"/>
  </tableColumns>
  <tableStyleInfo name="TableStyleLight13"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x@votreentreprise.com"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Document%20Sabre\Bons-Facture-Attachement\20221119_112720.heic" TargetMode="External"/><Relationship Id="rId13" Type="http://schemas.openxmlformats.org/officeDocument/2006/relationships/hyperlink" Target="Document%20Sabre\Bons-Facture-Attachement\sable.heic" TargetMode="External"/><Relationship Id="rId18" Type="http://schemas.openxmlformats.org/officeDocument/2006/relationships/table" Target="../tables/table13.xml"/><Relationship Id="rId3" Type="http://schemas.openxmlformats.org/officeDocument/2006/relationships/hyperlink" Target="Document%20Sabre\Bons-Facture-Attachement\14-11-2022%202.jpg" TargetMode="External"/><Relationship Id="rId7" Type="http://schemas.openxmlformats.org/officeDocument/2006/relationships/hyperlink" Target="Document%20Sabre\Bons-Facture-Attachement\20221119_114458.heic" TargetMode="External"/><Relationship Id="rId12" Type="http://schemas.openxmlformats.org/officeDocument/2006/relationships/hyperlink" Target="Document%20Sabre\Bons-Facture-Attachement\pav&#233;%20(2).heic" TargetMode="External"/><Relationship Id="rId17" Type="http://schemas.openxmlformats.org/officeDocument/2006/relationships/table" Target="../tables/table12.xml"/><Relationship Id="rId2" Type="http://schemas.openxmlformats.org/officeDocument/2006/relationships/hyperlink" Target="Document%20Sabre\Bons-Facture-Attachement\14-11-2022.jpg" TargetMode="External"/><Relationship Id="rId16" Type="http://schemas.openxmlformats.org/officeDocument/2006/relationships/printerSettings" Target="../printerSettings/printerSettings11.bin"/><Relationship Id="rId20" Type="http://schemas.openxmlformats.org/officeDocument/2006/relationships/table" Target="../tables/table15.xml"/><Relationship Id="rId1" Type="http://schemas.openxmlformats.org/officeDocument/2006/relationships/hyperlink" Target="Document%20Sabre\Bons-Facture-Attachement\14-11-2022.jpg" TargetMode="External"/><Relationship Id="rId6" Type="http://schemas.openxmlformats.org/officeDocument/2006/relationships/hyperlink" Target="Document%20Sabre\Bons-Facture-Attachement\20221119_114458.heic" TargetMode="External"/><Relationship Id="rId11" Type="http://schemas.openxmlformats.org/officeDocument/2006/relationships/hyperlink" Target="Document%20Sabre\Bons-Facture-Attachement\Pav&#233;.heic" TargetMode="External"/><Relationship Id="rId5" Type="http://schemas.openxmlformats.org/officeDocument/2006/relationships/hyperlink" Target="Document%20Sabre\Bons-Facture-Attachement\20221121_104643.heic" TargetMode="External"/><Relationship Id="rId15" Type="http://schemas.openxmlformats.org/officeDocument/2006/relationships/hyperlink" Target="Document%20Sabre\Bons-Facture-Attachement\Lampe.jpg" TargetMode="External"/><Relationship Id="rId10" Type="http://schemas.openxmlformats.org/officeDocument/2006/relationships/hyperlink" Target="Document%20Sabre\Bons-Facture-Attachement\Cuivre.heic" TargetMode="External"/><Relationship Id="rId19" Type="http://schemas.openxmlformats.org/officeDocument/2006/relationships/table" Target="../tables/table14.xml"/><Relationship Id="rId4" Type="http://schemas.openxmlformats.org/officeDocument/2006/relationships/hyperlink" Target="Document%20Sabre\Bons-Facture-Attachement\20221121_113320.heic" TargetMode="External"/><Relationship Id="rId9" Type="http://schemas.openxmlformats.org/officeDocument/2006/relationships/hyperlink" Target="Document%20Sabre\Bons-Facture-Attachement\Rosace,%20Tiflon.jpg" TargetMode="External"/><Relationship Id="rId14" Type="http://schemas.openxmlformats.org/officeDocument/2006/relationships/hyperlink" Target="Document%20Sabre\Bons-Facture-Attachement\Gravier.jpg"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Document%20Sabre\Bons-Facture-Attachement\20221119_112720.heic" TargetMode="External"/><Relationship Id="rId13" Type="http://schemas.openxmlformats.org/officeDocument/2006/relationships/hyperlink" Target="Document%20Sabre\Bons-Facture-Attachement\sable.heic" TargetMode="External"/><Relationship Id="rId18" Type="http://schemas.openxmlformats.org/officeDocument/2006/relationships/hyperlink" Target="Document%20Sabre\Bons-Facture-Attachement\Bon%2029%2030%20avril%202023.jpg" TargetMode="External"/><Relationship Id="rId3" Type="http://schemas.openxmlformats.org/officeDocument/2006/relationships/hyperlink" Target="Document%20Sabre\Bons-Facture-Attachement\14-11-2022%202.jpg" TargetMode="External"/><Relationship Id="rId21" Type="http://schemas.openxmlformats.org/officeDocument/2006/relationships/table" Target="../tables/table7.xml"/><Relationship Id="rId7" Type="http://schemas.openxmlformats.org/officeDocument/2006/relationships/hyperlink" Target="Document%20Sabre\Bons-Facture-Attachement\20221119_114458.heic" TargetMode="External"/><Relationship Id="rId12" Type="http://schemas.openxmlformats.org/officeDocument/2006/relationships/hyperlink" Target="Document%20Sabre\Bons-Facture-Attachement\pav&#233;%20(2).heic" TargetMode="External"/><Relationship Id="rId17" Type="http://schemas.openxmlformats.org/officeDocument/2006/relationships/hyperlink" Target="Document%20Sabre\Bons-Facture-Attachement\Bon%2029%2030%20avril%202023.jpg" TargetMode="External"/><Relationship Id="rId2" Type="http://schemas.openxmlformats.org/officeDocument/2006/relationships/hyperlink" Target="Document%20Sabre\Bons-Facture-Attachement\14-11-2022.jpg" TargetMode="External"/><Relationship Id="rId16" Type="http://schemas.openxmlformats.org/officeDocument/2006/relationships/hyperlink" Target="Document%20Sabre\Bons-Facture-Attachement\Bon%2029%2030%20avril%202023.jpg" TargetMode="External"/><Relationship Id="rId20" Type="http://schemas.openxmlformats.org/officeDocument/2006/relationships/table" Target="../tables/table6.xml"/><Relationship Id="rId1" Type="http://schemas.openxmlformats.org/officeDocument/2006/relationships/hyperlink" Target="Document%20Sabre\Bons-Facture-Attachement\14-11-2022.jpg" TargetMode="External"/><Relationship Id="rId6" Type="http://schemas.openxmlformats.org/officeDocument/2006/relationships/hyperlink" Target="Document%20Sabre\Bons-Facture-Attachement\20221119_114458.heic" TargetMode="External"/><Relationship Id="rId11" Type="http://schemas.openxmlformats.org/officeDocument/2006/relationships/hyperlink" Target="Document%20Sabre\Bons-Facture-Attachement\Pav&#233;.heic" TargetMode="External"/><Relationship Id="rId5" Type="http://schemas.openxmlformats.org/officeDocument/2006/relationships/hyperlink" Target="Document%20Sabre\Bons-Facture-Attachement\20221121_104643.heic" TargetMode="External"/><Relationship Id="rId15" Type="http://schemas.openxmlformats.org/officeDocument/2006/relationships/hyperlink" Target="Document%20Sabre\Bons-Facture-Attachement\Lampe.jpg" TargetMode="External"/><Relationship Id="rId10" Type="http://schemas.openxmlformats.org/officeDocument/2006/relationships/hyperlink" Target="Document%20Sabre\Bons-Facture-Attachement\Cuivre.heic" TargetMode="External"/><Relationship Id="rId19" Type="http://schemas.openxmlformats.org/officeDocument/2006/relationships/printerSettings" Target="../printerSettings/printerSettings7.bin"/><Relationship Id="rId4" Type="http://schemas.openxmlformats.org/officeDocument/2006/relationships/hyperlink" Target="Document%20Sabre\Bons-Facture-Attachement\20221121_113320.heic" TargetMode="External"/><Relationship Id="rId9" Type="http://schemas.openxmlformats.org/officeDocument/2006/relationships/hyperlink" Target="Document%20Sabre\Bons-Facture-Attachement\Rosace,%20Tiflon.jpg" TargetMode="External"/><Relationship Id="rId14" Type="http://schemas.openxmlformats.org/officeDocument/2006/relationships/hyperlink" Target="Document%20Sabre\Bons-Facture-Attachement\Gravier.jpg" TargetMode="External"/><Relationship Id="rId22"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L66"/>
  <sheetViews>
    <sheetView topLeftCell="A7" workbookViewId="0">
      <selection activeCell="C18" sqref="C18"/>
    </sheetView>
  </sheetViews>
  <sheetFormatPr baseColWidth="10" defaultColWidth="9.140625" defaultRowHeight="12.75" x14ac:dyDescent="0.2"/>
  <cols>
    <col min="1" max="1" width="2.7109375" style="1" customWidth="1"/>
    <col min="2" max="9" width="16.7109375" style="1" customWidth="1"/>
    <col min="10" max="16384" width="9.140625" style="1"/>
  </cols>
  <sheetData>
    <row r="2" spans="2:12" ht="18" x14ac:dyDescent="0.25">
      <c r="B2" s="2" t="s">
        <v>7</v>
      </c>
      <c r="G2" s="3"/>
      <c r="H2" s="4" t="s">
        <v>17</v>
      </c>
      <c r="I2" s="4"/>
    </row>
    <row r="3" spans="2:12" x14ac:dyDescent="0.2">
      <c r="B3" s="1" t="s">
        <v>8</v>
      </c>
    </row>
    <row r="4" spans="2:12" x14ac:dyDescent="0.2">
      <c r="B4" s="1" t="s">
        <v>9</v>
      </c>
      <c r="G4" s="39" t="s">
        <v>3</v>
      </c>
      <c r="H4" s="579"/>
      <c r="I4" s="580"/>
    </row>
    <row r="5" spans="2:12" x14ac:dyDescent="0.2">
      <c r="B5" s="7" t="s">
        <v>10</v>
      </c>
      <c r="C5" s="5" t="s">
        <v>1</v>
      </c>
    </row>
    <row r="6" spans="2:12" x14ac:dyDescent="0.2">
      <c r="B6" s="7" t="s">
        <v>2</v>
      </c>
      <c r="C6" s="5" t="s">
        <v>1</v>
      </c>
    </row>
    <row r="7" spans="2:12" x14ac:dyDescent="0.2">
      <c r="B7" s="7" t="s">
        <v>6</v>
      </c>
      <c r="C7" s="6" t="s">
        <v>11</v>
      </c>
    </row>
    <row r="10" spans="2:12" ht="15.75" customHeight="1" x14ac:dyDescent="0.2">
      <c r="C10" s="581" t="s">
        <v>12</v>
      </c>
      <c r="D10" s="582"/>
      <c r="E10" s="583"/>
      <c r="F10" s="26"/>
    </row>
    <row r="11" spans="2:12" x14ac:dyDescent="0.2">
      <c r="C11" s="1" t="s">
        <v>13</v>
      </c>
    </row>
    <row r="12" spans="2:12" x14ac:dyDescent="0.2">
      <c r="C12" s="1" t="s">
        <v>14</v>
      </c>
      <c r="K12" s="7"/>
      <c r="L12" s="8"/>
    </row>
    <row r="13" spans="2:12" x14ac:dyDescent="0.2">
      <c r="C13" s="1" t="s">
        <v>15</v>
      </c>
      <c r="K13" s="7"/>
      <c r="L13" s="9"/>
    </row>
    <row r="14" spans="2:12" x14ac:dyDescent="0.2">
      <c r="C14" s="1" t="s">
        <v>9</v>
      </c>
      <c r="K14" s="7"/>
      <c r="L14" s="8"/>
    </row>
    <row r="15" spans="2:12" x14ac:dyDescent="0.2">
      <c r="C15" s="1" t="s">
        <v>16</v>
      </c>
    </row>
    <row r="16" spans="2:12" x14ac:dyDescent="0.2">
      <c r="B16" s="10"/>
      <c r="C16" s="10"/>
      <c r="D16" s="10"/>
      <c r="E16" s="10"/>
      <c r="F16" s="10"/>
      <c r="G16" s="10"/>
      <c r="H16" s="10"/>
      <c r="I16" s="10"/>
    </row>
    <row r="17" spans="2:9" x14ac:dyDescent="0.2">
      <c r="B17" s="10"/>
      <c r="C17" s="10"/>
      <c r="D17" s="10"/>
      <c r="E17" s="10"/>
      <c r="F17" s="10"/>
      <c r="G17" s="10"/>
      <c r="H17" s="10"/>
      <c r="I17" s="10"/>
    </row>
    <row r="18" spans="2:9" ht="19.5" customHeight="1" x14ac:dyDescent="0.2">
      <c r="B18" s="40" t="s">
        <v>3</v>
      </c>
      <c r="C18" s="40" t="s">
        <v>27</v>
      </c>
      <c r="D18" s="584" t="s">
        <v>4</v>
      </c>
      <c r="E18" s="585"/>
      <c r="F18" s="586"/>
      <c r="G18" s="40" t="s">
        <v>20</v>
      </c>
      <c r="H18" s="41" t="s">
        <v>19</v>
      </c>
      <c r="I18" s="41" t="s">
        <v>18</v>
      </c>
    </row>
    <row r="19" spans="2:9" x14ac:dyDescent="0.2">
      <c r="B19" s="22"/>
      <c r="C19" s="23"/>
      <c r="D19" s="576"/>
      <c r="E19" s="577"/>
      <c r="F19" s="578"/>
      <c r="G19" s="37"/>
      <c r="H19" s="37"/>
      <c r="I19" s="24">
        <f>G19-H19</f>
        <v>0</v>
      </c>
    </row>
    <row r="20" spans="2:9" x14ac:dyDescent="0.2">
      <c r="B20" s="11"/>
      <c r="C20" s="12"/>
      <c r="D20" s="576"/>
      <c r="E20" s="577"/>
      <c r="F20" s="578"/>
      <c r="G20" s="38"/>
      <c r="H20" s="38"/>
      <c r="I20" s="13">
        <f t="shared" ref="I20:I38" si="0">I19+G20-H20</f>
        <v>0</v>
      </c>
    </row>
    <row r="21" spans="2:9" x14ac:dyDescent="0.2">
      <c r="B21" s="11"/>
      <c r="C21" s="12"/>
      <c r="D21" s="576"/>
      <c r="E21" s="577"/>
      <c r="F21" s="578"/>
      <c r="G21" s="38"/>
      <c r="H21" s="38"/>
      <c r="I21" s="13">
        <f t="shared" si="0"/>
        <v>0</v>
      </c>
    </row>
    <row r="22" spans="2:9" x14ac:dyDescent="0.2">
      <c r="B22" s="11"/>
      <c r="C22" s="12"/>
      <c r="D22" s="576"/>
      <c r="E22" s="577"/>
      <c r="F22" s="578"/>
      <c r="G22" s="38"/>
      <c r="H22" s="38"/>
      <c r="I22" s="13">
        <f t="shared" si="0"/>
        <v>0</v>
      </c>
    </row>
    <row r="23" spans="2:9" x14ac:dyDescent="0.2">
      <c r="B23" s="11"/>
      <c r="C23" s="12"/>
      <c r="D23" s="576"/>
      <c r="E23" s="577"/>
      <c r="F23" s="578"/>
      <c r="G23" s="38"/>
      <c r="H23" s="38"/>
      <c r="I23" s="13">
        <f t="shared" si="0"/>
        <v>0</v>
      </c>
    </row>
    <row r="24" spans="2:9" x14ac:dyDescent="0.2">
      <c r="B24" s="11"/>
      <c r="C24" s="12"/>
      <c r="D24" s="576"/>
      <c r="E24" s="577"/>
      <c r="F24" s="578"/>
      <c r="G24" s="38"/>
      <c r="H24" s="38"/>
      <c r="I24" s="13">
        <f t="shared" si="0"/>
        <v>0</v>
      </c>
    </row>
    <row r="25" spans="2:9" x14ac:dyDescent="0.2">
      <c r="B25" s="11"/>
      <c r="C25" s="12"/>
      <c r="D25" s="27"/>
      <c r="E25" s="29"/>
      <c r="F25" s="28"/>
      <c r="G25" s="38"/>
      <c r="H25" s="38"/>
      <c r="I25" s="13">
        <f t="shared" si="0"/>
        <v>0</v>
      </c>
    </row>
    <row r="26" spans="2:9" x14ac:dyDescent="0.2">
      <c r="B26" s="11"/>
      <c r="C26" s="12"/>
      <c r="D26" s="576"/>
      <c r="E26" s="577"/>
      <c r="F26" s="578"/>
      <c r="G26" s="38"/>
      <c r="H26" s="38"/>
      <c r="I26" s="13">
        <f t="shared" si="0"/>
        <v>0</v>
      </c>
    </row>
    <row r="27" spans="2:9" x14ac:dyDescent="0.2">
      <c r="B27" s="11"/>
      <c r="C27" s="12"/>
      <c r="D27" s="576"/>
      <c r="E27" s="577"/>
      <c r="F27" s="578"/>
      <c r="G27" s="38"/>
      <c r="H27" s="38"/>
      <c r="I27" s="13">
        <f t="shared" si="0"/>
        <v>0</v>
      </c>
    </row>
    <row r="28" spans="2:9" x14ac:dyDescent="0.2">
      <c r="B28" s="11"/>
      <c r="C28" s="12"/>
      <c r="D28" s="576"/>
      <c r="E28" s="577"/>
      <c r="F28" s="578"/>
      <c r="G28" s="38"/>
      <c r="H28" s="38"/>
      <c r="I28" s="13">
        <f t="shared" si="0"/>
        <v>0</v>
      </c>
    </row>
    <row r="29" spans="2:9" x14ac:dyDescent="0.2">
      <c r="B29" s="11"/>
      <c r="C29" s="12"/>
      <c r="D29" s="576"/>
      <c r="E29" s="577"/>
      <c r="F29" s="578"/>
      <c r="G29" s="38"/>
      <c r="H29" s="38"/>
      <c r="I29" s="13">
        <f t="shared" si="0"/>
        <v>0</v>
      </c>
    </row>
    <row r="30" spans="2:9" x14ac:dyDescent="0.2">
      <c r="B30" s="11"/>
      <c r="C30" s="12"/>
      <c r="D30" s="576"/>
      <c r="E30" s="577"/>
      <c r="F30" s="578"/>
      <c r="G30" s="38"/>
      <c r="H30" s="38"/>
      <c r="I30" s="13">
        <f t="shared" si="0"/>
        <v>0</v>
      </c>
    </row>
    <row r="31" spans="2:9" x14ac:dyDescent="0.2">
      <c r="B31" s="11"/>
      <c r="C31" s="12"/>
      <c r="D31" s="576"/>
      <c r="E31" s="577"/>
      <c r="F31" s="578"/>
      <c r="G31" s="38"/>
      <c r="H31" s="38"/>
      <c r="I31" s="13">
        <f t="shared" si="0"/>
        <v>0</v>
      </c>
    </row>
    <row r="32" spans="2:9" x14ac:dyDescent="0.2">
      <c r="B32" s="11"/>
      <c r="C32" s="12"/>
      <c r="D32" s="576"/>
      <c r="E32" s="577"/>
      <c r="F32" s="578"/>
      <c r="G32" s="38"/>
      <c r="H32" s="38"/>
      <c r="I32" s="13">
        <f t="shared" si="0"/>
        <v>0</v>
      </c>
    </row>
    <row r="33" spans="2:9" x14ac:dyDescent="0.2">
      <c r="B33" s="11"/>
      <c r="C33" s="12"/>
      <c r="D33" s="576"/>
      <c r="E33" s="577"/>
      <c r="F33" s="578"/>
      <c r="G33" s="38"/>
      <c r="H33" s="38"/>
      <c r="I33" s="13">
        <f t="shared" si="0"/>
        <v>0</v>
      </c>
    </row>
    <row r="34" spans="2:9" x14ac:dyDescent="0.2">
      <c r="B34" s="11"/>
      <c r="C34" s="12"/>
      <c r="D34" s="576"/>
      <c r="E34" s="577"/>
      <c r="F34" s="578"/>
      <c r="G34" s="38"/>
      <c r="H34" s="38"/>
      <c r="I34" s="13">
        <f t="shared" si="0"/>
        <v>0</v>
      </c>
    </row>
    <row r="35" spans="2:9" x14ac:dyDescent="0.2">
      <c r="B35" s="11"/>
      <c r="C35" s="12"/>
      <c r="D35" s="576"/>
      <c r="E35" s="577"/>
      <c r="F35" s="578"/>
      <c r="G35" s="38"/>
      <c r="H35" s="38"/>
      <c r="I35" s="13">
        <f t="shared" si="0"/>
        <v>0</v>
      </c>
    </row>
    <row r="36" spans="2:9" x14ac:dyDescent="0.2">
      <c r="B36" s="11"/>
      <c r="C36" s="12"/>
      <c r="D36" s="576"/>
      <c r="E36" s="577"/>
      <c r="F36" s="578"/>
      <c r="G36" s="38"/>
      <c r="H36" s="38"/>
      <c r="I36" s="13">
        <f t="shared" si="0"/>
        <v>0</v>
      </c>
    </row>
    <row r="37" spans="2:9" x14ac:dyDescent="0.2">
      <c r="B37" s="11"/>
      <c r="C37" s="12"/>
      <c r="D37" s="576"/>
      <c r="E37" s="577"/>
      <c r="F37" s="578"/>
      <c r="G37" s="38"/>
      <c r="H37" s="38"/>
      <c r="I37" s="13">
        <f t="shared" si="0"/>
        <v>0</v>
      </c>
    </row>
    <row r="38" spans="2:9" x14ac:dyDescent="0.2">
      <c r="B38" s="11"/>
      <c r="C38" s="12"/>
      <c r="D38" s="576"/>
      <c r="E38" s="577"/>
      <c r="F38" s="578"/>
      <c r="G38" s="38"/>
      <c r="H38" s="38"/>
      <c r="I38" s="13">
        <f t="shared" si="0"/>
        <v>0</v>
      </c>
    </row>
    <row r="39" spans="2:9" ht="28.5" customHeight="1" x14ac:dyDescent="0.2">
      <c r="B39" s="33" t="s">
        <v>21</v>
      </c>
      <c r="C39" s="34" t="s">
        <v>22</v>
      </c>
      <c r="D39" s="34" t="s">
        <v>23</v>
      </c>
      <c r="E39" s="34" t="s">
        <v>24</v>
      </c>
      <c r="F39" s="34" t="s">
        <v>25</v>
      </c>
      <c r="G39" s="34" t="s">
        <v>26</v>
      </c>
      <c r="H39" s="25"/>
      <c r="I39" s="30"/>
    </row>
    <row r="40" spans="2:9" ht="28.5" customHeight="1" x14ac:dyDescent="0.2">
      <c r="B40" s="36">
        <v>0</v>
      </c>
      <c r="C40" s="36">
        <v>0</v>
      </c>
      <c r="D40" s="36">
        <v>0</v>
      </c>
      <c r="E40" s="36">
        <v>0</v>
      </c>
      <c r="F40" s="36">
        <v>0</v>
      </c>
      <c r="G40" s="35">
        <f>SUM(C40:F40)</f>
        <v>0</v>
      </c>
      <c r="H40" s="25"/>
      <c r="I40" s="30"/>
    </row>
    <row r="41" spans="2:9" x14ac:dyDescent="0.2">
      <c r="B41" s="14"/>
      <c r="C41" s="14"/>
      <c r="D41" s="14"/>
      <c r="E41" s="14"/>
      <c r="F41" s="14"/>
      <c r="G41" s="14"/>
      <c r="H41" s="31"/>
      <c r="I41" s="32"/>
    </row>
    <row r="42" spans="2:9" x14ac:dyDescent="0.2">
      <c r="B42" s="15"/>
      <c r="C42" s="15"/>
      <c r="D42" s="15"/>
      <c r="E42" s="15"/>
      <c r="F42" s="15"/>
      <c r="G42" s="15"/>
      <c r="H42" s="15"/>
      <c r="I42" s="15"/>
    </row>
    <row r="43" spans="2:9" x14ac:dyDescent="0.2">
      <c r="B43" s="16"/>
      <c r="C43" s="15"/>
      <c r="D43" s="15"/>
      <c r="E43" s="15"/>
      <c r="F43" s="15"/>
      <c r="G43" s="15"/>
      <c r="H43" s="15"/>
      <c r="I43" s="15"/>
    </row>
    <row r="44" spans="2:9" x14ac:dyDescent="0.2">
      <c r="B44" s="15"/>
      <c r="C44" s="15"/>
      <c r="D44" s="15"/>
      <c r="E44" s="15"/>
      <c r="F44" s="15"/>
      <c r="G44" s="15"/>
      <c r="H44" s="15"/>
      <c r="I44" s="15"/>
    </row>
    <row r="45" spans="2:9" x14ac:dyDescent="0.2">
      <c r="B45" s="15"/>
      <c r="C45" s="17"/>
      <c r="D45" s="15"/>
      <c r="E45" s="15"/>
      <c r="F45" s="15"/>
      <c r="G45" s="15"/>
      <c r="H45" s="15"/>
      <c r="I45" s="15"/>
    </row>
    <row r="46" spans="2:9" x14ac:dyDescent="0.2">
      <c r="B46" s="15"/>
      <c r="C46" s="17"/>
      <c r="D46" s="18"/>
      <c r="E46" s="15"/>
      <c r="F46" s="15"/>
      <c r="G46" s="15"/>
      <c r="H46" s="15"/>
      <c r="I46" s="15"/>
    </row>
    <row r="47" spans="2:9" x14ac:dyDescent="0.2">
      <c r="B47" s="15"/>
      <c r="C47" s="17"/>
      <c r="D47" s="19"/>
      <c r="E47" s="15"/>
      <c r="F47" s="15"/>
      <c r="G47" s="15"/>
      <c r="H47" s="15"/>
      <c r="I47" s="15"/>
    </row>
    <row r="48" spans="2:9" x14ac:dyDescent="0.2">
      <c r="B48" s="15"/>
      <c r="C48" s="17"/>
      <c r="D48" s="20"/>
      <c r="E48" s="15"/>
      <c r="F48" s="15"/>
      <c r="G48" s="15"/>
      <c r="H48" s="15"/>
      <c r="I48" s="15"/>
    </row>
    <row r="49" spans="2:9" x14ac:dyDescent="0.2">
      <c r="B49" s="15"/>
      <c r="C49" s="17"/>
      <c r="D49" s="21"/>
      <c r="E49" s="15"/>
      <c r="F49" s="15"/>
      <c r="G49" s="15"/>
      <c r="H49" s="15"/>
      <c r="I49" s="15"/>
    </row>
    <row r="50" spans="2:9" x14ac:dyDescent="0.2">
      <c r="B50" s="15"/>
      <c r="C50" s="17"/>
      <c r="D50" s="21"/>
      <c r="E50" s="15"/>
      <c r="F50" s="15"/>
      <c r="G50" s="17"/>
      <c r="H50" s="15"/>
      <c r="I50" s="15"/>
    </row>
    <row r="51" spans="2:9" x14ac:dyDescent="0.2">
      <c r="B51" s="15"/>
      <c r="C51" s="15"/>
      <c r="D51" s="15"/>
      <c r="E51" s="15"/>
      <c r="F51" s="15"/>
      <c r="G51" s="15"/>
      <c r="H51" s="15"/>
      <c r="I51" s="15"/>
    </row>
    <row r="52" spans="2:9" x14ac:dyDescent="0.2">
      <c r="B52" s="15"/>
      <c r="C52" s="15"/>
      <c r="D52" s="15"/>
      <c r="E52" s="15"/>
      <c r="F52" s="15"/>
      <c r="G52" s="15"/>
      <c r="H52" s="15"/>
      <c r="I52" s="15"/>
    </row>
    <row r="53" spans="2:9" x14ac:dyDescent="0.2">
      <c r="B53" s="15"/>
      <c r="C53" s="15"/>
      <c r="D53" s="15"/>
      <c r="E53" s="15"/>
      <c r="F53" s="15"/>
      <c r="G53" s="15"/>
      <c r="H53" s="15"/>
      <c r="I53" s="15"/>
    </row>
    <row r="54" spans="2:9" x14ac:dyDescent="0.2">
      <c r="B54" s="15"/>
      <c r="C54" s="15"/>
      <c r="D54" s="15"/>
      <c r="E54" s="15"/>
      <c r="F54" s="15"/>
      <c r="G54" s="15"/>
      <c r="H54" s="15"/>
      <c r="I54" s="15"/>
    </row>
    <row r="55" spans="2:9" x14ac:dyDescent="0.2">
      <c r="B55" s="15"/>
      <c r="C55" s="15"/>
      <c r="D55" s="15"/>
      <c r="E55" s="15"/>
      <c r="F55" s="15"/>
      <c r="G55" s="15"/>
      <c r="H55" s="15"/>
      <c r="I55" s="15"/>
    </row>
    <row r="56" spans="2:9" x14ac:dyDescent="0.2">
      <c r="B56" s="15"/>
      <c r="C56" s="15"/>
      <c r="D56" s="15"/>
      <c r="E56" s="15"/>
      <c r="F56" s="15"/>
      <c r="G56" s="15"/>
      <c r="H56" s="15"/>
      <c r="I56" s="15"/>
    </row>
    <row r="57" spans="2:9" x14ac:dyDescent="0.2">
      <c r="B57" s="15"/>
      <c r="C57" s="15"/>
      <c r="D57" s="15"/>
      <c r="E57" s="15"/>
      <c r="F57" s="15"/>
      <c r="G57" s="15"/>
      <c r="H57" s="15"/>
      <c r="I57" s="15"/>
    </row>
    <row r="58" spans="2:9" x14ac:dyDescent="0.2">
      <c r="B58" s="15"/>
      <c r="C58" s="15"/>
      <c r="D58" s="15"/>
      <c r="E58" s="15"/>
      <c r="F58" s="15"/>
      <c r="G58" s="15"/>
      <c r="H58" s="15"/>
      <c r="I58" s="15"/>
    </row>
    <row r="59" spans="2:9" x14ac:dyDescent="0.2">
      <c r="B59" s="15"/>
      <c r="C59" s="15"/>
      <c r="D59" s="15"/>
      <c r="E59" s="15"/>
      <c r="F59" s="15"/>
      <c r="G59" s="15"/>
      <c r="H59" s="15"/>
      <c r="I59" s="15"/>
    </row>
    <row r="60" spans="2:9" x14ac:dyDescent="0.2">
      <c r="B60" s="15"/>
      <c r="C60" s="15"/>
      <c r="D60" s="15"/>
      <c r="E60" s="15"/>
      <c r="F60" s="15"/>
      <c r="G60" s="15"/>
      <c r="H60" s="15"/>
      <c r="I60" s="15"/>
    </row>
    <row r="61" spans="2:9" x14ac:dyDescent="0.2">
      <c r="B61" s="15"/>
      <c r="C61" s="15"/>
      <c r="D61" s="15"/>
      <c r="E61" s="15"/>
      <c r="F61" s="15"/>
      <c r="G61" s="15"/>
      <c r="H61" s="15"/>
      <c r="I61" s="15"/>
    </row>
    <row r="62" spans="2:9" x14ac:dyDescent="0.2">
      <c r="B62" s="15"/>
      <c r="C62" s="15"/>
      <c r="D62" s="15"/>
      <c r="E62" s="15"/>
      <c r="F62" s="15"/>
      <c r="G62" s="15"/>
      <c r="H62" s="15"/>
      <c r="I62" s="15"/>
    </row>
    <row r="63" spans="2:9" x14ac:dyDescent="0.2">
      <c r="B63" s="15"/>
      <c r="C63" s="15"/>
      <c r="D63" s="15"/>
      <c r="E63" s="15"/>
      <c r="F63" s="15"/>
      <c r="G63" s="15"/>
      <c r="H63" s="15"/>
      <c r="I63" s="15"/>
    </row>
    <row r="64" spans="2:9" x14ac:dyDescent="0.2">
      <c r="B64" s="15"/>
      <c r="C64" s="15"/>
      <c r="D64" s="15"/>
      <c r="E64" s="15"/>
      <c r="F64" s="15"/>
      <c r="G64" s="15"/>
      <c r="H64" s="15"/>
      <c r="I64" s="15"/>
    </row>
    <row r="65" spans="2:9" x14ac:dyDescent="0.2">
      <c r="B65" s="15"/>
      <c r="C65" s="15"/>
      <c r="D65" s="15"/>
      <c r="E65" s="15"/>
      <c r="F65" s="15"/>
      <c r="G65" s="15"/>
      <c r="H65" s="15"/>
      <c r="I65" s="15"/>
    </row>
    <row r="66" spans="2:9" x14ac:dyDescent="0.2">
      <c r="B66" s="15"/>
      <c r="C66" s="15"/>
      <c r="D66" s="15"/>
      <c r="E66" s="15"/>
      <c r="F66" s="15"/>
      <c r="G66" s="15"/>
      <c r="H66" s="15"/>
      <c r="I66" s="15"/>
    </row>
  </sheetData>
  <mergeCells count="22">
    <mergeCell ref="D21:F21"/>
    <mergeCell ref="D22:F22"/>
    <mergeCell ref="D23:F23"/>
    <mergeCell ref="D24:F24"/>
    <mergeCell ref="H4:I4"/>
    <mergeCell ref="C10:E10"/>
    <mergeCell ref="D18:F18"/>
    <mergeCell ref="D19:F19"/>
    <mergeCell ref="D20:F20"/>
    <mergeCell ref="D32:F32"/>
    <mergeCell ref="D26:F26"/>
    <mergeCell ref="D37:F37"/>
    <mergeCell ref="D38:F38"/>
    <mergeCell ref="D33:F33"/>
    <mergeCell ref="D34:F34"/>
    <mergeCell ref="D35:F35"/>
    <mergeCell ref="D36:F36"/>
    <mergeCell ref="D30:F30"/>
    <mergeCell ref="D31:F31"/>
    <mergeCell ref="D28:F28"/>
    <mergeCell ref="D29:F29"/>
    <mergeCell ref="D27:F27"/>
  </mergeCells>
  <phoneticPr fontId="0" type="noConversion"/>
  <hyperlinks>
    <hyperlink ref="C7" r:id="rId1" xr:uid="{00000000-0004-0000-0000-000000000000}"/>
  </hyperlinks>
  <printOptions horizontalCentered="1"/>
  <pageMargins left="0.39370078740157483" right="0.39370078740157483" top="0.51181102362204722" bottom="0.98425196850393704" header="0.51181102362204722" footer="0.51181102362204722"/>
  <pageSetup scale="75" orientation="portrait" verticalDpi="0"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6E7E3-0E12-4AFE-ABFC-5DC706050D5D}">
  <dimension ref="C6:I30"/>
  <sheetViews>
    <sheetView topLeftCell="A5" workbookViewId="0">
      <selection activeCell="C29" sqref="C29"/>
    </sheetView>
  </sheetViews>
  <sheetFormatPr baseColWidth="10" defaultRowHeight="12.75" x14ac:dyDescent="0.2"/>
  <cols>
    <col min="3" max="5" width="12" customWidth="1"/>
    <col min="6" max="6" width="13.85546875" customWidth="1"/>
    <col min="7" max="7" width="16.28515625" customWidth="1"/>
    <col min="8" max="8" width="37.85546875" customWidth="1"/>
  </cols>
  <sheetData>
    <row r="6" spans="3:9" ht="13.5" thickBot="1" x14ac:dyDescent="0.25"/>
    <row r="7" spans="3:9" ht="13.5" thickBot="1" x14ac:dyDescent="0.25">
      <c r="C7" s="617" t="s">
        <v>810</v>
      </c>
      <c r="D7" s="618"/>
      <c r="E7" s="618"/>
      <c r="F7" s="618"/>
      <c r="G7" s="618"/>
      <c r="H7" s="619"/>
    </row>
    <row r="8" spans="3:9" x14ac:dyDescent="0.2">
      <c r="C8" s="60"/>
      <c r="G8" s="311"/>
    </row>
    <row r="9" spans="3:9" ht="13.5" thickBot="1" x14ac:dyDescent="0.25">
      <c r="C9" s="312" t="s">
        <v>5</v>
      </c>
      <c r="D9" s="313" t="s">
        <v>620</v>
      </c>
      <c r="E9" s="313" t="s">
        <v>504</v>
      </c>
      <c r="F9" s="313" t="s">
        <v>505</v>
      </c>
      <c r="G9" s="529" t="s">
        <v>506</v>
      </c>
      <c r="H9" s="315" t="s">
        <v>34</v>
      </c>
      <c r="I9" s="313" t="s">
        <v>333</v>
      </c>
    </row>
    <row r="10" spans="3:9" ht="13.5" thickBot="1" x14ac:dyDescent="0.25">
      <c r="C10" s="317">
        <v>45065</v>
      </c>
      <c r="D10" s="318" t="s">
        <v>47</v>
      </c>
      <c r="E10" s="565" t="s">
        <v>52</v>
      </c>
      <c r="F10" s="565" t="s">
        <v>809</v>
      </c>
      <c r="G10" s="566">
        <v>100000</v>
      </c>
      <c r="H10" s="565" t="s">
        <v>811</v>
      </c>
      <c r="I10" s="313"/>
    </row>
    <row r="11" spans="3:9" ht="13.5" thickBot="1" x14ac:dyDescent="0.25">
      <c r="C11" s="317">
        <v>45077</v>
      </c>
      <c r="D11" s="318" t="s">
        <v>47</v>
      </c>
      <c r="E11" s="565" t="s">
        <v>52</v>
      </c>
      <c r="F11" s="565" t="s">
        <v>809</v>
      </c>
      <c r="G11" s="566">
        <v>100000</v>
      </c>
      <c r="H11" s="565" t="s">
        <v>811</v>
      </c>
      <c r="I11" s="219"/>
    </row>
    <row r="12" spans="3:9" ht="13.5" thickBot="1" x14ac:dyDescent="0.25">
      <c r="C12" s="317">
        <v>45086</v>
      </c>
      <c r="D12" s="318" t="s">
        <v>47</v>
      </c>
      <c r="E12" s="565" t="s">
        <v>52</v>
      </c>
      <c r="F12" s="565" t="s">
        <v>819</v>
      </c>
      <c r="G12" s="566">
        <v>100000</v>
      </c>
      <c r="H12" s="565" t="s">
        <v>811</v>
      </c>
      <c r="I12" s="219"/>
    </row>
    <row r="13" spans="3:9" ht="13.5" thickBot="1" x14ac:dyDescent="0.25">
      <c r="C13" s="317">
        <v>45097</v>
      </c>
      <c r="D13" s="318" t="s">
        <v>47</v>
      </c>
      <c r="E13" s="565" t="s">
        <v>52</v>
      </c>
      <c r="F13" s="565" t="s">
        <v>809</v>
      </c>
      <c r="G13" s="566">
        <v>200000</v>
      </c>
      <c r="H13" s="565" t="s">
        <v>811</v>
      </c>
      <c r="I13" s="219"/>
    </row>
    <row r="14" spans="3:9" ht="13.5" thickBot="1" x14ac:dyDescent="0.25">
      <c r="C14" s="317">
        <v>45118</v>
      </c>
      <c r="D14" s="318" t="s">
        <v>47</v>
      </c>
      <c r="E14" s="328" t="s">
        <v>67</v>
      </c>
      <c r="F14" s="328" t="s">
        <v>809</v>
      </c>
      <c r="G14" s="329">
        <v>200000</v>
      </c>
      <c r="H14" s="330" t="s">
        <v>811</v>
      </c>
      <c r="I14" s="219"/>
    </row>
    <row r="15" spans="3:9" ht="13.5" thickBot="1" x14ac:dyDescent="0.25">
      <c r="C15" s="317">
        <v>45131</v>
      </c>
      <c r="D15" s="318" t="s">
        <v>47</v>
      </c>
      <c r="E15" s="328" t="s">
        <v>67</v>
      </c>
      <c r="F15" s="328" t="s">
        <v>809</v>
      </c>
      <c r="G15" s="329">
        <v>50000</v>
      </c>
      <c r="H15" s="330" t="s">
        <v>811</v>
      </c>
      <c r="I15" s="219"/>
    </row>
    <row r="16" spans="3:9" ht="13.5" thickBot="1" x14ac:dyDescent="0.25">
      <c r="C16" s="317">
        <v>45136</v>
      </c>
      <c r="D16" s="318" t="s">
        <v>47</v>
      </c>
      <c r="E16" s="328" t="s">
        <v>67</v>
      </c>
      <c r="F16" s="328" t="s">
        <v>809</v>
      </c>
      <c r="G16" s="329">
        <v>15000</v>
      </c>
      <c r="H16" s="330" t="s">
        <v>811</v>
      </c>
      <c r="I16" s="219"/>
    </row>
    <row r="17" spans="3:9" ht="13.5" thickBot="1" x14ac:dyDescent="0.25">
      <c r="C17" s="564">
        <v>45148</v>
      </c>
      <c r="D17" s="219" t="s">
        <v>47</v>
      </c>
      <c r="E17" s="397" t="s">
        <v>67</v>
      </c>
      <c r="F17" s="397" t="s">
        <v>809</v>
      </c>
      <c r="G17" s="398">
        <v>75000</v>
      </c>
      <c r="H17" s="550" t="s">
        <v>811</v>
      </c>
      <c r="I17" s="219"/>
    </row>
    <row r="18" spans="3:9" ht="13.5" thickBot="1" x14ac:dyDescent="0.25">
      <c r="C18" s="317">
        <v>45152</v>
      </c>
      <c r="D18" s="318" t="s">
        <v>47</v>
      </c>
      <c r="E18" s="328" t="s">
        <v>67</v>
      </c>
      <c r="F18" s="328" t="s">
        <v>809</v>
      </c>
      <c r="G18" s="329">
        <v>200000</v>
      </c>
      <c r="H18" s="328" t="s">
        <v>811</v>
      </c>
      <c r="I18" s="219"/>
    </row>
    <row r="19" spans="3:9" ht="13.5" thickBot="1" x14ac:dyDescent="0.25">
      <c r="C19" s="317">
        <v>45162</v>
      </c>
      <c r="D19" s="318" t="s">
        <v>47</v>
      </c>
      <c r="E19" s="328" t="s">
        <v>67</v>
      </c>
      <c r="F19" s="328" t="s">
        <v>809</v>
      </c>
      <c r="G19" s="329">
        <v>50000</v>
      </c>
      <c r="H19" s="328" t="s">
        <v>811</v>
      </c>
      <c r="I19" s="219"/>
    </row>
    <row r="20" spans="3:9" ht="13.5" thickBot="1" x14ac:dyDescent="0.25">
      <c r="C20" s="317">
        <v>45177</v>
      </c>
      <c r="D20" s="318" t="s">
        <v>47</v>
      </c>
      <c r="E20" s="328" t="s">
        <v>52</v>
      </c>
      <c r="F20" s="328" t="s">
        <v>809</v>
      </c>
      <c r="G20" s="329">
        <v>50000</v>
      </c>
      <c r="H20" s="330" t="s">
        <v>811</v>
      </c>
      <c r="I20" s="219"/>
    </row>
    <row r="21" spans="3:9" ht="13.5" thickBot="1" x14ac:dyDescent="0.25">
      <c r="C21" s="317">
        <v>45184</v>
      </c>
      <c r="D21" s="318" t="s">
        <v>47</v>
      </c>
      <c r="E21" s="324" t="s">
        <v>52</v>
      </c>
      <c r="F21" s="324" t="s">
        <v>809</v>
      </c>
      <c r="G21" s="327">
        <v>42000</v>
      </c>
      <c r="H21" s="326" t="s">
        <v>811</v>
      </c>
      <c r="I21" s="219" t="s">
        <v>977</v>
      </c>
    </row>
    <row r="22" spans="3:9" ht="13.5" thickBot="1" x14ac:dyDescent="0.25">
      <c r="C22" s="530">
        <v>45190</v>
      </c>
      <c r="D22" s="219" t="s">
        <v>47</v>
      </c>
      <c r="E22" s="321" t="s">
        <v>52</v>
      </c>
      <c r="F22" s="321" t="s">
        <v>809</v>
      </c>
      <c r="G22" s="358">
        <v>1000000</v>
      </c>
      <c r="H22" s="323" t="s">
        <v>811</v>
      </c>
      <c r="I22" s="219" t="s">
        <v>978</v>
      </c>
    </row>
    <row r="23" spans="3:9" ht="13.5" thickBot="1" x14ac:dyDescent="0.25">
      <c r="C23" s="530"/>
      <c r="D23" s="219"/>
      <c r="E23" s="321"/>
      <c r="F23" s="321"/>
      <c r="G23" s="358"/>
      <c r="H23" s="323"/>
      <c r="I23" s="219"/>
    </row>
    <row r="24" spans="3:9" ht="13.5" thickBot="1" x14ac:dyDescent="0.25">
      <c r="C24" s="530">
        <v>45207</v>
      </c>
      <c r="D24" s="219" t="s">
        <v>71</v>
      </c>
      <c r="E24" s="397" t="s">
        <v>52</v>
      </c>
      <c r="F24" s="397" t="s">
        <v>809</v>
      </c>
      <c r="G24" s="398">
        <v>200000</v>
      </c>
      <c r="H24" s="550" t="s">
        <v>811</v>
      </c>
      <c r="I24" s="318"/>
    </row>
    <row r="25" spans="3:9" ht="13.5" thickBot="1" x14ac:dyDescent="0.25">
      <c r="C25" s="568">
        <v>45216</v>
      </c>
      <c r="D25" s="219" t="s">
        <v>47</v>
      </c>
      <c r="E25" s="397" t="s">
        <v>67</v>
      </c>
      <c r="F25" s="397" t="s">
        <v>819</v>
      </c>
      <c r="G25" s="398">
        <v>200000</v>
      </c>
      <c r="H25" s="550" t="s">
        <v>1042</v>
      </c>
      <c r="I25" s="219"/>
    </row>
    <row r="26" spans="3:9" ht="13.5" thickBot="1" x14ac:dyDescent="0.25">
      <c r="C26" s="569"/>
      <c r="D26" s="219"/>
      <c r="E26" s="397"/>
      <c r="F26" s="397"/>
      <c r="G26" s="398"/>
      <c r="H26" s="550"/>
      <c r="I26" s="219"/>
    </row>
    <row r="27" spans="3:9" ht="13.5" thickBot="1" x14ac:dyDescent="0.25">
      <c r="C27" s="575"/>
      <c r="D27" s="219"/>
      <c r="E27" s="397"/>
      <c r="F27" s="397"/>
      <c r="G27" s="398"/>
      <c r="H27" s="550"/>
      <c r="I27" s="219"/>
    </row>
    <row r="28" spans="3:9" ht="13.5" thickBot="1" x14ac:dyDescent="0.25">
      <c r="C28" s="575">
        <v>45233</v>
      </c>
      <c r="D28" s="219" t="s">
        <v>952</v>
      </c>
      <c r="E28" s="397" t="s">
        <v>52</v>
      </c>
      <c r="F28" s="397" t="s">
        <v>819</v>
      </c>
      <c r="G28" s="398">
        <v>1000000</v>
      </c>
      <c r="H28" s="550" t="s">
        <v>1042</v>
      </c>
      <c r="I28" s="219"/>
    </row>
    <row r="29" spans="3:9" ht="13.5" thickBot="1" x14ac:dyDescent="0.25">
      <c r="C29" s="575"/>
      <c r="D29" s="219"/>
      <c r="E29" s="397"/>
      <c r="F29" s="397"/>
      <c r="G29" s="398"/>
      <c r="H29" s="550"/>
      <c r="I29" s="219"/>
    </row>
    <row r="30" spans="3:9" ht="13.5" thickBot="1" x14ac:dyDescent="0.25">
      <c r="C30" s="370" t="s">
        <v>0</v>
      </c>
      <c r="D30" s="220"/>
      <c r="E30" s="220"/>
      <c r="F30" s="220"/>
      <c r="G30" s="545">
        <f>SUM(G10:G29)</f>
        <v>3582000</v>
      </c>
      <c r="H30" s="400"/>
    </row>
  </sheetData>
  <mergeCells count="1">
    <mergeCell ref="C7:H7"/>
  </mergeCells>
  <pageMargins left="0.7" right="0.7" top="0.75" bottom="0.75" header="0.3" footer="0.3"/>
  <pageSetup paperSize="9" orientation="portrait" horizontalDpi="300" verticalDpi="30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9B4DE-D353-4D81-8C84-D61F759B628D}">
  <dimension ref="A1:BJ315"/>
  <sheetViews>
    <sheetView zoomScale="70" zoomScaleNormal="70" workbookViewId="0">
      <selection activeCell="B14" sqref="B14"/>
    </sheetView>
  </sheetViews>
  <sheetFormatPr baseColWidth="10" defaultRowHeight="12.75" x14ac:dyDescent="0.2"/>
  <cols>
    <col min="1" max="1" width="3.42578125" style="201" customWidth="1"/>
    <col min="2" max="2" width="14.5703125" style="213" customWidth="1"/>
    <col min="3" max="3" width="19.85546875" style="151" customWidth="1"/>
    <col min="4" max="4" width="21.42578125" style="151" customWidth="1"/>
    <col min="5" max="5" width="13.140625" style="151" customWidth="1"/>
    <col min="6" max="6" width="12.28515625" style="151" customWidth="1"/>
    <col min="7" max="7" width="37.42578125" style="151" hidden="1" customWidth="1"/>
    <col min="8" max="8" width="38.5703125" style="222" customWidth="1"/>
    <col min="9" max="9" width="34.42578125" style="266" customWidth="1"/>
    <col min="10" max="10" width="17.7109375" style="46" customWidth="1"/>
    <col min="11" max="17" width="11.42578125" style="46"/>
    <col min="18" max="18" width="11.7109375" style="46" customWidth="1"/>
    <col min="19" max="19" width="11.42578125" style="46"/>
    <col min="20" max="20" width="11.7109375" style="46" customWidth="1"/>
    <col min="21" max="53" width="11.42578125" style="46"/>
    <col min="54" max="54" width="13" style="46" customWidth="1"/>
    <col min="55" max="61" width="13.42578125" style="46" customWidth="1"/>
    <col min="62" max="16384" width="11.42578125" style="46"/>
  </cols>
  <sheetData>
    <row r="1" spans="2:24" x14ac:dyDescent="0.2">
      <c r="H1" s="214"/>
    </row>
    <row r="2" spans="2:24" x14ac:dyDescent="0.2">
      <c r="H2" s="214"/>
    </row>
    <row r="3" spans="2:24" ht="35.25" customHeight="1" x14ac:dyDescent="0.2">
      <c r="C3" s="612" t="s">
        <v>38</v>
      </c>
      <c r="D3" s="613"/>
      <c r="E3" s="614"/>
      <c r="F3" s="614"/>
      <c r="G3" s="223"/>
      <c r="H3" s="214"/>
    </row>
    <row r="4" spans="2:24" ht="15.75" customHeight="1" x14ac:dyDescent="0.35">
      <c r="C4" s="150"/>
      <c r="D4" s="150"/>
      <c r="H4" s="214"/>
    </row>
    <row r="5" spans="2:24" ht="15.75" customHeight="1" x14ac:dyDescent="0.35">
      <c r="C5" s="150"/>
      <c r="D5" s="150"/>
      <c r="H5" s="214"/>
    </row>
    <row r="6" spans="2:24" ht="22.5" customHeight="1" x14ac:dyDescent="0.35">
      <c r="C6" s="615" t="s">
        <v>381</v>
      </c>
      <c r="D6" s="615"/>
      <c r="E6" s="616"/>
      <c r="F6" s="616"/>
      <c r="G6" s="305"/>
      <c r="H6" s="214"/>
    </row>
    <row r="7" spans="2:24" x14ac:dyDescent="0.2">
      <c r="H7" s="214"/>
    </row>
    <row r="8" spans="2:24" ht="13.5" thickBot="1" x14ac:dyDescent="0.25">
      <c r="B8" s="134" t="s">
        <v>28</v>
      </c>
      <c r="C8" s="304" t="s">
        <v>37</v>
      </c>
      <c r="D8" s="216"/>
      <c r="H8" s="214" t="s">
        <v>495</v>
      </c>
    </row>
    <row r="9" spans="2:24" ht="13.5" thickBot="1" x14ac:dyDescent="0.25">
      <c r="B9" s="134" t="s">
        <v>29</v>
      </c>
      <c r="C9" s="162">
        <f>Tableau28[[#Totals],[Débit]]</f>
        <v>1981185</v>
      </c>
      <c r="D9" s="217"/>
      <c r="H9" s="302" t="s">
        <v>39</v>
      </c>
    </row>
    <row r="10" spans="2:24" ht="13.5" thickBot="1" x14ac:dyDescent="0.25">
      <c r="B10" s="134" t="s">
        <v>30</v>
      </c>
      <c r="C10" s="162">
        <f>Tableau28[[#Totals],[Crédit]]</f>
        <v>1970200</v>
      </c>
      <c r="H10" s="303" t="s">
        <v>496</v>
      </c>
    </row>
    <row r="11" spans="2:24" x14ac:dyDescent="0.2">
      <c r="B11" s="134" t="s">
        <v>35</v>
      </c>
      <c r="C11" s="78">
        <f>C10-C9</f>
        <v>-10985</v>
      </c>
      <c r="D11" s="148"/>
      <c r="H11" s="214"/>
    </row>
    <row r="12" spans="2:24" ht="13.5" thickBot="1" x14ac:dyDescent="0.25">
      <c r="H12" s="214"/>
      <c r="X12" s="46" t="s">
        <v>331</v>
      </c>
    </row>
    <row r="13" spans="2:24" ht="13.5" thickBot="1" x14ac:dyDescent="0.25">
      <c r="B13" s="74" t="s">
        <v>5</v>
      </c>
      <c r="C13" s="44" t="s">
        <v>33</v>
      </c>
      <c r="D13" s="44" t="s">
        <v>46</v>
      </c>
      <c r="E13" s="44" t="s">
        <v>31</v>
      </c>
      <c r="F13" s="141" t="s">
        <v>32</v>
      </c>
      <c r="G13" s="141" t="s">
        <v>330</v>
      </c>
      <c r="H13" s="87" t="s">
        <v>34</v>
      </c>
      <c r="I13" s="537" t="s">
        <v>221</v>
      </c>
      <c r="R13" s="46" t="s">
        <v>333</v>
      </c>
      <c r="T13" s="46" t="s">
        <v>333</v>
      </c>
      <c r="X13" s="46" t="s">
        <v>332</v>
      </c>
    </row>
    <row r="14" spans="2:24" ht="26.25" thickBot="1" x14ac:dyDescent="0.25">
      <c r="B14" s="272">
        <v>44762</v>
      </c>
      <c r="C14" s="132" t="s">
        <v>39</v>
      </c>
      <c r="D14" s="132" t="s">
        <v>40</v>
      </c>
      <c r="E14" s="132"/>
      <c r="F14" s="142">
        <v>150000</v>
      </c>
      <c r="G14" s="142" t="s">
        <v>338</v>
      </c>
      <c r="H14" s="218" t="s">
        <v>222</v>
      </c>
      <c r="I14" s="531"/>
      <c r="R14" s="46" t="s">
        <v>334</v>
      </c>
      <c r="T14" s="46" t="s">
        <v>336</v>
      </c>
    </row>
    <row r="15" spans="2:24" ht="13.5" thickBot="1" x14ac:dyDescent="0.25">
      <c r="B15" s="272"/>
      <c r="C15" s="132" t="s">
        <v>41</v>
      </c>
      <c r="D15" s="132"/>
      <c r="E15" s="132">
        <v>45000</v>
      </c>
      <c r="F15" s="143"/>
      <c r="G15" s="145" t="s">
        <v>331</v>
      </c>
      <c r="H15" s="195" t="s">
        <v>223</v>
      </c>
      <c r="I15" s="531"/>
      <c r="R15" s="46" t="s">
        <v>334</v>
      </c>
      <c r="T15" s="46" t="s">
        <v>337</v>
      </c>
    </row>
    <row r="16" spans="2:24" ht="26.25" thickBot="1" x14ac:dyDescent="0.25">
      <c r="B16" s="272"/>
      <c r="C16" s="132" t="s">
        <v>41</v>
      </c>
      <c r="D16" s="132"/>
      <c r="E16" s="132">
        <v>35000</v>
      </c>
      <c r="F16" s="143"/>
      <c r="G16" s="145" t="s">
        <v>331</v>
      </c>
      <c r="H16" s="195" t="s">
        <v>224</v>
      </c>
      <c r="I16" s="531"/>
      <c r="R16" s="46" t="s">
        <v>334</v>
      </c>
      <c r="T16" s="46" t="s">
        <v>337</v>
      </c>
    </row>
    <row r="17" spans="1:18" s="135" customFormat="1" ht="13.5" thickBot="1" x14ac:dyDescent="0.25">
      <c r="A17" s="201"/>
      <c r="B17" s="273"/>
      <c r="C17" s="133"/>
      <c r="D17" s="133"/>
      <c r="E17" s="133"/>
      <c r="F17" s="144"/>
      <c r="G17" s="145" t="s">
        <v>338</v>
      </c>
      <c r="H17" s="196"/>
      <c r="I17" s="532"/>
      <c r="R17" s="135" t="s">
        <v>335</v>
      </c>
    </row>
    <row r="18" spans="1:18" ht="13.5" thickBot="1" x14ac:dyDescent="0.25">
      <c r="B18" s="272">
        <v>44763</v>
      </c>
      <c r="C18" s="132" t="s">
        <v>39</v>
      </c>
      <c r="D18" s="132" t="s">
        <v>40</v>
      </c>
      <c r="E18" s="132"/>
      <c r="F18" s="142">
        <v>20000</v>
      </c>
      <c r="G18" s="142" t="s">
        <v>338</v>
      </c>
      <c r="H18" s="218"/>
      <c r="I18" s="531"/>
    </row>
    <row r="19" spans="1:18" ht="13.5" thickBot="1" x14ac:dyDescent="0.25">
      <c r="B19" s="274"/>
      <c r="C19" s="132" t="s">
        <v>42</v>
      </c>
      <c r="D19" s="132" t="s">
        <v>202</v>
      </c>
      <c r="E19" s="132">
        <v>6000</v>
      </c>
      <c r="F19" s="143"/>
      <c r="G19" s="143" t="s">
        <v>339</v>
      </c>
      <c r="H19" s="195" t="s">
        <v>169</v>
      </c>
      <c r="I19" s="531"/>
    </row>
    <row r="20" spans="1:18" s="135" customFormat="1" ht="13.5" thickBot="1" x14ac:dyDescent="0.25">
      <c r="A20" s="201"/>
      <c r="B20" s="275"/>
      <c r="C20" s="133"/>
      <c r="D20" s="133"/>
      <c r="E20" s="133"/>
      <c r="F20" s="144"/>
      <c r="G20" s="144" t="s">
        <v>338</v>
      </c>
      <c r="H20" s="196"/>
      <c r="I20" s="532"/>
    </row>
    <row r="21" spans="1:18" ht="26.25" thickBot="1" x14ac:dyDescent="0.25">
      <c r="B21" s="274">
        <v>44765</v>
      </c>
      <c r="C21" s="132" t="s">
        <v>39</v>
      </c>
      <c r="D21" s="132" t="s">
        <v>40</v>
      </c>
      <c r="E21" s="132"/>
      <c r="F21" s="142">
        <v>70000</v>
      </c>
      <c r="G21" s="142" t="s">
        <v>338</v>
      </c>
      <c r="H21" s="218" t="s">
        <v>315</v>
      </c>
      <c r="I21" s="531"/>
    </row>
    <row r="22" spans="1:18" ht="13.5" thickBot="1" x14ac:dyDescent="0.25">
      <c r="B22" s="274"/>
      <c r="C22" s="132" t="s">
        <v>41</v>
      </c>
      <c r="D22" s="132"/>
      <c r="E22" s="132">
        <v>12000</v>
      </c>
      <c r="F22" s="143"/>
      <c r="G22" s="143" t="s">
        <v>332</v>
      </c>
      <c r="H22" s="197" t="s">
        <v>225</v>
      </c>
      <c r="I22" s="531"/>
    </row>
    <row r="23" spans="1:18" ht="13.5" thickBot="1" x14ac:dyDescent="0.25">
      <c r="B23" s="274"/>
      <c r="C23" s="132" t="s">
        <v>42</v>
      </c>
      <c r="D23" s="132" t="s">
        <v>202</v>
      </c>
      <c r="E23" s="132">
        <v>20000</v>
      </c>
      <c r="F23" s="143"/>
      <c r="G23" s="143" t="s">
        <v>339</v>
      </c>
      <c r="H23" s="195" t="s">
        <v>168</v>
      </c>
      <c r="I23" s="531"/>
    </row>
    <row r="24" spans="1:18" s="135" customFormat="1" ht="13.5" thickBot="1" x14ac:dyDescent="0.25">
      <c r="A24" s="201"/>
      <c r="B24" s="275"/>
      <c r="C24" s="133"/>
      <c r="D24" s="133"/>
      <c r="E24" s="133"/>
      <c r="F24" s="144"/>
      <c r="G24" s="144" t="s">
        <v>338</v>
      </c>
      <c r="H24" s="196"/>
      <c r="I24" s="532"/>
    </row>
    <row r="25" spans="1:18" ht="13.5" thickBot="1" x14ac:dyDescent="0.25">
      <c r="B25" s="274">
        <v>44766</v>
      </c>
      <c r="C25" s="132" t="s">
        <v>41</v>
      </c>
      <c r="D25" s="132"/>
      <c r="E25" s="132">
        <v>86520</v>
      </c>
      <c r="F25" s="143"/>
      <c r="G25" s="143" t="s">
        <v>360</v>
      </c>
      <c r="H25" s="195" t="s">
        <v>226</v>
      </c>
      <c r="I25" s="531"/>
      <c r="K25" s="136"/>
    </row>
    <row r="26" spans="1:18" ht="13.5" thickBot="1" x14ac:dyDescent="0.25">
      <c r="B26" s="274"/>
      <c r="C26" s="132" t="s">
        <v>44</v>
      </c>
      <c r="D26" s="200"/>
      <c r="E26" s="199">
        <v>2000</v>
      </c>
      <c r="F26" s="143"/>
      <c r="G26" s="143" t="s">
        <v>45</v>
      </c>
      <c r="H26" s="195" t="s">
        <v>45</v>
      </c>
      <c r="I26" s="531"/>
    </row>
    <row r="27" spans="1:18" ht="13.5" thickBot="1" x14ac:dyDescent="0.25">
      <c r="B27" s="274"/>
      <c r="C27" s="132" t="s">
        <v>41</v>
      </c>
      <c r="D27" s="132"/>
      <c r="E27" s="132">
        <v>1800</v>
      </c>
      <c r="F27" s="143"/>
      <c r="G27" s="143" t="s">
        <v>332</v>
      </c>
      <c r="H27" s="197" t="s">
        <v>227</v>
      </c>
      <c r="I27" s="531"/>
    </row>
    <row r="28" spans="1:18" ht="13.5" thickBot="1" x14ac:dyDescent="0.25">
      <c r="B28" s="274"/>
      <c r="C28" s="132" t="s">
        <v>41</v>
      </c>
      <c r="D28" s="132"/>
      <c r="E28" s="132">
        <v>12700</v>
      </c>
      <c r="F28" s="143"/>
      <c r="G28" s="143" t="s">
        <v>332</v>
      </c>
      <c r="H28" s="197" t="s">
        <v>227</v>
      </c>
      <c r="I28" s="531"/>
    </row>
    <row r="29" spans="1:18" ht="13.5" thickBot="1" x14ac:dyDescent="0.25">
      <c r="B29" s="274"/>
      <c r="C29" s="132" t="s">
        <v>41</v>
      </c>
      <c r="D29" s="132"/>
      <c r="E29" s="132">
        <v>1520</v>
      </c>
      <c r="F29" s="143"/>
      <c r="G29" s="143" t="s">
        <v>340</v>
      </c>
      <c r="H29" s="195" t="s">
        <v>228</v>
      </c>
      <c r="I29" s="531"/>
    </row>
    <row r="30" spans="1:18" ht="13.5" thickBot="1" x14ac:dyDescent="0.25">
      <c r="B30" s="276"/>
      <c r="C30" s="132" t="s">
        <v>47</v>
      </c>
      <c r="D30" s="132" t="s">
        <v>83</v>
      </c>
      <c r="E30" s="132">
        <v>15000</v>
      </c>
      <c r="F30" s="143"/>
      <c r="G30" s="143" t="s">
        <v>341</v>
      </c>
      <c r="H30" s="195" t="s">
        <v>48</v>
      </c>
      <c r="I30" s="531"/>
    </row>
    <row r="31" spans="1:18" ht="13.5" thickBot="1" x14ac:dyDescent="0.25">
      <c r="B31" s="275"/>
      <c r="C31" s="133"/>
      <c r="D31" s="133"/>
      <c r="E31" s="137"/>
      <c r="F31" s="144"/>
      <c r="G31" s="144" t="s">
        <v>338</v>
      </c>
      <c r="H31" s="196"/>
      <c r="I31" s="531"/>
    </row>
    <row r="32" spans="1:18" ht="13.5" thickBot="1" x14ac:dyDescent="0.25">
      <c r="B32" s="274">
        <v>44767</v>
      </c>
      <c r="C32" s="132" t="s">
        <v>44</v>
      </c>
      <c r="D32" s="132"/>
      <c r="E32" s="132">
        <v>1000</v>
      </c>
      <c r="F32" s="143"/>
      <c r="G32" s="143" t="s">
        <v>45</v>
      </c>
      <c r="H32" s="195" t="s">
        <v>84</v>
      </c>
      <c r="I32" s="531"/>
    </row>
    <row r="33" spans="1:62" ht="13.5" thickBot="1" x14ac:dyDescent="0.25">
      <c r="B33" s="277"/>
      <c r="C33" s="132" t="s">
        <v>47</v>
      </c>
      <c r="D33" s="132" t="s">
        <v>90</v>
      </c>
      <c r="E33" s="132">
        <v>2000</v>
      </c>
      <c r="F33" s="145"/>
      <c r="G33" s="145" t="s">
        <v>339</v>
      </c>
      <c r="H33" s="195" t="s">
        <v>85</v>
      </c>
      <c r="I33" s="531"/>
    </row>
    <row r="34" spans="1:62" s="135" customFormat="1" ht="13.5" thickBot="1" x14ac:dyDescent="0.25">
      <c r="A34" s="201"/>
      <c r="B34" s="275"/>
      <c r="C34" s="133"/>
      <c r="D34" s="133"/>
      <c r="E34" s="133"/>
      <c r="F34" s="144"/>
      <c r="G34" s="144" t="s">
        <v>338</v>
      </c>
      <c r="H34" s="196"/>
      <c r="I34" s="532"/>
    </row>
    <row r="35" spans="1:62" ht="13.5" thickBot="1" x14ac:dyDescent="0.25">
      <c r="B35" s="277">
        <v>44768</v>
      </c>
      <c r="C35" s="132" t="s">
        <v>39</v>
      </c>
      <c r="D35" s="132" t="s">
        <v>52</v>
      </c>
      <c r="E35" s="132"/>
      <c r="F35" s="142">
        <v>100000</v>
      </c>
      <c r="G35" s="142" t="s">
        <v>338</v>
      </c>
      <c r="H35" s="218"/>
      <c r="I35" s="531"/>
    </row>
    <row r="36" spans="1:62" ht="26.25" thickBot="1" x14ac:dyDescent="0.25">
      <c r="B36" s="277"/>
      <c r="C36" s="132" t="s">
        <v>41</v>
      </c>
      <c r="D36" s="132"/>
      <c r="E36" s="132">
        <v>44000</v>
      </c>
      <c r="F36" s="145"/>
      <c r="G36" s="145" t="s">
        <v>331</v>
      </c>
      <c r="H36" s="195" t="s">
        <v>89</v>
      </c>
      <c r="I36" s="531"/>
      <c r="J36" s="139"/>
    </row>
    <row r="37" spans="1:62" ht="13.5" thickBot="1" x14ac:dyDescent="0.25">
      <c r="B37" s="277"/>
      <c r="C37" s="132" t="s">
        <v>47</v>
      </c>
      <c r="D37" s="132" t="s">
        <v>90</v>
      </c>
      <c r="E37" s="138">
        <v>13000</v>
      </c>
      <c r="F37" s="145"/>
      <c r="G37" s="145" t="s">
        <v>339</v>
      </c>
      <c r="H37" s="195" t="s">
        <v>91</v>
      </c>
      <c r="I37" s="531"/>
      <c r="J37" s="139"/>
    </row>
    <row r="38" spans="1:62" ht="26.25" thickBot="1" x14ac:dyDescent="0.25">
      <c r="B38" s="277"/>
      <c r="C38" s="132" t="s">
        <v>41</v>
      </c>
      <c r="D38" s="132"/>
      <c r="E38" s="138">
        <v>5800</v>
      </c>
      <c r="F38" s="146"/>
      <c r="G38" s="146" t="s">
        <v>340</v>
      </c>
      <c r="H38" s="195" t="s">
        <v>377</v>
      </c>
      <c r="I38" s="531"/>
      <c r="BB38" s="46" t="s">
        <v>333</v>
      </c>
      <c r="BC38" s="46" t="s">
        <v>689</v>
      </c>
      <c r="BD38" s="46" t="s">
        <v>760</v>
      </c>
      <c r="BE38" s="46" t="s">
        <v>761</v>
      </c>
      <c r="BF38" s="46" t="s">
        <v>762</v>
      </c>
      <c r="BG38" s="46" t="s">
        <v>763</v>
      </c>
      <c r="BH38" s="46" t="s">
        <v>764</v>
      </c>
      <c r="BI38" s="46" t="s">
        <v>765</v>
      </c>
      <c r="BJ38" s="46" t="s">
        <v>766</v>
      </c>
    </row>
    <row r="39" spans="1:62" ht="13.5" thickBot="1" x14ac:dyDescent="0.25">
      <c r="B39" s="277"/>
      <c r="C39" s="132" t="s">
        <v>41</v>
      </c>
      <c r="D39" s="132"/>
      <c r="E39" s="138">
        <v>5600</v>
      </c>
      <c r="F39" s="147"/>
      <c r="G39" s="224" t="s">
        <v>340</v>
      </c>
      <c r="H39" s="195" t="s">
        <v>229</v>
      </c>
      <c r="I39" s="531"/>
    </row>
    <row r="40" spans="1:62" ht="26.25" thickBot="1" x14ac:dyDescent="0.25">
      <c r="B40" s="277"/>
      <c r="C40" s="132" t="s">
        <v>41</v>
      </c>
      <c r="D40" s="132"/>
      <c r="E40" s="138">
        <v>6000</v>
      </c>
      <c r="F40" s="145"/>
      <c r="G40" s="145" t="s">
        <v>340</v>
      </c>
      <c r="H40" s="195" t="s">
        <v>230</v>
      </c>
      <c r="I40" s="531"/>
      <c r="J40" s="139"/>
    </row>
    <row r="41" spans="1:62" ht="13.5" thickBot="1" x14ac:dyDescent="0.25">
      <c r="A41" s="202"/>
      <c r="B41" s="277"/>
      <c r="C41" s="132" t="s">
        <v>44</v>
      </c>
      <c r="D41" s="132" t="s">
        <v>92</v>
      </c>
      <c r="E41" s="138">
        <v>2000</v>
      </c>
      <c r="F41" s="145"/>
      <c r="G41" s="145" t="s">
        <v>45</v>
      </c>
      <c r="H41" s="195" t="s">
        <v>231</v>
      </c>
      <c r="I41" s="531"/>
      <c r="J41" s="139"/>
    </row>
    <row r="42" spans="1:62" ht="26.25" thickBot="1" x14ac:dyDescent="0.25">
      <c r="A42" s="203"/>
      <c r="B42" s="277"/>
      <c r="C42" s="132" t="s">
        <v>41</v>
      </c>
      <c r="D42" s="132"/>
      <c r="E42" s="138">
        <v>9000</v>
      </c>
      <c r="F42" s="145"/>
      <c r="G42" s="145" t="s">
        <v>342</v>
      </c>
      <c r="H42" s="195" t="s">
        <v>93</v>
      </c>
      <c r="I42" s="531"/>
      <c r="J42" s="139"/>
    </row>
    <row r="43" spans="1:62" ht="13.5" thickBot="1" x14ac:dyDescent="0.25">
      <c r="A43" s="203"/>
      <c r="B43" s="277"/>
      <c r="C43" s="132" t="s">
        <v>41</v>
      </c>
      <c r="D43" s="132"/>
      <c r="E43" s="138">
        <v>960</v>
      </c>
      <c r="F43" s="145"/>
      <c r="G43" s="145" t="s">
        <v>340</v>
      </c>
      <c r="H43" s="195" t="s">
        <v>317</v>
      </c>
      <c r="I43" s="531"/>
      <c r="J43" s="139"/>
    </row>
    <row r="44" spans="1:62" s="135" customFormat="1" ht="13.5" thickBot="1" x14ac:dyDescent="0.25">
      <c r="A44" s="203"/>
      <c r="B44" s="275"/>
      <c r="C44" s="133"/>
      <c r="D44" s="133"/>
      <c r="E44" s="133"/>
      <c r="F44" s="144"/>
      <c r="G44" s="144" t="s">
        <v>338</v>
      </c>
      <c r="H44" s="196"/>
      <c r="I44" s="532"/>
      <c r="BB44" s="46"/>
      <c r="BC44" s="46"/>
      <c r="BD44" s="46"/>
      <c r="BE44" s="46"/>
      <c r="BF44" s="46"/>
      <c r="BG44" s="46"/>
      <c r="BH44" s="46"/>
      <c r="BI44" s="46"/>
    </row>
    <row r="45" spans="1:62" ht="13.5" thickBot="1" x14ac:dyDescent="0.25">
      <c r="A45" s="203"/>
      <c r="B45" s="277">
        <v>44769</v>
      </c>
      <c r="C45" s="132" t="s">
        <v>94</v>
      </c>
      <c r="D45" s="132"/>
      <c r="E45" s="138">
        <v>240</v>
      </c>
      <c r="F45" s="145"/>
      <c r="G45" s="145" t="s">
        <v>340</v>
      </c>
      <c r="H45" s="195" t="s">
        <v>249</v>
      </c>
      <c r="I45" s="531"/>
      <c r="BB45" s="135"/>
      <c r="BC45" s="135"/>
      <c r="BD45" s="135"/>
      <c r="BE45" s="135"/>
      <c r="BF45" s="135"/>
      <c r="BG45" s="135"/>
      <c r="BH45" s="135"/>
      <c r="BI45" s="135"/>
    </row>
    <row r="46" spans="1:62" s="135" customFormat="1" ht="13.5" thickBot="1" x14ac:dyDescent="0.25">
      <c r="A46" s="203"/>
      <c r="B46" s="275"/>
      <c r="C46" s="133"/>
      <c r="D46" s="140"/>
      <c r="E46" s="140"/>
      <c r="F46" s="144"/>
      <c r="G46" s="144" t="s">
        <v>338</v>
      </c>
      <c r="H46" s="196"/>
      <c r="I46" s="532"/>
      <c r="BB46" s="46"/>
      <c r="BC46" s="46"/>
      <c r="BD46" s="46"/>
      <c r="BE46" s="46"/>
      <c r="BF46" s="46"/>
      <c r="BG46" s="46"/>
      <c r="BH46" s="46"/>
      <c r="BI46" s="46"/>
    </row>
    <row r="47" spans="1:62" ht="13.5" thickBot="1" x14ac:dyDescent="0.25">
      <c r="A47" s="203"/>
      <c r="B47" s="277">
        <v>44770</v>
      </c>
      <c r="C47" s="132" t="s">
        <v>94</v>
      </c>
      <c r="D47" s="132"/>
      <c r="E47" s="138">
        <v>960</v>
      </c>
      <c r="F47" s="145"/>
      <c r="G47" s="145" t="s">
        <v>340</v>
      </c>
      <c r="H47" s="195" t="s">
        <v>317</v>
      </c>
      <c r="I47" s="531"/>
      <c r="BB47" s="135"/>
      <c r="BC47" s="135"/>
      <c r="BD47" s="135"/>
      <c r="BE47" s="135"/>
      <c r="BF47" s="135"/>
      <c r="BG47" s="135"/>
      <c r="BH47" s="135"/>
      <c r="BI47" s="135"/>
    </row>
    <row r="48" spans="1:62" s="135" customFormat="1" ht="13.5" thickBot="1" x14ac:dyDescent="0.25">
      <c r="A48" s="203"/>
      <c r="B48" s="275"/>
      <c r="C48" s="133"/>
      <c r="D48" s="133"/>
      <c r="E48" s="133"/>
      <c r="F48" s="144"/>
      <c r="G48" s="144" t="s">
        <v>338</v>
      </c>
      <c r="H48" s="196"/>
      <c r="I48" s="532"/>
      <c r="BB48" s="46"/>
      <c r="BC48" s="46"/>
      <c r="BD48" s="46"/>
      <c r="BE48" s="46"/>
      <c r="BF48" s="46"/>
      <c r="BG48" s="46"/>
      <c r="BH48" s="46"/>
      <c r="BI48" s="46"/>
    </row>
    <row r="49" spans="1:61" ht="13.5" thickBot="1" x14ac:dyDescent="0.25">
      <c r="A49" s="203"/>
      <c r="B49" s="277">
        <v>44771</v>
      </c>
      <c r="C49" s="132" t="s">
        <v>41</v>
      </c>
      <c r="D49" s="132"/>
      <c r="E49" s="138">
        <v>240</v>
      </c>
      <c r="F49" s="145"/>
      <c r="G49" s="145" t="s">
        <v>340</v>
      </c>
      <c r="H49" s="195" t="s">
        <v>249</v>
      </c>
      <c r="I49" s="531"/>
      <c r="BB49" s="135"/>
      <c r="BC49" s="135"/>
      <c r="BD49" s="135"/>
      <c r="BE49" s="135"/>
      <c r="BF49" s="135"/>
      <c r="BG49" s="135"/>
      <c r="BH49" s="135"/>
      <c r="BI49" s="135"/>
    </row>
    <row r="50" spans="1:61" s="135" customFormat="1" ht="13.5" thickBot="1" x14ac:dyDescent="0.25">
      <c r="A50" s="203"/>
      <c r="B50" s="275"/>
      <c r="C50" s="133"/>
      <c r="D50" s="133"/>
      <c r="E50" s="133"/>
      <c r="F50" s="144"/>
      <c r="G50" s="144" t="s">
        <v>338</v>
      </c>
      <c r="H50" s="196"/>
      <c r="I50" s="532"/>
      <c r="BB50" s="46"/>
      <c r="BC50" s="46"/>
      <c r="BD50" s="46"/>
      <c r="BE50" s="46"/>
      <c r="BF50" s="46"/>
      <c r="BG50" s="46"/>
      <c r="BH50" s="46"/>
      <c r="BI50" s="46"/>
    </row>
    <row r="51" spans="1:61" ht="13.5" thickBot="1" x14ac:dyDescent="0.25">
      <c r="A51" s="203"/>
      <c r="B51" s="277">
        <v>44772</v>
      </c>
      <c r="C51" s="132" t="s">
        <v>111</v>
      </c>
      <c r="D51" s="132" t="s">
        <v>40</v>
      </c>
      <c r="E51" s="138"/>
      <c r="F51" s="142">
        <v>20000</v>
      </c>
      <c r="G51" s="142" t="s">
        <v>338</v>
      </c>
      <c r="H51" s="218" t="s">
        <v>112</v>
      </c>
      <c r="I51" s="531"/>
      <c r="BB51" s="135"/>
      <c r="BC51" s="135"/>
      <c r="BD51" s="135"/>
      <c r="BE51" s="135"/>
      <c r="BF51" s="135"/>
      <c r="BG51" s="135"/>
      <c r="BH51" s="135"/>
      <c r="BI51" s="135"/>
    </row>
    <row r="52" spans="1:61" ht="13.5" thickBot="1" x14ac:dyDescent="0.25">
      <c r="A52" s="203"/>
      <c r="B52" s="277"/>
      <c r="C52" s="132" t="s">
        <v>41</v>
      </c>
      <c r="D52" s="132"/>
      <c r="E52" s="138">
        <v>19800</v>
      </c>
      <c r="F52" s="145"/>
      <c r="G52" s="145" t="s">
        <v>360</v>
      </c>
      <c r="H52" s="195" t="s">
        <v>113</v>
      </c>
      <c r="I52" s="531"/>
    </row>
    <row r="53" spans="1:61" ht="13.5" thickBot="1" x14ac:dyDescent="0.25">
      <c r="A53" s="203"/>
      <c r="B53" s="277"/>
      <c r="C53" s="132" t="s">
        <v>41</v>
      </c>
      <c r="D53" s="132"/>
      <c r="E53" s="138">
        <v>280</v>
      </c>
      <c r="F53" s="145"/>
      <c r="G53" s="145" t="s">
        <v>340</v>
      </c>
      <c r="H53" s="195" t="s">
        <v>114</v>
      </c>
      <c r="I53" s="531"/>
    </row>
    <row r="54" spans="1:61" ht="26.25" thickBot="1" x14ac:dyDescent="0.25">
      <c r="A54" s="203"/>
      <c r="B54" s="277"/>
      <c r="C54" s="132" t="s">
        <v>41</v>
      </c>
      <c r="D54" s="132"/>
      <c r="E54" s="138">
        <v>5950</v>
      </c>
      <c r="F54" s="145"/>
      <c r="G54" s="145" t="s">
        <v>332</v>
      </c>
      <c r="H54" s="197" t="s">
        <v>115</v>
      </c>
      <c r="I54" s="531"/>
    </row>
    <row r="55" spans="1:61" ht="13.5" thickBot="1" x14ac:dyDescent="0.25">
      <c r="A55" s="203"/>
      <c r="B55" s="277"/>
      <c r="C55" s="132" t="s">
        <v>44</v>
      </c>
      <c r="D55" s="132"/>
      <c r="E55" s="138">
        <v>1000</v>
      </c>
      <c r="F55" s="145"/>
      <c r="G55" s="145" t="s">
        <v>332</v>
      </c>
      <c r="H55" s="197" t="s">
        <v>116</v>
      </c>
      <c r="I55" s="531"/>
    </row>
    <row r="56" spans="1:61" ht="13.5" thickBot="1" x14ac:dyDescent="0.25">
      <c r="A56" s="203"/>
      <c r="B56" s="277"/>
      <c r="C56" s="132" t="s">
        <v>41</v>
      </c>
      <c r="D56" s="132"/>
      <c r="E56" s="138">
        <v>960</v>
      </c>
      <c r="F56" s="145"/>
      <c r="G56" s="145" t="s">
        <v>340</v>
      </c>
      <c r="H56" s="198" t="s">
        <v>249</v>
      </c>
      <c r="I56" s="531"/>
    </row>
    <row r="57" spans="1:61" ht="13.5" thickBot="1" x14ac:dyDescent="0.25">
      <c r="A57" s="203"/>
      <c r="B57" s="277"/>
      <c r="C57" s="132" t="s">
        <v>41</v>
      </c>
      <c r="D57" s="132" t="s">
        <v>118</v>
      </c>
      <c r="E57" s="138">
        <v>2000</v>
      </c>
      <c r="F57" s="145"/>
      <c r="G57" s="145" t="s">
        <v>332</v>
      </c>
      <c r="H57" s="197" t="s">
        <v>119</v>
      </c>
      <c r="I57" s="531"/>
      <c r="J57" s="46">
        <f>21900+6000+2000+2000+6000</f>
        <v>37900</v>
      </c>
    </row>
    <row r="58" spans="1:61" ht="13.5" thickBot="1" x14ac:dyDescent="0.25">
      <c r="A58" s="203"/>
      <c r="B58" s="277"/>
      <c r="C58" s="132"/>
      <c r="D58" s="132"/>
      <c r="E58" s="138"/>
      <c r="F58" s="145"/>
      <c r="G58" s="145" t="s">
        <v>338</v>
      </c>
      <c r="H58" s="195"/>
      <c r="I58" s="531"/>
    </row>
    <row r="59" spans="1:61" s="135" customFormat="1" ht="13.5" thickBot="1" x14ac:dyDescent="0.25">
      <c r="A59" s="203"/>
      <c r="B59" s="275"/>
      <c r="C59" s="133"/>
      <c r="D59" s="133"/>
      <c r="E59" s="133"/>
      <c r="F59" s="144"/>
      <c r="G59" s="144" t="s">
        <v>338</v>
      </c>
      <c r="H59" s="196"/>
      <c r="I59" s="532"/>
    </row>
    <row r="60" spans="1:61" ht="13.5" thickBot="1" x14ac:dyDescent="0.25">
      <c r="A60" s="203"/>
      <c r="B60" s="277">
        <v>44773</v>
      </c>
      <c r="C60" s="132" t="s">
        <v>41</v>
      </c>
      <c r="D60" s="132"/>
      <c r="E60" s="138">
        <v>960</v>
      </c>
      <c r="F60" s="145"/>
      <c r="G60" s="145" t="s">
        <v>340</v>
      </c>
      <c r="H60" s="195" t="s">
        <v>249</v>
      </c>
      <c r="I60" s="531"/>
    </row>
    <row r="61" spans="1:61" ht="13.5" thickBot="1" x14ac:dyDescent="0.25">
      <c r="A61" s="203"/>
      <c r="B61" s="277"/>
      <c r="C61" s="132" t="s">
        <v>39</v>
      </c>
      <c r="D61" s="132" t="s">
        <v>40</v>
      </c>
      <c r="E61" s="138"/>
      <c r="F61" s="142">
        <v>50000</v>
      </c>
      <c r="G61" s="142" t="s">
        <v>338</v>
      </c>
      <c r="H61" s="218" t="s">
        <v>166</v>
      </c>
      <c r="I61" s="531"/>
    </row>
    <row r="62" spans="1:61" ht="26.25" thickBot="1" x14ac:dyDescent="0.25">
      <c r="A62" s="203"/>
      <c r="B62" s="277"/>
      <c r="C62" s="132" t="s">
        <v>71</v>
      </c>
      <c r="D62" s="132" t="s">
        <v>202</v>
      </c>
      <c r="E62" s="138">
        <v>23000</v>
      </c>
      <c r="F62" s="145"/>
      <c r="G62" s="145" t="s">
        <v>339</v>
      </c>
      <c r="H62" s="195" t="s">
        <v>167</v>
      </c>
      <c r="I62" s="531"/>
      <c r="J62" s="46">
        <f>50000-23000-1000-500</f>
        <v>25500</v>
      </c>
    </row>
    <row r="63" spans="1:61" ht="13.5" thickBot="1" x14ac:dyDescent="0.25">
      <c r="A63" s="203"/>
      <c r="B63" s="277"/>
      <c r="C63" s="132" t="s">
        <v>41</v>
      </c>
      <c r="D63" s="132" t="s">
        <v>232</v>
      </c>
      <c r="E63" s="138">
        <v>1000</v>
      </c>
      <c r="F63" s="145"/>
      <c r="G63" s="145" t="s">
        <v>343</v>
      </c>
      <c r="H63" s="195" t="s">
        <v>233</v>
      </c>
      <c r="I63" s="531"/>
    </row>
    <row r="64" spans="1:61" ht="13.5" thickBot="1" x14ac:dyDescent="0.25">
      <c r="A64" s="203"/>
      <c r="B64" s="277"/>
      <c r="C64" s="132" t="s">
        <v>41</v>
      </c>
      <c r="D64" s="132"/>
      <c r="E64" s="138">
        <v>500</v>
      </c>
      <c r="F64" s="145"/>
      <c r="G64" s="145" t="s">
        <v>332</v>
      </c>
      <c r="H64" s="197" t="s">
        <v>316</v>
      </c>
      <c r="I64" s="531"/>
    </row>
    <row r="65" spans="1:9" ht="13.5" thickBot="1" x14ac:dyDescent="0.25">
      <c r="A65" s="203"/>
      <c r="B65" s="278"/>
      <c r="C65" s="209"/>
      <c r="D65" s="209"/>
      <c r="E65" s="209"/>
      <c r="F65" s="210"/>
      <c r="G65" s="210" t="s">
        <v>338</v>
      </c>
      <c r="H65" s="211"/>
      <c r="I65" s="531"/>
    </row>
    <row r="66" spans="1:9" ht="13.5" thickBot="1" x14ac:dyDescent="0.25">
      <c r="A66" s="203"/>
      <c r="B66" s="277">
        <v>44774</v>
      </c>
      <c r="C66" s="132" t="s">
        <v>41</v>
      </c>
      <c r="D66" s="132"/>
      <c r="E66" s="138">
        <v>720</v>
      </c>
      <c r="F66" s="145"/>
      <c r="G66" s="145" t="s">
        <v>340</v>
      </c>
      <c r="H66" s="195" t="s">
        <v>249</v>
      </c>
      <c r="I66" s="531"/>
    </row>
    <row r="67" spans="1:9" ht="13.5" thickBot="1" x14ac:dyDescent="0.25">
      <c r="A67" s="203"/>
      <c r="B67" s="277"/>
      <c r="C67" s="132" t="s">
        <v>41</v>
      </c>
      <c r="D67" s="132"/>
      <c r="E67" s="138">
        <v>18000</v>
      </c>
      <c r="F67" s="145"/>
      <c r="G67" s="145" t="s">
        <v>360</v>
      </c>
      <c r="H67" s="195" t="s">
        <v>234</v>
      </c>
      <c r="I67" s="531" t="s">
        <v>170</v>
      </c>
    </row>
    <row r="68" spans="1:9" ht="13.5" thickBot="1" x14ac:dyDescent="0.25">
      <c r="A68" s="203"/>
      <c r="B68" s="278"/>
      <c r="C68" s="209"/>
      <c r="D68" s="209"/>
      <c r="E68" s="209"/>
      <c r="F68" s="210"/>
      <c r="G68" s="210" t="s">
        <v>338</v>
      </c>
      <c r="H68" s="211"/>
      <c r="I68" s="531"/>
    </row>
    <row r="69" spans="1:9" ht="26.25" thickBot="1" x14ac:dyDescent="0.25">
      <c r="A69" s="203"/>
      <c r="B69" s="277">
        <v>44775</v>
      </c>
      <c r="C69" s="132" t="s">
        <v>39</v>
      </c>
      <c r="D69" s="132" t="s">
        <v>40</v>
      </c>
      <c r="E69" s="138"/>
      <c r="F69" s="142">
        <v>50000</v>
      </c>
      <c r="G69" s="142" t="s">
        <v>338</v>
      </c>
      <c r="H69" s="218" t="s">
        <v>318</v>
      </c>
      <c r="I69" s="531"/>
    </row>
    <row r="70" spans="1:9" ht="13.5" thickBot="1" x14ac:dyDescent="0.25">
      <c r="A70" s="203"/>
      <c r="B70" s="277"/>
      <c r="C70" s="132" t="s">
        <v>41</v>
      </c>
      <c r="D70" s="132" t="s">
        <v>83</v>
      </c>
      <c r="E70" s="138">
        <v>6000</v>
      </c>
      <c r="F70" s="145"/>
      <c r="G70" s="145" t="s">
        <v>341</v>
      </c>
      <c r="H70" s="195" t="s">
        <v>219</v>
      </c>
      <c r="I70" s="531"/>
    </row>
    <row r="71" spans="1:9" ht="13.5" thickBot="1" x14ac:dyDescent="0.25">
      <c r="A71" s="203"/>
      <c r="B71" s="277"/>
      <c r="C71" s="132" t="s">
        <v>41</v>
      </c>
      <c r="D71" s="132"/>
      <c r="E71" s="138">
        <v>11500</v>
      </c>
      <c r="F71" s="145"/>
      <c r="G71" s="145" t="s">
        <v>332</v>
      </c>
      <c r="H71" s="197" t="s">
        <v>171</v>
      </c>
      <c r="I71" s="531"/>
    </row>
    <row r="72" spans="1:9" ht="13.5" thickBot="1" x14ac:dyDescent="0.25">
      <c r="A72" s="203"/>
      <c r="B72" s="277"/>
      <c r="C72" s="132" t="s">
        <v>41</v>
      </c>
      <c r="D72" s="132"/>
      <c r="E72" s="138">
        <v>600</v>
      </c>
      <c r="F72" s="145"/>
      <c r="G72" s="145" t="s">
        <v>340</v>
      </c>
      <c r="H72" s="195" t="s">
        <v>249</v>
      </c>
      <c r="I72" s="531"/>
    </row>
    <row r="73" spans="1:9" ht="13.5" thickBot="1" x14ac:dyDescent="0.25">
      <c r="A73" s="203"/>
      <c r="B73" s="277"/>
      <c r="C73" s="132" t="s">
        <v>41</v>
      </c>
      <c r="D73" s="132"/>
      <c r="E73" s="138">
        <v>1800</v>
      </c>
      <c r="F73" s="145"/>
      <c r="G73" s="145" t="s">
        <v>332</v>
      </c>
      <c r="H73" s="197" t="s">
        <v>220</v>
      </c>
      <c r="I73" s="531"/>
    </row>
    <row r="74" spans="1:9" ht="13.5" thickBot="1" x14ac:dyDescent="0.25">
      <c r="A74" s="203"/>
      <c r="B74" s="277"/>
      <c r="C74" s="132" t="s">
        <v>41</v>
      </c>
      <c r="D74" s="132"/>
      <c r="E74" s="138">
        <v>1500</v>
      </c>
      <c r="F74" s="145"/>
      <c r="G74" s="145" t="s">
        <v>332</v>
      </c>
      <c r="H74" s="197" t="s">
        <v>172</v>
      </c>
      <c r="I74" s="531"/>
    </row>
    <row r="75" spans="1:9" ht="13.5" thickBot="1" x14ac:dyDescent="0.25">
      <c r="A75" s="203"/>
      <c r="B75" s="277"/>
      <c r="C75" s="132" t="s">
        <v>47</v>
      </c>
      <c r="D75" s="132" t="s">
        <v>378</v>
      </c>
      <c r="E75" s="138">
        <v>1000</v>
      </c>
      <c r="F75" s="145"/>
      <c r="G75" s="145" t="s">
        <v>343</v>
      </c>
      <c r="H75" s="195" t="s">
        <v>173</v>
      </c>
      <c r="I75" s="531"/>
    </row>
    <row r="76" spans="1:9" ht="13.5" thickBot="1" x14ac:dyDescent="0.25">
      <c r="A76" s="203"/>
      <c r="B76" s="278"/>
      <c r="C76" s="209"/>
      <c r="D76" s="209"/>
      <c r="E76" s="209"/>
      <c r="F76" s="210"/>
      <c r="G76" s="210" t="s">
        <v>338</v>
      </c>
      <c r="H76" s="211"/>
      <c r="I76" s="531"/>
    </row>
    <row r="77" spans="1:9" ht="13.5" thickBot="1" x14ac:dyDescent="0.25">
      <c r="A77" s="203"/>
      <c r="B77" s="277">
        <v>44776</v>
      </c>
      <c r="C77" s="132" t="s">
        <v>41</v>
      </c>
      <c r="D77" s="132"/>
      <c r="E77" s="138">
        <v>360</v>
      </c>
      <c r="F77" s="145"/>
      <c r="G77" s="145" t="s">
        <v>340</v>
      </c>
      <c r="H77" s="195" t="s">
        <v>249</v>
      </c>
      <c r="I77" s="531" t="s">
        <v>175</v>
      </c>
    </row>
    <row r="78" spans="1:9" s="232" customFormat="1" ht="13.5" thickBot="1" x14ac:dyDescent="0.25">
      <c r="A78" s="231"/>
      <c r="B78" s="278"/>
      <c r="C78" s="209"/>
      <c r="D78" s="209"/>
      <c r="E78" s="209"/>
      <c r="F78" s="210"/>
      <c r="G78" s="210" t="s">
        <v>338</v>
      </c>
      <c r="H78" s="211"/>
      <c r="I78" s="533"/>
    </row>
    <row r="79" spans="1:9" ht="13.5" thickBot="1" x14ac:dyDescent="0.25">
      <c r="A79" s="203"/>
      <c r="B79" s="277">
        <v>44777</v>
      </c>
      <c r="C79" s="132" t="s">
        <v>41</v>
      </c>
      <c r="D79" s="132"/>
      <c r="E79" s="138">
        <v>44160</v>
      </c>
      <c r="F79" s="145"/>
      <c r="G79" s="145" t="s">
        <v>342</v>
      </c>
      <c r="H79" s="195" t="s">
        <v>235</v>
      </c>
      <c r="I79" s="531"/>
    </row>
    <row r="80" spans="1:9" ht="13.5" thickBot="1" x14ac:dyDescent="0.25">
      <c r="A80" s="203"/>
      <c r="B80" s="277"/>
      <c r="C80" s="132" t="s">
        <v>47</v>
      </c>
      <c r="D80" s="132" t="s">
        <v>81</v>
      </c>
      <c r="E80" s="138">
        <v>10000</v>
      </c>
      <c r="F80" s="145"/>
      <c r="G80" s="145" t="s">
        <v>339</v>
      </c>
      <c r="H80" s="195" t="s">
        <v>176</v>
      </c>
      <c r="I80" s="531">
        <f>37800/1800</f>
        <v>21</v>
      </c>
    </row>
    <row r="81" spans="1:10" ht="13.5" thickBot="1" x14ac:dyDescent="0.25">
      <c r="A81" s="203"/>
      <c r="B81" s="277"/>
      <c r="C81" s="132" t="s">
        <v>41</v>
      </c>
      <c r="D81" s="132"/>
      <c r="E81" s="138">
        <v>600</v>
      </c>
      <c r="F81" s="145"/>
      <c r="G81" s="145" t="s">
        <v>340</v>
      </c>
      <c r="H81" s="195" t="s">
        <v>249</v>
      </c>
      <c r="I81" s="531" t="s">
        <v>177</v>
      </c>
    </row>
    <row r="82" spans="1:10" ht="13.5" thickBot="1" x14ac:dyDescent="0.25">
      <c r="A82" s="203"/>
      <c r="B82" s="278"/>
      <c r="C82" s="209"/>
      <c r="D82" s="209"/>
      <c r="E82" s="209"/>
      <c r="F82" s="210"/>
      <c r="G82" s="210" t="s">
        <v>338</v>
      </c>
      <c r="H82" s="211"/>
      <c r="I82" s="531"/>
    </row>
    <row r="83" spans="1:10" ht="13.5" thickBot="1" x14ac:dyDescent="0.25">
      <c r="A83" s="203"/>
      <c r="B83" s="277">
        <v>44779</v>
      </c>
      <c r="C83" s="132" t="s">
        <v>179</v>
      </c>
      <c r="D83" s="132"/>
      <c r="E83" s="138"/>
      <c r="F83" s="145"/>
      <c r="G83" s="145" t="s">
        <v>338</v>
      </c>
      <c r="H83" s="195" t="s">
        <v>180</v>
      </c>
      <c r="I83" s="531"/>
    </row>
    <row r="84" spans="1:10" ht="13.5" thickBot="1" x14ac:dyDescent="0.25">
      <c r="A84" s="203"/>
      <c r="B84" s="278"/>
      <c r="C84" s="209"/>
      <c r="D84" s="209"/>
      <c r="E84" s="209"/>
      <c r="F84" s="210"/>
      <c r="G84" s="210" t="s">
        <v>338</v>
      </c>
      <c r="H84" s="211"/>
      <c r="I84" s="531"/>
    </row>
    <row r="85" spans="1:10" ht="13.5" thickBot="1" x14ac:dyDescent="0.25">
      <c r="A85" s="203"/>
      <c r="B85" s="277">
        <v>44780</v>
      </c>
      <c r="C85" s="132" t="s">
        <v>41</v>
      </c>
      <c r="D85" s="132"/>
      <c r="E85" s="138">
        <v>1200</v>
      </c>
      <c r="F85" s="145"/>
      <c r="G85" s="145" t="s">
        <v>340</v>
      </c>
      <c r="H85" s="195" t="s">
        <v>249</v>
      </c>
      <c r="I85" s="531" t="s">
        <v>178</v>
      </c>
    </row>
    <row r="86" spans="1:10" ht="13.5" thickBot="1" x14ac:dyDescent="0.25">
      <c r="A86" s="203"/>
      <c r="B86" s="278"/>
      <c r="C86" s="209"/>
      <c r="D86" s="209"/>
      <c r="E86" s="209"/>
      <c r="F86" s="210"/>
      <c r="G86" s="210" t="s">
        <v>338</v>
      </c>
      <c r="H86" s="211"/>
      <c r="I86" s="531"/>
    </row>
    <row r="87" spans="1:10" ht="13.5" thickBot="1" x14ac:dyDescent="0.25">
      <c r="A87" s="203"/>
      <c r="B87" s="277">
        <v>44781</v>
      </c>
      <c r="C87" s="132" t="s">
        <v>41</v>
      </c>
      <c r="D87" s="132"/>
      <c r="E87" s="138">
        <v>720</v>
      </c>
      <c r="F87" s="145"/>
      <c r="G87" s="145" t="s">
        <v>340</v>
      </c>
      <c r="H87" s="195" t="s">
        <v>249</v>
      </c>
      <c r="I87" s="531" t="s">
        <v>181</v>
      </c>
      <c r="J87" s="46">
        <f>3*240</f>
        <v>720</v>
      </c>
    </row>
    <row r="88" spans="1:10" ht="13.5" thickBot="1" x14ac:dyDescent="0.25">
      <c r="A88" s="203"/>
      <c r="B88" s="277"/>
      <c r="C88" s="132" t="s">
        <v>41</v>
      </c>
      <c r="D88" s="132"/>
      <c r="E88" s="138">
        <v>250</v>
      </c>
      <c r="F88" s="145"/>
      <c r="G88" s="145" t="s">
        <v>332</v>
      </c>
      <c r="H88" s="197" t="s">
        <v>319</v>
      </c>
      <c r="I88" s="531" t="s">
        <v>182</v>
      </c>
    </row>
    <row r="89" spans="1:10" ht="13.5" thickBot="1" x14ac:dyDescent="0.25">
      <c r="A89" s="203"/>
      <c r="B89" s="278"/>
      <c r="C89" s="209"/>
      <c r="D89" s="209"/>
      <c r="E89" s="209"/>
      <c r="F89" s="210"/>
      <c r="G89" s="210" t="s">
        <v>338</v>
      </c>
      <c r="H89" s="211"/>
      <c r="I89" s="531"/>
    </row>
    <row r="90" spans="1:10" ht="13.5" thickBot="1" x14ac:dyDescent="0.25">
      <c r="A90" s="203"/>
      <c r="B90" s="277">
        <v>44782</v>
      </c>
      <c r="C90" s="132" t="s">
        <v>41</v>
      </c>
      <c r="D90" s="132"/>
      <c r="E90" s="138">
        <v>720</v>
      </c>
      <c r="F90" s="145"/>
      <c r="G90" s="145" t="s">
        <v>340</v>
      </c>
      <c r="H90" s="195" t="s">
        <v>249</v>
      </c>
      <c r="I90" s="531" t="s">
        <v>181</v>
      </c>
    </row>
    <row r="91" spans="1:10" ht="13.5" thickBot="1" x14ac:dyDescent="0.25">
      <c r="A91" s="203"/>
      <c r="B91" s="277"/>
      <c r="C91" s="132" t="s">
        <v>41</v>
      </c>
      <c r="D91" s="132" t="s">
        <v>83</v>
      </c>
      <c r="E91" s="138">
        <v>9000</v>
      </c>
      <c r="F91" s="145"/>
      <c r="G91" s="145" t="s">
        <v>344</v>
      </c>
      <c r="H91" s="195" t="s">
        <v>185</v>
      </c>
      <c r="I91" s="531"/>
    </row>
    <row r="92" spans="1:10" ht="13.5" thickBot="1" x14ac:dyDescent="0.25">
      <c r="A92" s="203"/>
      <c r="B92" s="278"/>
      <c r="C92" s="209"/>
      <c r="D92" s="209"/>
      <c r="E92" s="209"/>
      <c r="F92" s="210"/>
      <c r="G92" s="210" t="s">
        <v>338</v>
      </c>
      <c r="H92" s="211"/>
      <c r="I92" s="531"/>
    </row>
    <row r="93" spans="1:10" ht="13.5" thickBot="1" x14ac:dyDescent="0.25">
      <c r="A93" s="203"/>
      <c r="B93" s="277">
        <v>44783</v>
      </c>
      <c r="C93" s="132" t="s">
        <v>41</v>
      </c>
      <c r="D93" s="132"/>
      <c r="E93" s="138">
        <v>420</v>
      </c>
      <c r="F93" s="145"/>
      <c r="G93" s="145" t="s">
        <v>340</v>
      </c>
      <c r="H93" s="195" t="s">
        <v>249</v>
      </c>
      <c r="I93" s="531"/>
    </row>
    <row r="94" spans="1:10" ht="13.5" thickBot="1" x14ac:dyDescent="0.25">
      <c r="A94" s="203"/>
      <c r="B94" s="277"/>
      <c r="C94" s="132" t="s">
        <v>41</v>
      </c>
      <c r="D94" s="132"/>
      <c r="E94" s="138">
        <v>500</v>
      </c>
      <c r="F94" s="145"/>
      <c r="G94" s="145" t="s">
        <v>360</v>
      </c>
      <c r="H94" s="195" t="s">
        <v>236</v>
      </c>
      <c r="I94" s="531"/>
    </row>
    <row r="95" spans="1:10" ht="13.5" thickBot="1" x14ac:dyDescent="0.25">
      <c r="A95" s="203"/>
      <c r="B95" s="277"/>
      <c r="C95" s="132" t="s">
        <v>41</v>
      </c>
      <c r="D95" s="132"/>
      <c r="E95" s="138">
        <v>1000</v>
      </c>
      <c r="F95" s="145"/>
      <c r="G95" s="145" t="s">
        <v>343</v>
      </c>
      <c r="H95" s="195" t="s">
        <v>237</v>
      </c>
      <c r="I95" s="531"/>
    </row>
    <row r="96" spans="1:10" ht="13.5" thickBot="1" x14ac:dyDescent="0.25">
      <c r="A96" s="203"/>
      <c r="B96" s="278"/>
      <c r="C96" s="209"/>
      <c r="D96" s="209"/>
      <c r="E96" s="209"/>
      <c r="F96" s="210"/>
      <c r="G96" s="210" t="s">
        <v>338</v>
      </c>
      <c r="H96" s="211"/>
      <c r="I96" s="531"/>
    </row>
    <row r="97" spans="1:9" ht="13.5" thickBot="1" x14ac:dyDescent="0.25">
      <c r="A97" s="203"/>
      <c r="B97" s="277">
        <v>44784</v>
      </c>
      <c r="C97" s="132" t="s">
        <v>41</v>
      </c>
      <c r="D97" s="132"/>
      <c r="E97" s="138">
        <v>360</v>
      </c>
      <c r="F97" s="145"/>
      <c r="G97" s="145" t="s">
        <v>340</v>
      </c>
      <c r="H97" s="195" t="s">
        <v>249</v>
      </c>
      <c r="I97" s="531"/>
    </row>
    <row r="98" spans="1:9" ht="13.5" thickBot="1" x14ac:dyDescent="0.25">
      <c r="A98" s="203"/>
      <c r="B98" s="278"/>
      <c r="C98" s="209"/>
      <c r="D98" s="209"/>
      <c r="E98" s="209"/>
      <c r="F98" s="210"/>
      <c r="G98" s="210" t="s">
        <v>338</v>
      </c>
      <c r="H98" s="211"/>
      <c r="I98" s="531"/>
    </row>
    <row r="99" spans="1:9" ht="13.5" thickBot="1" x14ac:dyDescent="0.25">
      <c r="A99" s="203"/>
      <c r="B99" s="277">
        <v>44786</v>
      </c>
      <c r="C99" s="132" t="s">
        <v>41</v>
      </c>
      <c r="D99" s="132"/>
      <c r="E99" s="138">
        <f>360+420</f>
        <v>780</v>
      </c>
      <c r="F99" s="145"/>
      <c r="G99" s="145" t="s">
        <v>340</v>
      </c>
      <c r="H99" s="195" t="s">
        <v>249</v>
      </c>
      <c r="I99" s="531"/>
    </row>
    <row r="100" spans="1:9" ht="13.5" thickBot="1" x14ac:dyDescent="0.25">
      <c r="A100" s="203"/>
      <c r="B100" s="278"/>
      <c r="C100" s="209"/>
      <c r="D100" s="209"/>
      <c r="E100" s="209"/>
      <c r="F100" s="210"/>
      <c r="G100" s="210" t="s">
        <v>338</v>
      </c>
      <c r="H100" s="211"/>
      <c r="I100" s="531"/>
    </row>
    <row r="101" spans="1:9" ht="13.5" thickBot="1" x14ac:dyDescent="0.25">
      <c r="A101" s="203"/>
      <c r="B101" s="277">
        <v>44788</v>
      </c>
      <c r="C101" s="132" t="s">
        <v>41</v>
      </c>
      <c r="D101" s="132"/>
      <c r="E101" s="138">
        <v>480</v>
      </c>
      <c r="F101" s="145"/>
      <c r="G101" s="145" t="s">
        <v>340</v>
      </c>
      <c r="H101" s="195" t="s">
        <v>249</v>
      </c>
      <c r="I101" s="531"/>
    </row>
    <row r="102" spans="1:9" ht="13.5" thickBot="1" x14ac:dyDescent="0.25">
      <c r="A102" s="203"/>
      <c r="B102" s="277"/>
      <c r="C102" s="132" t="s">
        <v>47</v>
      </c>
      <c r="D102" s="132"/>
      <c r="E102" s="138">
        <v>27500</v>
      </c>
      <c r="F102" s="145"/>
      <c r="G102" s="145" t="s">
        <v>340</v>
      </c>
      <c r="H102" s="195" t="s">
        <v>238</v>
      </c>
      <c r="I102" s="531"/>
    </row>
    <row r="103" spans="1:9" ht="13.5" thickBot="1" x14ac:dyDescent="0.25">
      <c r="A103" s="203"/>
      <c r="B103" s="277"/>
      <c r="C103" s="132" t="s">
        <v>47</v>
      </c>
      <c r="D103" s="132"/>
      <c r="E103" s="138">
        <v>27800</v>
      </c>
      <c r="F103" s="145"/>
      <c r="G103" s="145" t="s">
        <v>339</v>
      </c>
      <c r="H103" s="195" t="s">
        <v>239</v>
      </c>
      <c r="I103" s="531"/>
    </row>
    <row r="104" spans="1:9" ht="13.5" thickBot="1" x14ac:dyDescent="0.25">
      <c r="A104" s="203"/>
      <c r="B104" s="278"/>
      <c r="C104" s="209"/>
      <c r="D104" s="209"/>
      <c r="E104" s="209"/>
      <c r="F104" s="210"/>
      <c r="G104" s="210" t="s">
        <v>338</v>
      </c>
      <c r="H104" s="211"/>
      <c r="I104" s="531"/>
    </row>
    <row r="105" spans="1:9" ht="13.5" thickBot="1" x14ac:dyDescent="0.25">
      <c r="A105" s="203"/>
      <c r="B105" s="277">
        <v>44789</v>
      </c>
      <c r="C105" s="132" t="s">
        <v>41</v>
      </c>
      <c r="D105" s="132"/>
      <c r="E105" s="138">
        <v>7400</v>
      </c>
      <c r="F105" s="145"/>
      <c r="G105" s="145" t="s">
        <v>360</v>
      </c>
      <c r="H105" s="195" t="s">
        <v>240</v>
      </c>
      <c r="I105" s="531"/>
    </row>
    <row r="106" spans="1:9" ht="13.5" thickBot="1" x14ac:dyDescent="0.25">
      <c r="A106" s="203"/>
      <c r="B106" s="277"/>
      <c r="C106" s="132" t="s">
        <v>41</v>
      </c>
      <c r="D106" s="132"/>
      <c r="E106" s="138">
        <v>420</v>
      </c>
      <c r="F106" s="145"/>
      <c r="G106" s="145" t="s">
        <v>340</v>
      </c>
      <c r="H106" s="195" t="s">
        <v>249</v>
      </c>
      <c r="I106" s="531" t="s">
        <v>241</v>
      </c>
    </row>
    <row r="107" spans="1:9" ht="26.25" thickBot="1" x14ac:dyDescent="0.25">
      <c r="A107" s="203"/>
      <c r="B107" s="277"/>
      <c r="C107" s="132" t="s">
        <v>41</v>
      </c>
      <c r="D107" s="132"/>
      <c r="E107" s="138">
        <v>700</v>
      </c>
      <c r="F107" s="145"/>
      <c r="G107" s="145" t="s">
        <v>331</v>
      </c>
      <c r="H107" s="195" t="s">
        <v>361</v>
      </c>
      <c r="I107" s="531"/>
    </row>
    <row r="108" spans="1:9" ht="13.5" thickBot="1" x14ac:dyDescent="0.25">
      <c r="A108" s="203"/>
      <c r="B108" s="278"/>
      <c r="C108" s="209"/>
      <c r="D108" s="209"/>
      <c r="E108" s="209"/>
      <c r="F108" s="210"/>
      <c r="G108" s="210" t="s">
        <v>338</v>
      </c>
      <c r="H108" s="211"/>
      <c r="I108" s="531"/>
    </row>
    <row r="109" spans="1:9" ht="13.5" thickBot="1" x14ac:dyDescent="0.25">
      <c r="A109" s="203"/>
      <c r="B109" s="277">
        <v>44790</v>
      </c>
      <c r="C109" s="132" t="s">
        <v>41</v>
      </c>
      <c r="D109" s="132"/>
      <c r="E109" s="138">
        <v>11000</v>
      </c>
      <c r="F109" s="145"/>
      <c r="G109" s="145" t="s">
        <v>360</v>
      </c>
      <c r="H109" s="195" t="s">
        <v>242</v>
      </c>
      <c r="I109" s="531" t="s">
        <v>345</v>
      </c>
    </row>
    <row r="110" spans="1:9" ht="13.5" thickBot="1" x14ac:dyDescent="0.25">
      <c r="A110" s="203"/>
      <c r="B110" s="277"/>
      <c r="C110" s="132" t="s">
        <v>41</v>
      </c>
      <c r="D110" s="132"/>
      <c r="E110" s="138">
        <v>2300</v>
      </c>
      <c r="F110" s="145"/>
      <c r="G110" s="145" t="s">
        <v>360</v>
      </c>
      <c r="H110" s="195" t="s">
        <v>362</v>
      </c>
      <c r="I110" s="531" t="s">
        <v>346</v>
      </c>
    </row>
    <row r="111" spans="1:9" ht="26.25" thickBot="1" x14ac:dyDescent="0.25">
      <c r="A111" s="203"/>
      <c r="B111" s="277"/>
      <c r="C111" s="132" t="s">
        <v>39</v>
      </c>
      <c r="D111" s="132" t="s">
        <v>40</v>
      </c>
      <c r="E111" s="138"/>
      <c r="F111" s="142">
        <v>100000</v>
      </c>
      <c r="G111" s="142" t="s">
        <v>338</v>
      </c>
      <c r="H111" s="218" t="s">
        <v>363</v>
      </c>
      <c r="I111" s="531" t="s">
        <v>247</v>
      </c>
    </row>
    <row r="112" spans="1:9" s="232" customFormat="1" ht="13.5" thickBot="1" x14ac:dyDescent="0.25">
      <c r="A112" s="231"/>
      <c r="B112" s="278"/>
      <c r="C112" s="209"/>
      <c r="D112" s="209"/>
      <c r="E112" s="209"/>
      <c r="F112" s="210"/>
      <c r="G112" s="210" t="s">
        <v>338</v>
      </c>
      <c r="H112" s="211"/>
      <c r="I112" s="533"/>
    </row>
    <row r="113" spans="1:11" ht="13.5" thickBot="1" x14ac:dyDescent="0.25">
      <c r="A113" s="203"/>
      <c r="B113" s="277">
        <v>44791</v>
      </c>
      <c r="C113" s="132" t="s">
        <v>41</v>
      </c>
      <c r="D113" s="132"/>
      <c r="E113" s="138">
        <v>500</v>
      </c>
      <c r="F113" s="145"/>
      <c r="G113" s="145" t="s">
        <v>331</v>
      </c>
      <c r="H113" s="195" t="s">
        <v>258</v>
      </c>
      <c r="I113" s="531"/>
    </row>
    <row r="114" spans="1:11" ht="13.5" thickBot="1" x14ac:dyDescent="0.25">
      <c r="A114" s="203"/>
      <c r="B114" s="277"/>
      <c r="C114" s="132" t="s">
        <v>41</v>
      </c>
      <c r="D114" s="132"/>
      <c r="E114" s="138">
        <v>480</v>
      </c>
      <c r="F114" s="145"/>
      <c r="G114" s="145" t="s">
        <v>340</v>
      </c>
      <c r="H114" s="195" t="s">
        <v>259</v>
      </c>
      <c r="I114" s="531" t="s">
        <v>243</v>
      </c>
    </row>
    <row r="115" spans="1:11" ht="13.5" thickBot="1" x14ac:dyDescent="0.25">
      <c r="A115" s="203"/>
      <c r="B115" s="277"/>
      <c r="C115" s="132" t="s">
        <v>41</v>
      </c>
      <c r="D115" s="132"/>
      <c r="E115" s="138">
        <v>2000</v>
      </c>
      <c r="F115" s="145"/>
      <c r="G115" s="145" t="s">
        <v>364</v>
      </c>
      <c r="H115" s="195" t="s">
        <v>244</v>
      </c>
      <c r="I115" s="531"/>
    </row>
    <row r="116" spans="1:11" ht="13.5" thickBot="1" x14ac:dyDescent="0.25">
      <c r="A116" s="203"/>
      <c r="B116" s="277"/>
      <c r="C116" s="132" t="s">
        <v>47</v>
      </c>
      <c r="D116" s="132"/>
      <c r="E116" s="138">
        <v>6000</v>
      </c>
      <c r="F116" s="145"/>
      <c r="G116" s="145" t="s">
        <v>365</v>
      </c>
      <c r="H116" s="195" t="s">
        <v>246</v>
      </c>
      <c r="I116" s="531"/>
    </row>
    <row r="117" spans="1:11" ht="13.5" thickBot="1" x14ac:dyDescent="0.25">
      <c r="A117" s="203"/>
      <c r="B117" s="278"/>
      <c r="C117" s="209"/>
      <c r="D117" s="209"/>
      <c r="E117" s="209"/>
      <c r="F117" s="210"/>
      <c r="G117" s="210" t="s">
        <v>338</v>
      </c>
      <c r="H117" s="211"/>
      <c r="I117" s="531"/>
    </row>
    <row r="118" spans="1:11" ht="13.5" thickBot="1" x14ac:dyDescent="0.25">
      <c r="A118" s="203"/>
      <c r="B118" s="277">
        <v>44793</v>
      </c>
      <c r="C118" s="132" t="s">
        <v>41</v>
      </c>
      <c r="D118" s="132"/>
      <c r="E118" s="138">
        <v>10300</v>
      </c>
      <c r="F118" s="145"/>
      <c r="G118" s="145" t="s">
        <v>360</v>
      </c>
      <c r="H118" s="195" t="s">
        <v>257</v>
      </c>
      <c r="I118" s="531" t="s">
        <v>248</v>
      </c>
    </row>
    <row r="119" spans="1:11" ht="13.5" thickBot="1" x14ac:dyDescent="0.25">
      <c r="A119" s="203"/>
      <c r="B119" s="277"/>
      <c r="C119" s="132" t="s">
        <v>41</v>
      </c>
      <c r="D119" s="132"/>
      <c r="E119" s="138">
        <v>7200</v>
      </c>
      <c r="F119" s="145"/>
      <c r="G119" s="145" t="s">
        <v>343</v>
      </c>
      <c r="H119" s="195" t="s">
        <v>347</v>
      </c>
      <c r="I119" s="531" t="s">
        <v>350</v>
      </c>
      <c r="J119" s="46">
        <v>12300</v>
      </c>
      <c r="K119" s="46">
        <f>6750/15</f>
        <v>450</v>
      </c>
    </row>
    <row r="120" spans="1:11" ht="13.5" thickBot="1" x14ac:dyDescent="0.25">
      <c r="A120" s="203"/>
      <c r="B120" s="277"/>
      <c r="C120" s="132" t="s">
        <v>41</v>
      </c>
      <c r="D120" s="132"/>
      <c r="E120" s="138">
        <v>5000</v>
      </c>
      <c r="F120" s="145"/>
      <c r="G120" s="145" t="s">
        <v>331</v>
      </c>
      <c r="H120" s="195" t="s">
        <v>348</v>
      </c>
      <c r="I120" s="531" t="s">
        <v>349</v>
      </c>
      <c r="J120" s="139" t="e">
        <f>J119-I120</f>
        <v>#VALUE!</v>
      </c>
    </row>
    <row r="121" spans="1:11" ht="13.5" thickBot="1" x14ac:dyDescent="0.25">
      <c r="A121" s="203"/>
      <c r="B121" s="278"/>
      <c r="C121" s="209"/>
      <c r="D121" s="209"/>
      <c r="E121" s="209"/>
      <c r="F121" s="210"/>
      <c r="G121" s="210" t="s">
        <v>338</v>
      </c>
      <c r="H121" s="211"/>
      <c r="I121" s="531"/>
    </row>
    <row r="122" spans="1:11" ht="13.5" thickBot="1" x14ac:dyDescent="0.25">
      <c r="A122" s="203"/>
      <c r="B122" s="277">
        <v>44794</v>
      </c>
      <c r="C122" s="132" t="s">
        <v>41</v>
      </c>
      <c r="D122" s="132"/>
      <c r="E122" s="138">
        <v>720</v>
      </c>
      <c r="F122" s="145"/>
      <c r="G122" s="145" t="s">
        <v>340</v>
      </c>
      <c r="H122" s="195" t="s">
        <v>249</v>
      </c>
      <c r="I122" s="531" t="s">
        <v>250</v>
      </c>
    </row>
    <row r="123" spans="1:11" ht="26.25" thickBot="1" x14ac:dyDescent="0.25">
      <c r="A123" s="203"/>
      <c r="B123" s="277"/>
      <c r="C123" s="132" t="s">
        <v>44</v>
      </c>
      <c r="D123" s="132"/>
      <c r="E123" s="138">
        <v>2000</v>
      </c>
      <c r="F123" s="145"/>
      <c r="G123" s="145" t="s">
        <v>45</v>
      </c>
      <c r="H123" s="195" t="s">
        <v>253</v>
      </c>
      <c r="I123" s="531"/>
    </row>
    <row r="124" spans="1:11" ht="13.5" thickBot="1" x14ac:dyDescent="0.25">
      <c r="A124" s="203"/>
      <c r="B124" s="277"/>
      <c r="C124" s="132" t="s">
        <v>41</v>
      </c>
      <c r="D124" s="132"/>
      <c r="E124" s="138">
        <v>3000</v>
      </c>
      <c r="F124" s="145"/>
      <c r="G124" s="145" t="s">
        <v>340</v>
      </c>
      <c r="H124" s="195" t="s">
        <v>251</v>
      </c>
      <c r="I124" s="531"/>
    </row>
    <row r="125" spans="1:11" ht="13.5" thickBot="1" x14ac:dyDescent="0.25">
      <c r="A125" s="203"/>
      <c r="B125" s="277"/>
      <c r="C125" s="132" t="s">
        <v>41</v>
      </c>
      <c r="D125" s="132"/>
      <c r="E125" s="138">
        <v>250</v>
      </c>
      <c r="F125" s="145"/>
      <c r="G125" s="145" t="s">
        <v>340</v>
      </c>
      <c r="H125" s="195" t="s">
        <v>269</v>
      </c>
      <c r="I125" s="531"/>
    </row>
    <row r="126" spans="1:11" ht="13.5" thickBot="1" x14ac:dyDescent="0.25">
      <c r="A126" s="203"/>
      <c r="B126" s="278"/>
      <c r="C126" s="209"/>
      <c r="D126" s="209"/>
      <c r="E126" s="209"/>
      <c r="F126" s="210"/>
      <c r="G126" s="210" t="s">
        <v>338</v>
      </c>
      <c r="H126" s="211"/>
      <c r="I126" s="531"/>
    </row>
    <row r="127" spans="1:11" ht="13.5" thickBot="1" x14ac:dyDescent="0.25">
      <c r="A127" s="203"/>
      <c r="B127" s="277">
        <v>44795</v>
      </c>
      <c r="C127" s="132" t="s">
        <v>41</v>
      </c>
      <c r="D127" s="132"/>
      <c r="E127" s="138">
        <v>480</v>
      </c>
      <c r="F127" s="145"/>
      <c r="G127" s="145" t="s">
        <v>340</v>
      </c>
      <c r="H127" s="195" t="s">
        <v>249</v>
      </c>
      <c r="I127" s="531" t="s">
        <v>252</v>
      </c>
    </row>
    <row r="128" spans="1:11" ht="13.5" thickBot="1" x14ac:dyDescent="0.25">
      <c r="A128" s="203"/>
      <c r="B128" s="277"/>
      <c r="C128" s="132" t="s">
        <v>41</v>
      </c>
      <c r="D128" s="132"/>
      <c r="E128" s="138">
        <v>1000</v>
      </c>
      <c r="F128" s="145"/>
      <c r="G128" s="145" t="s">
        <v>343</v>
      </c>
      <c r="H128" s="195" t="s">
        <v>256</v>
      </c>
      <c r="I128" s="531"/>
    </row>
    <row r="129" spans="1:9" ht="13.5" thickBot="1" x14ac:dyDescent="0.25">
      <c r="A129" s="203"/>
      <c r="B129" s="277"/>
      <c r="C129" s="132" t="s">
        <v>44</v>
      </c>
      <c r="D129" s="132"/>
      <c r="E129" s="138">
        <v>1500</v>
      </c>
      <c r="F129" s="145"/>
      <c r="G129" s="145" t="s">
        <v>45</v>
      </c>
      <c r="H129" s="195" t="s">
        <v>254</v>
      </c>
      <c r="I129" s="531" t="s">
        <v>255</v>
      </c>
    </row>
    <row r="130" spans="1:9" ht="13.5" thickBot="1" x14ac:dyDescent="0.25">
      <c r="A130" s="203"/>
      <c r="B130" s="277"/>
      <c r="C130" s="132" t="s">
        <v>41</v>
      </c>
      <c r="D130" s="132"/>
      <c r="E130" s="138">
        <v>17600</v>
      </c>
      <c r="F130" s="145"/>
      <c r="G130" s="145" t="s">
        <v>360</v>
      </c>
      <c r="H130" s="195" t="s">
        <v>260</v>
      </c>
      <c r="I130" s="531" t="s">
        <v>261</v>
      </c>
    </row>
    <row r="131" spans="1:9" ht="13.5" thickBot="1" x14ac:dyDescent="0.25">
      <c r="A131" s="203"/>
      <c r="B131" s="278"/>
      <c r="C131" s="209"/>
      <c r="D131" s="209"/>
      <c r="E131" s="209"/>
      <c r="F131" s="210"/>
      <c r="G131" s="210" t="s">
        <v>338</v>
      </c>
      <c r="H131" s="211"/>
      <c r="I131" s="531"/>
    </row>
    <row r="132" spans="1:9" ht="13.5" thickBot="1" x14ac:dyDescent="0.25">
      <c r="A132" s="203"/>
      <c r="B132" s="277">
        <v>44796</v>
      </c>
      <c r="C132" s="132" t="s">
        <v>39</v>
      </c>
      <c r="D132" s="132"/>
      <c r="E132" s="138"/>
      <c r="F132" s="142">
        <v>100000</v>
      </c>
      <c r="G132" s="142" t="s">
        <v>338</v>
      </c>
      <c r="H132" s="218" t="s">
        <v>262</v>
      </c>
      <c r="I132" s="531"/>
    </row>
    <row r="133" spans="1:9" ht="13.5" thickBot="1" x14ac:dyDescent="0.25">
      <c r="A133" s="203"/>
      <c r="B133" s="277"/>
      <c r="C133" s="132" t="s">
        <v>41</v>
      </c>
      <c r="D133" s="132"/>
      <c r="E133" s="138">
        <v>14800</v>
      </c>
      <c r="F133" s="145"/>
      <c r="G133" s="145" t="s">
        <v>360</v>
      </c>
      <c r="H133" s="195" t="s">
        <v>366</v>
      </c>
      <c r="I133" s="531"/>
    </row>
    <row r="134" spans="1:9" ht="13.5" thickBot="1" x14ac:dyDescent="0.25">
      <c r="A134" s="203"/>
      <c r="B134" s="277"/>
      <c r="C134" s="132" t="s">
        <v>41</v>
      </c>
      <c r="D134" s="132"/>
      <c r="E134" s="138">
        <v>5900</v>
      </c>
      <c r="F134" s="145"/>
      <c r="G134" s="145" t="s">
        <v>340</v>
      </c>
      <c r="H134" s="195" t="s">
        <v>351</v>
      </c>
      <c r="I134" s="531"/>
    </row>
    <row r="135" spans="1:9" ht="13.5" thickBot="1" x14ac:dyDescent="0.25">
      <c r="A135" s="203"/>
      <c r="B135" s="277"/>
      <c r="C135" s="132" t="s">
        <v>41</v>
      </c>
      <c r="D135" s="132"/>
      <c r="E135" s="138">
        <v>500</v>
      </c>
      <c r="F135" s="145"/>
      <c r="G135" s="145" t="s">
        <v>45</v>
      </c>
      <c r="H135" s="195" t="s">
        <v>45</v>
      </c>
      <c r="I135" s="531"/>
    </row>
    <row r="136" spans="1:9" ht="13.5" thickBot="1" x14ac:dyDescent="0.25">
      <c r="A136" s="203"/>
      <c r="B136" s="277"/>
      <c r="C136" s="132"/>
      <c r="D136" s="132"/>
      <c r="E136" s="138"/>
      <c r="F136" s="145"/>
      <c r="G136" s="145" t="s">
        <v>338</v>
      </c>
      <c r="H136" s="195"/>
      <c r="I136" s="531"/>
    </row>
    <row r="137" spans="1:9" ht="13.5" thickBot="1" x14ac:dyDescent="0.25">
      <c r="A137" s="203"/>
      <c r="B137" s="277"/>
      <c r="C137" s="132" t="s">
        <v>41</v>
      </c>
      <c r="D137" s="132"/>
      <c r="E137" s="138">
        <v>480</v>
      </c>
      <c r="F137" s="145"/>
      <c r="G137" s="145" t="s">
        <v>340</v>
      </c>
      <c r="H137" s="195" t="s">
        <v>174</v>
      </c>
      <c r="I137" s="531" t="s">
        <v>252</v>
      </c>
    </row>
    <row r="138" spans="1:9" ht="13.5" thickBot="1" x14ac:dyDescent="0.25">
      <c r="A138" s="203"/>
      <c r="B138" s="277"/>
      <c r="C138" s="132" t="s">
        <v>41</v>
      </c>
      <c r="D138" s="132"/>
      <c r="E138" s="138">
        <v>2000</v>
      </c>
      <c r="F138" s="145"/>
      <c r="G138" s="145" t="s">
        <v>340</v>
      </c>
      <c r="H138" s="195" t="s">
        <v>306</v>
      </c>
      <c r="I138" s="531"/>
    </row>
    <row r="139" spans="1:9" ht="13.5" thickBot="1" x14ac:dyDescent="0.25">
      <c r="A139" s="203"/>
      <c r="B139" s="278"/>
      <c r="C139" s="209"/>
      <c r="D139" s="209"/>
      <c r="E139" s="209"/>
      <c r="F139" s="210"/>
      <c r="G139" s="210" t="s">
        <v>338</v>
      </c>
      <c r="H139" s="211"/>
      <c r="I139" s="531"/>
    </row>
    <row r="140" spans="1:9" ht="13.5" thickBot="1" x14ac:dyDescent="0.25">
      <c r="A140" s="203"/>
      <c r="B140" s="277">
        <v>44797</v>
      </c>
      <c r="C140" s="132" t="s">
        <v>41</v>
      </c>
      <c r="D140" s="132"/>
      <c r="E140" s="138">
        <v>3000</v>
      </c>
      <c r="F140" s="145"/>
      <c r="G140" s="145" t="s">
        <v>340</v>
      </c>
      <c r="H140" s="195" t="s">
        <v>263</v>
      </c>
      <c r="I140" s="531"/>
    </row>
    <row r="141" spans="1:9" ht="13.5" thickBot="1" x14ac:dyDescent="0.25">
      <c r="A141" s="203"/>
      <c r="B141" s="277"/>
      <c r="C141" s="132" t="s">
        <v>41</v>
      </c>
      <c r="D141" s="132"/>
      <c r="E141" s="138">
        <v>520</v>
      </c>
      <c r="F141" s="145"/>
      <c r="G141" s="145" t="s">
        <v>340</v>
      </c>
      <c r="H141" s="195" t="s">
        <v>110</v>
      </c>
      <c r="I141" s="531"/>
    </row>
    <row r="142" spans="1:9" ht="13.5" thickBot="1" x14ac:dyDescent="0.25">
      <c r="A142" s="203"/>
      <c r="B142" s="278"/>
      <c r="C142" s="209"/>
      <c r="D142" s="209"/>
      <c r="E142" s="209"/>
      <c r="F142" s="210"/>
      <c r="G142" s="210" t="s">
        <v>338</v>
      </c>
      <c r="H142" s="211"/>
      <c r="I142" s="531"/>
    </row>
    <row r="143" spans="1:9" ht="13.5" thickBot="1" x14ac:dyDescent="0.25">
      <c r="A143" s="203"/>
      <c r="B143" s="277">
        <v>44798</v>
      </c>
      <c r="C143" s="132" t="s">
        <v>320</v>
      </c>
      <c r="D143" s="132"/>
      <c r="E143" s="138">
        <v>14000</v>
      </c>
      <c r="F143" s="145"/>
      <c r="G143" s="145" t="s">
        <v>341</v>
      </c>
      <c r="H143" s="195" t="s">
        <v>264</v>
      </c>
      <c r="I143" s="531" t="s">
        <v>265</v>
      </c>
    </row>
    <row r="144" spans="1:9" ht="13.5" thickBot="1" x14ac:dyDescent="0.25">
      <c r="A144" s="203"/>
      <c r="B144" s="277"/>
      <c r="C144" s="132" t="s">
        <v>41</v>
      </c>
      <c r="D144" s="132"/>
      <c r="E144" s="138">
        <v>720</v>
      </c>
      <c r="F144" s="145"/>
      <c r="G144" s="145" t="s">
        <v>340</v>
      </c>
      <c r="H144" s="195" t="s">
        <v>266</v>
      </c>
      <c r="I144" s="531"/>
    </row>
    <row r="145" spans="1:9" ht="13.5" thickBot="1" x14ac:dyDescent="0.25">
      <c r="A145" s="203"/>
      <c r="B145" s="278"/>
      <c r="C145" s="209"/>
      <c r="D145" s="209"/>
      <c r="E145" s="209"/>
      <c r="F145" s="210"/>
      <c r="G145" s="210" t="s">
        <v>338</v>
      </c>
      <c r="H145" s="211"/>
      <c r="I145" s="531"/>
    </row>
    <row r="146" spans="1:9" ht="13.5" thickBot="1" x14ac:dyDescent="0.25">
      <c r="A146" s="203"/>
      <c r="B146" s="277">
        <v>44800</v>
      </c>
      <c r="C146" s="132" t="s">
        <v>41</v>
      </c>
      <c r="D146" s="132"/>
      <c r="E146" s="138">
        <v>600</v>
      </c>
      <c r="F146" s="145"/>
      <c r="G146" s="145" t="s">
        <v>340</v>
      </c>
      <c r="H146" s="195" t="s">
        <v>174</v>
      </c>
      <c r="I146" s="531"/>
    </row>
    <row r="147" spans="1:9" ht="13.5" thickBot="1" x14ac:dyDescent="0.25">
      <c r="A147" s="203"/>
      <c r="B147" s="278"/>
      <c r="C147" s="209"/>
      <c r="D147" s="209"/>
      <c r="E147" s="209"/>
      <c r="F147" s="210"/>
      <c r="G147" s="210" t="s">
        <v>338</v>
      </c>
      <c r="H147" s="211"/>
      <c r="I147" s="531"/>
    </row>
    <row r="148" spans="1:9" ht="13.5" thickBot="1" x14ac:dyDescent="0.25">
      <c r="A148" s="203"/>
      <c r="B148" s="277">
        <v>44801</v>
      </c>
      <c r="C148" s="132" t="s">
        <v>41</v>
      </c>
      <c r="D148" s="132"/>
      <c r="E148" s="138">
        <v>600</v>
      </c>
      <c r="F148" s="145"/>
      <c r="G148" s="145" t="s">
        <v>340</v>
      </c>
      <c r="H148" s="195" t="s">
        <v>267</v>
      </c>
      <c r="I148" s="531" t="s">
        <v>268</v>
      </c>
    </row>
    <row r="149" spans="1:9" ht="13.5" thickBot="1" x14ac:dyDescent="0.25">
      <c r="A149" s="203"/>
      <c r="B149" s="278"/>
      <c r="C149" s="209"/>
      <c r="D149" s="209"/>
      <c r="E149" s="209"/>
      <c r="F149" s="210"/>
      <c r="G149" s="210" t="s">
        <v>338</v>
      </c>
      <c r="H149" s="211"/>
      <c r="I149" s="531"/>
    </row>
    <row r="150" spans="1:9" ht="13.5" thickBot="1" x14ac:dyDescent="0.25">
      <c r="A150" s="203"/>
      <c r="B150" s="277">
        <v>44802</v>
      </c>
      <c r="C150" s="132" t="s">
        <v>41</v>
      </c>
      <c r="D150" s="132"/>
      <c r="E150" s="138">
        <v>720</v>
      </c>
      <c r="F150" s="145"/>
      <c r="G150" s="145" t="s">
        <v>340</v>
      </c>
      <c r="H150" s="195" t="s">
        <v>174</v>
      </c>
      <c r="I150" s="531"/>
    </row>
    <row r="151" spans="1:9" ht="13.5" thickBot="1" x14ac:dyDescent="0.25">
      <c r="A151" s="203"/>
      <c r="B151" s="278"/>
      <c r="C151" s="209"/>
      <c r="D151" s="209"/>
      <c r="E151" s="209"/>
      <c r="F151" s="210"/>
      <c r="G151" s="210" t="s">
        <v>338</v>
      </c>
      <c r="H151" s="211"/>
      <c r="I151" s="531"/>
    </row>
    <row r="152" spans="1:9" ht="26.25" thickBot="1" x14ac:dyDescent="0.25">
      <c r="A152" s="203"/>
      <c r="B152" s="277">
        <v>44803</v>
      </c>
      <c r="C152" s="132" t="s">
        <v>44</v>
      </c>
      <c r="D152" s="132"/>
      <c r="E152" s="138">
        <v>2800</v>
      </c>
      <c r="F152" s="145"/>
      <c r="G152" s="145" t="s">
        <v>45</v>
      </c>
      <c r="H152" s="195" t="s">
        <v>367</v>
      </c>
      <c r="I152" s="531"/>
    </row>
    <row r="153" spans="1:9" ht="13.5" thickBot="1" x14ac:dyDescent="0.25">
      <c r="A153" s="203"/>
      <c r="B153" s="277"/>
      <c r="C153" s="132" t="s">
        <v>41</v>
      </c>
      <c r="D153" s="132"/>
      <c r="E153" s="138">
        <v>300</v>
      </c>
      <c r="F153" s="145"/>
      <c r="G153" s="145" t="s">
        <v>340</v>
      </c>
      <c r="H153" s="195" t="s">
        <v>269</v>
      </c>
      <c r="I153" s="531"/>
    </row>
    <row r="154" spans="1:9" ht="13.5" thickBot="1" x14ac:dyDescent="0.25">
      <c r="A154" s="203"/>
      <c r="B154" s="277"/>
      <c r="C154" s="132" t="s">
        <v>41</v>
      </c>
      <c r="D154" s="132" t="s">
        <v>83</v>
      </c>
      <c r="E154" s="138">
        <v>3000</v>
      </c>
      <c r="F154" s="145"/>
      <c r="G154" s="145" t="s">
        <v>340</v>
      </c>
      <c r="H154" s="195" t="s">
        <v>270</v>
      </c>
      <c r="I154" s="531"/>
    </row>
    <row r="155" spans="1:9" ht="13.5" thickBot="1" x14ac:dyDescent="0.25">
      <c r="A155" s="203"/>
      <c r="B155" s="278"/>
      <c r="C155" s="209"/>
      <c r="D155" s="209"/>
      <c r="E155" s="209"/>
      <c r="F155" s="210"/>
      <c r="G155" s="210" t="s">
        <v>338</v>
      </c>
      <c r="H155" s="211"/>
      <c r="I155" s="531"/>
    </row>
    <row r="156" spans="1:9" ht="13.5" thickBot="1" x14ac:dyDescent="0.25">
      <c r="A156" s="203"/>
      <c r="B156" s="277">
        <v>44804</v>
      </c>
      <c r="C156" s="132" t="s">
        <v>41</v>
      </c>
      <c r="D156" s="132"/>
      <c r="E156" s="138">
        <v>1785</v>
      </c>
      <c r="F156" s="145"/>
      <c r="G156" s="145" t="s">
        <v>340</v>
      </c>
      <c r="H156" s="195" t="s">
        <v>271</v>
      </c>
      <c r="I156" s="531"/>
    </row>
    <row r="157" spans="1:9" ht="13.5" thickBot="1" x14ac:dyDescent="0.25">
      <c r="A157" s="203"/>
      <c r="B157" s="277"/>
      <c r="C157" s="132" t="s">
        <v>41</v>
      </c>
      <c r="D157" s="132"/>
      <c r="E157" s="138">
        <v>720</v>
      </c>
      <c r="F157" s="145"/>
      <c r="G157" s="145" t="s">
        <v>340</v>
      </c>
      <c r="H157" s="195" t="s">
        <v>174</v>
      </c>
      <c r="I157" s="531"/>
    </row>
    <row r="158" spans="1:9" ht="13.5" thickBot="1" x14ac:dyDescent="0.25">
      <c r="A158" s="203"/>
      <c r="B158" s="277"/>
      <c r="C158" s="132" t="s">
        <v>39</v>
      </c>
      <c r="D158" s="132" t="s">
        <v>40</v>
      </c>
      <c r="E158" s="138"/>
      <c r="F158" s="142">
        <v>2000</v>
      </c>
      <c r="G158" s="142" t="s">
        <v>338</v>
      </c>
      <c r="H158" s="218" t="s">
        <v>289</v>
      </c>
      <c r="I158" s="531"/>
    </row>
    <row r="159" spans="1:9" ht="13.5" thickBot="1" x14ac:dyDescent="0.25">
      <c r="A159" s="203"/>
      <c r="B159" s="277"/>
      <c r="C159" s="132" t="s">
        <v>41</v>
      </c>
      <c r="D159" s="132"/>
      <c r="E159" s="138">
        <v>1500</v>
      </c>
      <c r="F159" s="145"/>
      <c r="G159" s="145" t="s">
        <v>343</v>
      </c>
      <c r="H159" s="195" t="s">
        <v>237</v>
      </c>
      <c r="I159" s="531"/>
    </row>
    <row r="160" spans="1:9" ht="13.5" thickBot="1" x14ac:dyDescent="0.25">
      <c r="B160" s="279"/>
      <c r="C160" s="219" t="s">
        <v>41</v>
      </c>
      <c r="D160" s="219"/>
      <c r="E160" s="220">
        <v>400</v>
      </c>
      <c r="F160" s="219"/>
      <c r="G160" s="219" t="s">
        <v>343</v>
      </c>
      <c r="H160" s="221" t="s">
        <v>305</v>
      </c>
      <c r="I160" s="531"/>
    </row>
    <row r="161" spans="1:11" ht="13.5" thickBot="1" x14ac:dyDescent="0.25">
      <c r="A161" s="203"/>
      <c r="B161" s="278"/>
      <c r="C161" s="209"/>
      <c r="D161" s="209"/>
      <c r="E161" s="209"/>
      <c r="F161" s="210"/>
      <c r="G161" s="210" t="s">
        <v>338</v>
      </c>
      <c r="H161" s="211"/>
      <c r="I161" s="531"/>
    </row>
    <row r="162" spans="1:11" ht="13.5" thickBot="1" x14ac:dyDescent="0.25">
      <c r="A162" s="203"/>
      <c r="B162" s="277">
        <v>44805</v>
      </c>
      <c r="C162" s="132"/>
      <c r="D162" s="132"/>
      <c r="E162" s="138"/>
      <c r="F162" s="145"/>
      <c r="G162" s="145" t="s">
        <v>338</v>
      </c>
      <c r="H162" s="195" t="s">
        <v>391</v>
      </c>
      <c r="I162" s="531"/>
    </row>
    <row r="163" spans="1:11" ht="13.5" thickBot="1" x14ac:dyDescent="0.25">
      <c r="A163" s="203"/>
      <c r="B163" s="278"/>
      <c r="C163" s="209"/>
      <c r="D163" s="209"/>
      <c r="E163" s="209"/>
      <c r="F163" s="210"/>
      <c r="G163" s="210" t="s">
        <v>338</v>
      </c>
      <c r="H163" s="211"/>
      <c r="I163" s="531"/>
    </row>
    <row r="164" spans="1:11" ht="13.5" thickBot="1" x14ac:dyDescent="0.25">
      <c r="A164" s="203"/>
      <c r="B164" s="277">
        <v>44807</v>
      </c>
      <c r="C164" s="132" t="s">
        <v>41</v>
      </c>
      <c r="D164" s="132"/>
      <c r="E164" s="138">
        <v>520</v>
      </c>
      <c r="F164" s="145"/>
      <c r="G164" s="145" t="s">
        <v>340</v>
      </c>
      <c r="H164" s="195" t="s">
        <v>174</v>
      </c>
      <c r="I164" s="531"/>
    </row>
    <row r="165" spans="1:11" ht="13.5" thickBot="1" x14ac:dyDescent="0.25">
      <c r="A165" s="203"/>
      <c r="B165" s="278"/>
      <c r="C165" s="209"/>
      <c r="D165" s="209"/>
      <c r="E165" s="209"/>
      <c r="F165" s="210"/>
      <c r="G165" s="210" t="s">
        <v>338</v>
      </c>
      <c r="H165" s="211"/>
      <c r="I165" s="531" t="s">
        <v>329</v>
      </c>
      <c r="K165" s="138">
        <v>24600</v>
      </c>
    </row>
    <row r="166" spans="1:11" ht="13.5" thickBot="1" x14ac:dyDescent="0.25">
      <c r="A166" s="203"/>
      <c r="B166" s="277">
        <v>44808</v>
      </c>
      <c r="C166" s="132" t="s">
        <v>41</v>
      </c>
      <c r="D166" s="132"/>
      <c r="E166" s="138">
        <v>720</v>
      </c>
      <c r="F166" s="145"/>
      <c r="G166" s="145" t="s">
        <v>340</v>
      </c>
      <c r="H166" s="195" t="s">
        <v>174</v>
      </c>
      <c r="I166" s="531"/>
    </row>
    <row r="167" spans="1:11" ht="13.5" thickBot="1" x14ac:dyDescent="0.25">
      <c r="A167" s="203"/>
      <c r="B167" s="278"/>
      <c r="C167" s="209"/>
      <c r="D167" s="209"/>
      <c r="E167" s="209"/>
      <c r="F167" s="210"/>
      <c r="G167" s="210" t="s">
        <v>338</v>
      </c>
      <c r="H167" s="211"/>
      <c r="I167" s="531">
        <f>2000+600+1750+700</f>
        <v>5050</v>
      </c>
    </row>
    <row r="168" spans="1:11" ht="13.5" thickBot="1" x14ac:dyDescent="0.25">
      <c r="A168" s="203"/>
      <c r="B168" s="277">
        <v>44809</v>
      </c>
      <c r="C168" s="132" t="s">
        <v>41</v>
      </c>
      <c r="D168" s="132"/>
      <c r="E168" s="138">
        <v>480</v>
      </c>
      <c r="F168" s="145"/>
      <c r="G168" s="145" t="s">
        <v>340</v>
      </c>
      <c r="H168" s="195" t="s">
        <v>174</v>
      </c>
      <c r="I168" s="531"/>
    </row>
    <row r="169" spans="1:11" ht="13.5" thickBot="1" x14ac:dyDescent="0.25">
      <c r="B169" s="278"/>
      <c r="C169" s="209"/>
      <c r="D169" s="209"/>
      <c r="E169" s="209"/>
      <c r="F169" s="210"/>
      <c r="G169" s="210" t="s">
        <v>338</v>
      </c>
      <c r="H169" s="211"/>
      <c r="I169" s="531"/>
    </row>
    <row r="170" spans="1:11" ht="13.5" thickBot="1" x14ac:dyDescent="0.25">
      <c r="B170" s="277">
        <v>44810</v>
      </c>
      <c r="C170" s="132" t="s">
        <v>39</v>
      </c>
      <c r="D170" s="132"/>
      <c r="E170" s="138"/>
      <c r="F170" s="142">
        <v>100000</v>
      </c>
      <c r="G170" s="142" t="s">
        <v>338</v>
      </c>
      <c r="H170" s="218" t="s">
        <v>368</v>
      </c>
      <c r="I170" s="531"/>
    </row>
    <row r="171" spans="1:11" ht="13.5" thickBot="1" x14ac:dyDescent="0.25">
      <c r="B171" s="277"/>
      <c r="C171" s="132" t="s">
        <v>44</v>
      </c>
      <c r="D171" s="132"/>
      <c r="E171" s="138">
        <v>9000</v>
      </c>
      <c r="F171" s="145"/>
      <c r="G171" s="145" t="s">
        <v>341</v>
      </c>
      <c r="H171" s="195" t="s">
        <v>312</v>
      </c>
      <c r="I171" s="531" t="s">
        <v>303</v>
      </c>
    </row>
    <row r="172" spans="1:11" ht="13.5" thickBot="1" x14ac:dyDescent="0.25">
      <c r="B172" s="277"/>
      <c r="C172" s="132" t="s">
        <v>41</v>
      </c>
      <c r="D172" s="132"/>
      <c r="E172" s="138">
        <v>18400</v>
      </c>
      <c r="F172" s="145"/>
      <c r="G172" s="145" t="s">
        <v>341</v>
      </c>
      <c r="H172" s="195" t="s">
        <v>352</v>
      </c>
      <c r="I172" s="531" t="s">
        <v>354</v>
      </c>
    </row>
    <row r="173" spans="1:11" ht="13.5" thickBot="1" x14ac:dyDescent="0.25">
      <c r="B173" s="277"/>
      <c r="C173" s="132" t="s">
        <v>41</v>
      </c>
      <c r="D173" s="132"/>
      <c r="E173" s="138">
        <v>1500</v>
      </c>
      <c r="F173" s="145"/>
      <c r="G173" s="145" t="s">
        <v>331</v>
      </c>
      <c r="H173" s="195" t="s">
        <v>353</v>
      </c>
      <c r="I173" s="531"/>
    </row>
    <row r="174" spans="1:11" ht="13.5" thickBot="1" x14ac:dyDescent="0.25">
      <c r="B174" s="277"/>
      <c r="C174" s="132" t="s">
        <v>41</v>
      </c>
      <c r="D174" s="132"/>
      <c r="E174" s="138">
        <v>4700</v>
      </c>
      <c r="F174" s="145"/>
      <c r="G174" s="145" t="s">
        <v>360</v>
      </c>
      <c r="H174" s="195" t="s">
        <v>260</v>
      </c>
      <c r="I174" s="531"/>
    </row>
    <row r="175" spans="1:11" ht="13.5" thickBot="1" x14ac:dyDescent="0.25">
      <c r="B175" s="277"/>
      <c r="C175" s="132" t="s">
        <v>42</v>
      </c>
      <c r="D175" s="132" t="s">
        <v>291</v>
      </c>
      <c r="E175" s="138">
        <v>12000</v>
      </c>
      <c r="F175" s="145"/>
      <c r="G175" s="145" t="s">
        <v>339</v>
      </c>
      <c r="H175" s="195" t="s">
        <v>326</v>
      </c>
      <c r="I175" s="531">
        <f>27*1800</f>
        <v>48600</v>
      </c>
    </row>
    <row r="176" spans="1:11" ht="13.5" thickBot="1" x14ac:dyDescent="0.25">
      <c r="B176" s="277"/>
      <c r="C176" s="132" t="s">
        <v>42</v>
      </c>
      <c r="D176" s="132" t="s">
        <v>290</v>
      </c>
      <c r="E176" s="138">
        <v>12000</v>
      </c>
      <c r="F176" s="145"/>
      <c r="G176" s="145" t="s">
        <v>339</v>
      </c>
      <c r="H176" s="195" t="s">
        <v>326</v>
      </c>
      <c r="I176" s="531"/>
    </row>
    <row r="177" spans="2:9" ht="13.5" thickBot="1" x14ac:dyDescent="0.25">
      <c r="B177" s="278"/>
      <c r="C177" s="209"/>
      <c r="D177" s="209"/>
      <c r="E177" s="209"/>
      <c r="F177" s="210"/>
      <c r="G177" s="210" t="s">
        <v>338</v>
      </c>
      <c r="H177" s="211"/>
      <c r="I177" s="531"/>
    </row>
    <row r="178" spans="2:9" ht="13.5" thickBot="1" x14ac:dyDescent="0.25">
      <c r="B178" s="277">
        <v>44811</v>
      </c>
      <c r="C178" s="132" t="s">
        <v>41</v>
      </c>
      <c r="D178" s="132"/>
      <c r="E178" s="138">
        <v>530</v>
      </c>
      <c r="F178" s="145"/>
      <c r="G178" s="145" t="s">
        <v>340</v>
      </c>
      <c r="H178" s="195" t="s">
        <v>174</v>
      </c>
      <c r="I178" s="531" t="s">
        <v>302</v>
      </c>
    </row>
    <row r="179" spans="2:9" ht="13.5" thickBot="1" x14ac:dyDescent="0.25">
      <c r="B179" s="277"/>
      <c r="C179" s="132" t="s">
        <v>41</v>
      </c>
      <c r="D179" s="132"/>
      <c r="E179" s="138">
        <v>350</v>
      </c>
      <c r="F179" s="145"/>
      <c r="G179" s="145" t="s">
        <v>355</v>
      </c>
      <c r="H179" s="195" t="s">
        <v>369</v>
      </c>
      <c r="I179" s="531"/>
    </row>
    <row r="180" spans="2:9" ht="13.5" thickBot="1" x14ac:dyDescent="0.25">
      <c r="B180" s="277"/>
      <c r="C180" s="132" t="s">
        <v>41</v>
      </c>
      <c r="D180" s="132"/>
      <c r="E180" s="138">
        <v>100</v>
      </c>
      <c r="F180" s="145"/>
      <c r="G180" s="145" t="s">
        <v>355</v>
      </c>
      <c r="H180" s="195" t="s">
        <v>304</v>
      </c>
      <c r="I180" s="531"/>
    </row>
    <row r="181" spans="2:9" ht="13.5" thickBot="1" x14ac:dyDescent="0.25">
      <c r="B181" s="278"/>
      <c r="C181" s="209"/>
      <c r="D181" s="209"/>
      <c r="E181" s="209"/>
      <c r="F181" s="210"/>
      <c r="G181" s="210" t="s">
        <v>338</v>
      </c>
      <c r="H181" s="211"/>
      <c r="I181" s="531"/>
    </row>
    <row r="182" spans="2:9" ht="13.5" thickBot="1" x14ac:dyDescent="0.25">
      <c r="B182" s="277">
        <v>44815</v>
      </c>
      <c r="C182" s="132" t="s">
        <v>41</v>
      </c>
      <c r="D182" s="132"/>
      <c r="E182" s="138">
        <v>480</v>
      </c>
      <c r="F182" s="145"/>
      <c r="G182" s="145" t="s">
        <v>340</v>
      </c>
      <c r="H182" s="195" t="s">
        <v>174</v>
      </c>
      <c r="I182" s="531" t="s">
        <v>307</v>
      </c>
    </row>
    <row r="183" spans="2:9" ht="13.5" thickBot="1" x14ac:dyDescent="0.25">
      <c r="B183" s="277"/>
      <c r="C183" s="132" t="s">
        <v>41</v>
      </c>
      <c r="D183" s="132"/>
      <c r="E183" s="138">
        <v>600</v>
      </c>
      <c r="F183" s="145"/>
      <c r="G183" s="145" t="s">
        <v>332</v>
      </c>
      <c r="H183" s="197" t="s">
        <v>370</v>
      </c>
      <c r="I183" s="531"/>
    </row>
    <row r="184" spans="2:9" ht="13.5" thickBot="1" x14ac:dyDescent="0.25">
      <c r="B184" s="277"/>
      <c r="C184" s="132" t="s">
        <v>41</v>
      </c>
      <c r="D184" s="132"/>
      <c r="E184" s="138">
        <v>800</v>
      </c>
      <c r="F184" s="145"/>
      <c r="G184" s="145" t="s">
        <v>355</v>
      </c>
      <c r="H184" s="195" t="s">
        <v>356</v>
      </c>
      <c r="I184" s="531" t="s">
        <v>308</v>
      </c>
    </row>
    <row r="185" spans="2:9" ht="13.5" thickBot="1" x14ac:dyDescent="0.25">
      <c r="B185" s="278"/>
      <c r="C185" s="209"/>
      <c r="D185" s="209"/>
      <c r="E185" s="209"/>
      <c r="F185" s="210"/>
      <c r="G185" s="210" t="s">
        <v>338</v>
      </c>
      <c r="H185" s="211"/>
      <c r="I185" s="531"/>
    </row>
    <row r="186" spans="2:9" ht="13.5" thickBot="1" x14ac:dyDescent="0.25">
      <c r="B186" s="277">
        <v>44816</v>
      </c>
      <c r="C186" s="132" t="s">
        <v>41</v>
      </c>
      <c r="D186" s="132"/>
      <c r="E186" s="138">
        <v>1440</v>
      </c>
      <c r="F186" s="145"/>
      <c r="G186" s="145" t="s">
        <v>340</v>
      </c>
      <c r="H186" s="195" t="s">
        <v>174</v>
      </c>
      <c r="I186" s="531" t="s">
        <v>309</v>
      </c>
    </row>
    <row r="187" spans="2:9" ht="13.5" thickBot="1" x14ac:dyDescent="0.25">
      <c r="B187" s="277"/>
      <c r="C187" s="132" t="s">
        <v>41</v>
      </c>
      <c r="D187" s="132"/>
      <c r="E187" s="138">
        <v>900</v>
      </c>
      <c r="F187" s="145"/>
      <c r="G187" s="145" t="s">
        <v>341</v>
      </c>
      <c r="H187" s="195" t="s">
        <v>371</v>
      </c>
      <c r="I187" s="531"/>
    </row>
    <row r="188" spans="2:9" ht="13.5" thickBot="1" x14ac:dyDescent="0.25">
      <c r="B188" s="277"/>
      <c r="C188" s="132" t="s">
        <v>41</v>
      </c>
      <c r="D188" s="132"/>
      <c r="E188" s="138">
        <v>600</v>
      </c>
      <c r="F188" s="145"/>
      <c r="G188" s="145" t="s">
        <v>45</v>
      </c>
      <c r="H188" s="195" t="s">
        <v>45</v>
      </c>
      <c r="I188" s="531" t="s">
        <v>311</v>
      </c>
    </row>
    <row r="189" spans="2:9" ht="13.5" thickBot="1" x14ac:dyDescent="0.25">
      <c r="B189" s="278"/>
      <c r="C189" s="209"/>
      <c r="D189" s="209"/>
      <c r="E189" s="209"/>
      <c r="F189" s="210"/>
      <c r="G189" s="210" t="s">
        <v>338</v>
      </c>
      <c r="H189" s="211"/>
      <c r="I189" s="531"/>
    </row>
    <row r="190" spans="2:9" ht="13.5" thickBot="1" x14ac:dyDescent="0.25">
      <c r="B190" s="277">
        <v>44817</v>
      </c>
      <c r="C190" s="132" t="s">
        <v>41</v>
      </c>
      <c r="D190" s="132"/>
      <c r="E190" s="138">
        <f>480+720</f>
        <v>1200</v>
      </c>
      <c r="F190" s="145"/>
      <c r="G190" s="145" t="s">
        <v>340</v>
      </c>
      <c r="H190" s="195" t="s">
        <v>249</v>
      </c>
      <c r="I190" s="531" t="s">
        <v>310</v>
      </c>
    </row>
    <row r="191" spans="2:9" ht="13.5" thickBot="1" x14ac:dyDescent="0.25">
      <c r="B191" s="278"/>
      <c r="C191" s="209"/>
      <c r="D191" s="209"/>
      <c r="E191" s="209"/>
      <c r="F191" s="210"/>
      <c r="G191" s="210" t="s">
        <v>338</v>
      </c>
      <c r="H191" s="211"/>
      <c r="I191" s="531"/>
    </row>
    <row r="192" spans="2:9" ht="13.5" thickBot="1" x14ac:dyDescent="0.25">
      <c r="B192" s="277">
        <v>44818</v>
      </c>
      <c r="C192" s="132" t="s">
        <v>41</v>
      </c>
      <c r="D192" s="132"/>
      <c r="E192" s="138">
        <v>720</v>
      </c>
      <c r="F192" s="145"/>
      <c r="G192" s="145" t="s">
        <v>340</v>
      </c>
      <c r="H192" s="195" t="s">
        <v>174</v>
      </c>
      <c r="I192" s="531" t="s">
        <v>313</v>
      </c>
    </row>
    <row r="193" spans="2:9" ht="13.5" thickBot="1" x14ac:dyDescent="0.25">
      <c r="B193" s="277"/>
      <c r="C193" s="132" t="s">
        <v>41</v>
      </c>
      <c r="D193" s="132"/>
      <c r="E193" s="138">
        <v>12200</v>
      </c>
      <c r="F193" s="145"/>
      <c r="G193" s="145" t="s">
        <v>360</v>
      </c>
      <c r="H193" s="195" t="s">
        <v>372</v>
      </c>
      <c r="I193" s="531" t="s">
        <v>436</v>
      </c>
    </row>
    <row r="194" spans="2:9" ht="13.5" thickBot="1" x14ac:dyDescent="0.25">
      <c r="B194" s="277"/>
      <c r="C194" s="132" t="s">
        <v>47</v>
      </c>
      <c r="D194" s="132"/>
      <c r="E194" s="138">
        <v>300</v>
      </c>
      <c r="F194" s="145"/>
      <c r="G194" s="145" t="s">
        <v>357</v>
      </c>
      <c r="H194" s="195" t="s">
        <v>373</v>
      </c>
      <c r="I194" s="531"/>
    </row>
    <row r="195" spans="2:9" ht="26.25" thickBot="1" x14ac:dyDescent="0.25">
      <c r="B195" s="277"/>
      <c r="C195" s="132" t="s">
        <v>47</v>
      </c>
      <c r="D195" s="132" t="s">
        <v>325</v>
      </c>
      <c r="E195" s="138">
        <v>9000</v>
      </c>
      <c r="F195" s="145"/>
      <c r="G195" s="145" t="s">
        <v>357</v>
      </c>
      <c r="H195" s="195" t="s">
        <v>374</v>
      </c>
      <c r="I195" s="531"/>
    </row>
    <row r="196" spans="2:9" s="232" customFormat="1" ht="13.5" thickBot="1" x14ac:dyDescent="0.25">
      <c r="B196" s="278"/>
      <c r="C196" s="209"/>
      <c r="D196" s="209"/>
      <c r="E196" s="209"/>
      <c r="F196" s="210"/>
      <c r="G196" s="210" t="s">
        <v>338</v>
      </c>
      <c r="H196" s="211"/>
      <c r="I196" s="533"/>
    </row>
    <row r="197" spans="2:9" ht="39" thickBot="1" x14ac:dyDescent="0.25">
      <c r="B197" s="277">
        <v>44819</v>
      </c>
      <c r="C197" s="132" t="s">
        <v>39</v>
      </c>
      <c r="D197" s="132" t="s">
        <v>52</v>
      </c>
      <c r="E197" s="138"/>
      <c r="F197" s="142">
        <v>200000</v>
      </c>
      <c r="G197" s="142" t="s">
        <v>338</v>
      </c>
      <c r="H197" s="218" t="s">
        <v>375</v>
      </c>
      <c r="I197" s="531"/>
    </row>
    <row r="198" spans="2:9" ht="13.5" thickBot="1" x14ac:dyDescent="0.25">
      <c r="B198" s="277"/>
      <c r="C198" s="132" t="s">
        <v>47</v>
      </c>
      <c r="D198" s="132" t="s">
        <v>81</v>
      </c>
      <c r="E198" s="138">
        <v>34800</v>
      </c>
      <c r="F198" s="145"/>
      <c r="G198" s="145" t="s">
        <v>339</v>
      </c>
      <c r="H198" s="195" t="s">
        <v>327</v>
      </c>
      <c r="I198" s="531" t="s">
        <v>324</v>
      </c>
    </row>
    <row r="199" spans="2:9" ht="13.5" thickBot="1" x14ac:dyDescent="0.25">
      <c r="B199" s="277"/>
      <c r="C199" s="132" t="s">
        <v>47</v>
      </c>
      <c r="D199" s="132" t="s">
        <v>290</v>
      </c>
      <c r="E199" s="143">
        <v>34800</v>
      </c>
      <c r="F199" s="145"/>
      <c r="G199" s="145" t="s">
        <v>339</v>
      </c>
      <c r="H199" s="195" t="s">
        <v>327</v>
      </c>
      <c r="I199" s="531" t="s">
        <v>324</v>
      </c>
    </row>
    <row r="200" spans="2:9" s="232" customFormat="1" ht="13.5" thickBot="1" x14ac:dyDescent="0.25">
      <c r="B200" s="278"/>
      <c r="C200" s="209"/>
      <c r="D200" s="209"/>
      <c r="E200" s="209"/>
      <c r="F200" s="210"/>
      <c r="G200" s="210" t="s">
        <v>338</v>
      </c>
      <c r="H200" s="211"/>
      <c r="I200" s="533"/>
    </row>
    <row r="201" spans="2:9" ht="26.25" thickBot="1" x14ac:dyDescent="0.25">
      <c r="B201" s="277">
        <v>44822</v>
      </c>
      <c r="C201" s="132" t="s">
        <v>41</v>
      </c>
      <c r="D201" s="132"/>
      <c r="E201" s="138">
        <v>2000</v>
      </c>
      <c r="F201" s="145"/>
      <c r="G201" s="145" t="s">
        <v>355</v>
      </c>
      <c r="H201" s="195" t="s">
        <v>328</v>
      </c>
      <c r="I201" s="531"/>
    </row>
    <row r="202" spans="2:9" ht="13.5" thickBot="1" x14ac:dyDescent="0.25">
      <c r="B202" s="277"/>
      <c r="C202" s="132" t="s">
        <v>41</v>
      </c>
      <c r="D202" s="132"/>
      <c r="E202" s="138">
        <v>480</v>
      </c>
      <c r="F202" s="145"/>
      <c r="G202" s="145" t="s">
        <v>340</v>
      </c>
      <c r="H202" s="195" t="s">
        <v>174</v>
      </c>
      <c r="I202" s="531"/>
    </row>
    <row r="203" spans="2:9" s="232" customFormat="1" ht="13.5" thickBot="1" x14ac:dyDescent="0.25">
      <c r="B203" s="278"/>
      <c r="C203" s="209"/>
      <c r="D203" s="209"/>
      <c r="E203" s="209"/>
      <c r="F203" s="210"/>
      <c r="G203" s="210" t="s">
        <v>338</v>
      </c>
      <c r="H203" s="211"/>
      <c r="I203" s="533"/>
    </row>
    <row r="204" spans="2:9" ht="13.5" thickBot="1" x14ac:dyDescent="0.25">
      <c r="B204" s="277">
        <v>44823</v>
      </c>
      <c r="C204" s="132" t="s">
        <v>41</v>
      </c>
      <c r="D204" s="132" t="s">
        <v>83</v>
      </c>
      <c r="E204" s="138">
        <v>21000</v>
      </c>
      <c r="F204" s="145"/>
      <c r="G204" s="145" t="s">
        <v>341</v>
      </c>
      <c r="H204" s="195" t="s">
        <v>376</v>
      </c>
      <c r="I204" s="531" t="s">
        <v>358</v>
      </c>
    </row>
    <row r="205" spans="2:9" ht="13.5" thickBot="1" x14ac:dyDescent="0.25">
      <c r="B205" s="277"/>
      <c r="C205" s="132" t="s">
        <v>41</v>
      </c>
      <c r="D205" s="132"/>
      <c r="E205" s="138">
        <v>600</v>
      </c>
      <c r="F205" s="145"/>
      <c r="G205" s="145" t="s">
        <v>340</v>
      </c>
      <c r="H205" s="195" t="s">
        <v>359</v>
      </c>
      <c r="I205" s="531"/>
    </row>
    <row r="206" spans="2:9" s="232" customFormat="1" ht="13.5" thickBot="1" x14ac:dyDescent="0.25">
      <c r="B206" s="278"/>
      <c r="C206" s="209"/>
      <c r="D206" s="209"/>
      <c r="E206" s="209"/>
      <c r="F206" s="210"/>
      <c r="G206" s="210"/>
      <c r="H206" s="211"/>
      <c r="I206" s="533"/>
    </row>
    <row r="207" spans="2:9" ht="13.5" thickBot="1" x14ac:dyDescent="0.25">
      <c r="B207" s="277">
        <v>44824</v>
      </c>
      <c r="C207" s="132" t="s">
        <v>41</v>
      </c>
      <c r="D207" s="132"/>
      <c r="E207" s="138">
        <v>240</v>
      </c>
      <c r="F207" s="145"/>
      <c r="G207" s="145" t="s">
        <v>340</v>
      </c>
      <c r="H207" s="195" t="s">
        <v>249</v>
      </c>
      <c r="I207" s="531"/>
    </row>
    <row r="208" spans="2:9" s="232" customFormat="1" ht="13.5" thickBot="1" x14ac:dyDescent="0.25">
      <c r="B208" s="280"/>
      <c r="C208" s="233"/>
      <c r="D208" s="233"/>
      <c r="E208" s="234"/>
      <c r="F208" s="235"/>
      <c r="G208" s="235"/>
      <c r="H208" s="236"/>
      <c r="I208" s="533"/>
    </row>
    <row r="209" spans="2:10" ht="13.5" thickBot="1" x14ac:dyDescent="0.25">
      <c r="B209" s="281">
        <v>44825</v>
      </c>
      <c r="C209" s="225" t="s">
        <v>41</v>
      </c>
      <c r="D209" s="225"/>
      <c r="E209" s="226">
        <v>360</v>
      </c>
      <c r="F209" s="146"/>
      <c r="G209" s="146" t="s">
        <v>340</v>
      </c>
      <c r="H209" s="227" t="s">
        <v>249</v>
      </c>
      <c r="I209" s="531"/>
    </row>
    <row r="210" spans="2:10" ht="13.5" thickBot="1" x14ac:dyDescent="0.25">
      <c r="B210" s="282"/>
      <c r="C210" s="260"/>
      <c r="D210" s="260"/>
      <c r="E210" s="260"/>
      <c r="F210" s="261"/>
      <c r="G210" s="261"/>
      <c r="H210" s="262" t="s">
        <v>397</v>
      </c>
      <c r="I210" s="531"/>
    </row>
    <row r="211" spans="2:10" s="232" customFormat="1" ht="13.5" thickBot="1" x14ac:dyDescent="0.25">
      <c r="B211" s="283"/>
      <c r="C211" s="263"/>
      <c r="D211" s="263"/>
      <c r="E211" s="263"/>
      <c r="F211" s="264"/>
      <c r="G211" s="264"/>
      <c r="H211" s="265" t="s">
        <v>383</v>
      </c>
      <c r="I211" s="533"/>
    </row>
    <row r="212" spans="2:10" ht="13.5" thickBot="1" x14ac:dyDescent="0.25">
      <c r="B212" s="284">
        <v>44847</v>
      </c>
      <c r="C212" s="251" t="s">
        <v>47</v>
      </c>
      <c r="D212" s="251" t="s">
        <v>67</v>
      </c>
      <c r="E212" s="252">
        <v>94000</v>
      </c>
      <c r="F212" s="253"/>
      <c r="G212" s="253"/>
      <c r="H212" s="250" t="s">
        <v>387</v>
      </c>
      <c r="I212" s="531" t="s">
        <v>389</v>
      </c>
    </row>
    <row r="213" spans="2:10" ht="13.5" thickBot="1" x14ac:dyDescent="0.25">
      <c r="B213" s="281"/>
      <c r="C213" s="226" t="s">
        <v>39</v>
      </c>
      <c r="D213" s="226" t="s">
        <v>40</v>
      </c>
      <c r="E213" s="226"/>
      <c r="F213" s="254">
        <v>200000</v>
      </c>
      <c r="G213" s="254"/>
      <c r="H213" s="255" t="s">
        <v>382</v>
      </c>
      <c r="I213" s="531" t="s">
        <v>392</v>
      </c>
    </row>
    <row r="214" spans="2:10" ht="13.5" thickBot="1" x14ac:dyDescent="0.25">
      <c r="B214" s="281"/>
      <c r="C214" s="225" t="s">
        <v>47</v>
      </c>
      <c r="D214" s="225" t="s">
        <v>291</v>
      </c>
      <c r="E214" s="226">
        <v>30200</v>
      </c>
      <c r="F214" s="146"/>
      <c r="G214" s="146"/>
      <c r="H214" s="227" t="s">
        <v>385</v>
      </c>
      <c r="I214" s="531" t="s">
        <v>388</v>
      </c>
      <c r="J214" s="136"/>
    </row>
    <row r="215" spans="2:10" ht="13.5" thickBot="1" x14ac:dyDescent="0.25">
      <c r="B215" s="281"/>
      <c r="C215" s="225" t="s">
        <v>47</v>
      </c>
      <c r="D215" s="225" t="s">
        <v>290</v>
      </c>
      <c r="E215" s="226">
        <v>30200</v>
      </c>
      <c r="F215" s="146"/>
      <c r="G215" s="146"/>
      <c r="H215" s="227" t="s">
        <v>385</v>
      </c>
      <c r="I215" s="531" t="s">
        <v>384</v>
      </c>
    </row>
    <row r="216" spans="2:10" ht="13.5" thickBot="1" x14ac:dyDescent="0.25">
      <c r="B216" s="281"/>
      <c r="C216" s="225" t="s">
        <v>47</v>
      </c>
      <c r="D216" s="225" t="s">
        <v>67</v>
      </c>
      <c r="E216" s="226">
        <v>139000</v>
      </c>
      <c r="F216" s="146"/>
      <c r="G216" s="146"/>
      <c r="H216" s="227" t="s">
        <v>390</v>
      </c>
      <c r="I216" s="531" t="s">
        <v>386</v>
      </c>
    </row>
    <row r="217" spans="2:10" s="256" customFormat="1" ht="13.5" thickBot="1" x14ac:dyDescent="0.25">
      <c r="B217" s="285"/>
      <c r="C217" s="257"/>
      <c r="D217" s="257"/>
      <c r="E217" s="257"/>
      <c r="F217" s="258"/>
      <c r="G217" s="258"/>
      <c r="H217" s="259"/>
      <c r="I217" s="534"/>
    </row>
    <row r="218" spans="2:10" ht="13.5" thickBot="1" x14ac:dyDescent="0.25">
      <c r="B218" s="281">
        <v>44851</v>
      </c>
      <c r="C218" s="225" t="s">
        <v>39</v>
      </c>
      <c r="D218" s="225" t="s">
        <v>40</v>
      </c>
      <c r="E218" s="226"/>
      <c r="F218" s="254">
        <v>58200</v>
      </c>
      <c r="G218" s="254"/>
      <c r="H218" s="255" t="s">
        <v>484</v>
      </c>
      <c r="I218" s="531" t="s">
        <v>393</v>
      </c>
    </row>
    <row r="219" spans="2:10" ht="13.5" thickBot="1" x14ac:dyDescent="0.25">
      <c r="B219" s="281"/>
      <c r="C219" s="225" t="s">
        <v>47</v>
      </c>
      <c r="D219" s="225" t="s">
        <v>232</v>
      </c>
      <c r="E219" s="226">
        <v>54000</v>
      </c>
      <c r="F219" s="146"/>
      <c r="G219" s="146"/>
      <c r="H219" s="227" t="s">
        <v>394</v>
      </c>
      <c r="I219" s="531" t="s">
        <v>431</v>
      </c>
    </row>
    <row r="220" spans="2:10" ht="13.5" thickBot="1" x14ac:dyDescent="0.25">
      <c r="B220" s="281"/>
      <c r="C220" s="225" t="s">
        <v>47</v>
      </c>
      <c r="D220" s="225" t="s">
        <v>395</v>
      </c>
      <c r="E220" s="226">
        <v>4200</v>
      </c>
      <c r="F220" s="146"/>
      <c r="G220" s="146"/>
      <c r="H220" s="227" t="s">
        <v>396</v>
      </c>
      <c r="I220" s="531" t="s">
        <v>432</v>
      </c>
    </row>
    <row r="221" spans="2:10" s="232" customFormat="1" ht="13.5" thickBot="1" x14ac:dyDescent="0.25">
      <c r="B221" s="280"/>
      <c r="C221" s="234"/>
      <c r="D221" s="234"/>
      <c r="E221" s="234"/>
      <c r="F221" s="235"/>
      <c r="G221" s="235"/>
      <c r="H221" s="236"/>
      <c r="I221" s="533"/>
    </row>
    <row r="222" spans="2:10" ht="13.5" thickBot="1" x14ac:dyDescent="0.25">
      <c r="B222" s="281">
        <v>44861</v>
      </c>
      <c r="C222" s="225" t="s">
        <v>39</v>
      </c>
      <c r="D222" s="225" t="s">
        <v>40</v>
      </c>
      <c r="E222" s="226"/>
      <c r="F222" s="254">
        <v>100000</v>
      </c>
      <c r="G222" s="254"/>
      <c r="H222" s="255" t="s">
        <v>398</v>
      </c>
      <c r="I222" s="531" t="s">
        <v>399</v>
      </c>
    </row>
    <row r="223" spans="2:10" ht="13.5" thickBot="1" x14ac:dyDescent="0.25">
      <c r="B223" s="281"/>
      <c r="C223" s="225" t="s">
        <v>47</v>
      </c>
      <c r="D223" s="225" t="s">
        <v>67</v>
      </c>
      <c r="E223" s="226">
        <v>20890</v>
      </c>
      <c r="F223" s="146"/>
      <c r="G223" s="146"/>
      <c r="H223" s="227" t="s">
        <v>400</v>
      </c>
      <c r="I223" s="531" t="s">
        <v>386</v>
      </c>
    </row>
    <row r="224" spans="2:10" ht="13.5" thickBot="1" x14ac:dyDescent="0.25">
      <c r="B224" s="281"/>
      <c r="C224" s="225" t="s">
        <v>41</v>
      </c>
      <c r="D224" s="225"/>
      <c r="E224" s="226">
        <v>480</v>
      </c>
      <c r="F224" s="146"/>
      <c r="G224" s="146"/>
      <c r="H224" s="227" t="s">
        <v>401</v>
      </c>
      <c r="I224" s="531"/>
    </row>
    <row r="225" spans="2:9" ht="13.5" thickBot="1" x14ac:dyDescent="0.25">
      <c r="B225" s="281"/>
      <c r="C225" s="225" t="s">
        <v>41</v>
      </c>
      <c r="D225" s="225"/>
      <c r="E225" s="226">
        <v>7000</v>
      </c>
      <c r="F225" s="146"/>
      <c r="G225" s="146"/>
      <c r="H225" s="227" t="s">
        <v>402</v>
      </c>
      <c r="I225" s="531" t="s">
        <v>411</v>
      </c>
    </row>
    <row r="226" spans="2:9" ht="13.5" thickBot="1" x14ac:dyDescent="0.25">
      <c r="B226" s="281"/>
      <c r="C226" s="225" t="s">
        <v>44</v>
      </c>
      <c r="D226" s="225"/>
      <c r="E226" s="226">
        <v>1000</v>
      </c>
      <c r="F226" s="146"/>
      <c r="G226" s="146"/>
      <c r="H226" s="227" t="s">
        <v>403</v>
      </c>
      <c r="I226" s="531">
        <v>1000</v>
      </c>
    </row>
    <row r="227" spans="2:9" ht="13.5" thickBot="1" x14ac:dyDescent="0.25">
      <c r="B227" s="277"/>
      <c r="C227" s="132" t="s">
        <v>41</v>
      </c>
      <c r="D227" s="132"/>
      <c r="E227" s="267">
        <v>3080</v>
      </c>
      <c r="F227" s="268"/>
      <c r="G227" s="268"/>
      <c r="H227" s="269" t="s">
        <v>408</v>
      </c>
      <c r="I227" s="531"/>
    </row>
    <row r="228" spans="2:9" s="232" customFormat="1" ht="13.5" thickBot="1" x14ac:dyDescent="0.25">
      <c r="B228" s="280"/>
      <c r="C228" s="234"/>
      <c r="D228" s="234"/>
      <c r="E228" s="234"/>
      <c r="F228" s="235"/>
      <c r="G228" s="235"/>
      <c r="H228" s="236"/>
      <c r="I228" s="533"/>
    </row>
    <row r="229" spans="2:9" ht="13.5" thickBot="1" x14ac:dyDescent="0.25">
      <c r="B229" s="281">
        <v>44863</v>
      </c>
      <c r="C229" s="225" t="s">
        <v>41</v>
      </c>
      <c r="D229" s="225" t="s">
        <v>83</v>
      </c>
      <c r="E229" s="226">
        <v>9000</v>
      </c>
      <c r="F229" s="146"/>
      <c r="G229" s="146"/>
      <c r="H229" s="227" t="s">
        <v>185</v>
      </c>
      <c r="I229" s="531" t="s">
        <v>404</v>
      </c>
    </row>
    <row r="230" spans="2:9" ht="13.5" thickBot="1" x14ac:dyDescent="0.25">
      <c r="B230" s="281"/>
      <c r="C230" s="225" t="s">
        <v>44</v>
      </c>
      <c r="D230" s="225" t="s">
        <v>405</v>
      </c>
      <c r="E230" s="226">
        <v>6000</v>
      </c>
      <c r="F230" s="146"/>
      <c r="G230" s="146"/>
      <c r="H230" s="227" t="s">
        <v>413</v>
      </c>
      <c r="I230" s="531" t="s">
        <v>407</v>
      </c>
    </row>
    <row r="231" spans="2:9" ht="13.5" thickBot="1" x14ac:dyDescent="0.25">
      <c r="B231" s="281"/>
      <c r="C231" s="225" t="s">
        <v>41</v>
      </c>
      <c r="D231" s="225"/>
      <c r="E231" s="226">
        <v>480</v>
      </c>
      <c r="F231" s="146"/>
      <c r="G231" s="146"/>
      <c r="H231" s="227" t="s">
        <v>249</v>
      </c>
      <c r="I231" s="531"/>
    </row>
    <row r="232" spans="2:9" ht="13.5" thickBot="1" x14ac:dyDescent="0.25">
      <c r="B232" s="281"/>
      <c r="C232" s="225" t="s">
        <v>44</v>
      </c>
      <c r="D232" s="225"/>
      <c r="E232" s="226">
        <v>1000</v>
      </c>
      <c r="F232" s="146"/>
      <c r="G232" s="146"/>
      <c r="H232" s="227" t="s">
        <v>406</v>
      </c>
      <c r="I232" s="531"/>
    </row>
    <row r="233" spans="2:9" ht="13.5" thickBot="1" x14ac:dyDescent="0.25">
      <c r="B233" s="281"/>
      <c r="C233" s="225" t="s">
        <v>42</v>
      </c>
      <c r="D233" s="225" t="s">
        <v>409</v>
      </c>
      <c r="E233" s="138">
        <v>5000</v>
      </c>
      <c r="F233" s="145"/>
      <c r="G233" s="145"/>
      <c r="H233" s="195" t="s">
        <v>410</v>
      </c>
      <c r="I233" s="531"/>
    </row>
    <row r="234" spans="2:9" ht="13.5" thickBot="1" x14ac:dyDescent="0.25">
      <c r="B234" s="281"/>
      <c r="C234" s="225"/>
      <c r="D234" s="225"/>
      <c r="E234" s="226"/>
      <c r="F234" s="146"/>
      <c r="G234" s="146"/>
      <c r="H234" s="227"/>
      <c r="I234" s="531">
        <f>3280-200</f>
        <v>3080</v>
      </c>
    </row>
    <row r="235" spans="2:9" ht="13.5" thickBot="1" x14ac:dyDescent="0.25">
      <c r="B235" s="281">
        <v>44865</v>
      </c>
      <c r="C235" s="225" t="s">
        <v>41</v>
      </c>
      <c r="D235" s="225"/>
      <c r="E235" s="226">
        <v>1000</v>
      </c>
      <c r="F235" s="146"/>
      <c r="G235" s="146"/>
      <c r="H235" s="227" t="s">
        <v>412</v>
      </c>
      <c r="I235" s="531"/>
    </row>
    <row r="236" spans="2:9" ht="13.5" thickBot="1" x14ac:dyDescent="0.25">
      <c r="B236" s="281"/>
      <c r="C236" s="225" t="s">
        <v>44</v>
      </c>
      <c r="D236" s="225"/>
      <c r="E236" s="226">
        <v>500</v>
      </c>
      <c r="F236" s="146"/>
      <c r="G236" s="146"/>
      <c r="H236" s="227" t="s">
        <v>45</v>
      </c>
      <c r="I236" s="531"/>
    </row>
    <row r="237" spans="2:9" ht="13.5" thickBot="1" x14ac:dyDescent="0.25">
      <c r="B237" s="281"/>
      <c r="C237" s="225" t="s">
        <v>41</v>
      </c>
      <c r="D237" s="225"/>
      <c r="E237" s="226">
        <v>480</v>
      </c>
      <c r="F237" s="146"/>
      <c r="G237" s="146"/>
      <c r="H237" s="227" t="s">
        <v>249</v>
      </c>
      <c r="I237" s="531"/>
    </row>
    <row r="238" spans="2:9" ht="13.5" thickBot="1" x14ac:dyDescent="0.25">
      <c r="B238" s="281"/>
      <c r="C238" s="225" t="s">
        <v>42</v>
      </c>
      <c r="D238" s="225" t="s">
        <v>409</v>
      </c>
      <c r="E238" s="226">
        <v>1000</v>
      </c>
      <c r="F238" s="146"/>
      <c r="G238" s="146"/>
      <c r="H238" s="227" t="s">
        <v>414</v>
      </c>
      <c r="I238" s="531"/>
    </row>
    <row r="239" spans="2:9" s="232" customFormat="1" ht="13.5" thickBot="1" x14ac:dyDescent="0.25">
      <c r="B239" s="280"/>
      <c r="C239" s="234"/>
      <c r="D239" s="234"/>
      <c r="E239" s="234"/>
      <c r="F239" s="235"/>
      <c r="G239" s="235"/>
      <c r="H239" s="236"/>
      <c r="I239" s="533"/>
    </row>
    <row r="240" spans="2:9" ht="13.5" thickBot="1" x14ac:dyDescent="0.25">
      <c r="B240" s="281">
        <v>44866</v>
      </c>
      <c r="C240" s="225" t="s">
        <v>42</v>
      </c>
      <c r="D240" s="225" t="s">
        <v>409</v>
      </c>
      <c r="E240" s="226">
        <v>2000</v>
      </c>
      <c r="F240" s="146"/>
      <c r="G240" s="146"/>
      <c r="H240" s="227" t="s">
        <v>430</v>
      </c>
      <c r="I240" s="531"/>
    </row>
    <row r="241" spans="2:9" s="232" customFormat="1" ht="13.5" thickBot="1" x14ac:dyDescent="0.25">
      <c r="B241" s="280"/>
      <c r="C241" s="234"/>
      <c r="D241" s="234"/>
      <c r="E241" s="234"/>
      <c r="F241" s="235"/>
      <c r="G241" s="235"/>
      <c r="H241" s="236"/>
      <c r="I241" s="533"/>
    </row>
    <row r="242" spans="2:9" ht="13.5" thickBot="1" x14ac:dyDescent="0.25">
      <c r="B242" s="281">
        <v>44867</v>
      </c>
      <c r="C242" s="225" t="s">
        <v>41</v>
      </c>
      <c r="D242" s="225"/>
      <c r="E242" s="226">
        <v>1600</v>
      </c>
      <c r="F242" s="146"/>
      <c r="G242" s="146"/>
      <c r="H242" s="227" t="s">
        <v>415</v>
      </c>
      <c r="I242" s="531" t="s">
        <v>416</v>
      </c>
    </row>
    <row r="243" spans="2:9" ht="13.5" thickBot="1" x14ac:dyDescent="0.25">
      <c r="B243" s="281"/>
      <c r="C243" s="225" t="s">
        <v>44</v>
      </c>
      <c r="D243" s="225"/>
      <c r="E243" s="226">
        <v>1000</v>
      </c>
      <c r="F243" s="146"/>
      <c r="G243" s="146"/>
      <c r="H243" s="227" t="s">
        <v>45</v>
      </c>
      <c r="I243" s="531" t="s">
        <v>417</v>
      </c>
    </row>
    <row r="244" spans="2:9" ht="13.5" thickBot="1" x14ac:dyDescent="0.25">
      <c r="B244" s="281"/>
      <c r="C244" s="225" t="s">
        <v>41</v>
      </c>
      <c r="D244" s="225"/>
      <c r="E244" s="226">
        <v>7000</v>
      </c>
      <c r="F244" s="146"/>
      <c r="G244" s="146"/>
      <c r="H244" s="227" t="s">
        <v>418</v>
      </c>
      <c r="I244" s="531" t="s">
        <v>419</v>
      </c>
    </row>
    <row r="245" spans="2:9" ht="13.5" thickBot="1" x14ac:dyDescent="0.25">
      <c r="B245" s="277"/>
      <c r="C245" s="132" t="s">
        <v>44</v>
      </c>
      <c r="D245" s="132"/>
      <c r="E245" s="138">
        <v>1000</v>
      </c>
      <c r="F245" s="145"/>
      <c r="G245" s="145"/>
      <c r="H245" s="195" t="s">
        <v>45</v>
      </c>
      <c r="I245" s="531" t="s">
        <v>424</v>
      </c>
    </row>
    <row r="246" spans="2:9" ht="13.5" thickBot="1" x14ac:dyDescent="0.25">
      <c r="B246" s="281"/>
      <c r="C246" s="225" t="s">
        <v>41</v>
      </c>
      <c r="D246" s="225"/>
      <c r="E246" s="226">
        <v>320</v>
      </c>
      <c r="F246" s="146"/>
      <c r="G246" s="146"/>
      <c r="H246" s="227" t="s">
        <v>174</v>
      </c>
      <c r="I246" s="531" t="s">
        <v>420</v>
      </c>
    </row>
    <row r="247" spans="2:9" s="232" customFormat="1" ht="13.5" thickBot="1" x14ac:dyDescent="0.25">
      <c r="B247" s="280"/>
      <c r="C247" s="234"/>
      <c r="D247" s="234"/>
      <c r="E247" s="234"/>
      <c r="F247" s="235"/>
      <c r="G247" s="235"/>
      <c r="H247" s="236"/>
      <c r="I247" s="533"/>
    </row>
    <row r="248" spans="2:9" ht="13.5" thickBot="1" x14ac:dyDescent="0.25">
      <c r="B248" s="281">
        <v>44868</v>
      </c>
      <c r="C248" s="225" t="s">
        <v>42</v>
      </c>
      <c r="D248" s="225" t="s">
        <v>421</v>
      </c>
      <c r="E248" s="226">
        <v>10000</v>
      </c>
      <c r="F248" s="146"/>
      <c r="G248" s="146"/>
      <c r="H248" s="227" t="s">
        <v>444</v>
      </c>
      <c r="I248" s="531">
        <f>(13*1000)+1800+(13*1800)</f>
        <v>38200</v>
      </c>
    </row>
    <row r="249" spans="2:9" ht="13.5" thickBot="1" x14ac:dyDescent="0.25">
      <c r="B249" s="281"/>
      <c r="C249" s="225" t="s">
        <v>42</v>
      </c>
      <c r="D249" s="225" t="s">
        <v>290</v>
      </c>
      <c r="E249" s="226">
        <v>10000</v>
      </c>
      <c r="F249" s="146"/>
      <c r="G249" s="146"/>
      <c r="H249" s="227" t="s">
        <v>444</v>
      </c>
      <c r="I249" s="531"/>
    </row>
    <row r="250" spans="2:9" ht="13.5" thickBot="1" x14ac:dyDescent="0.25">
      <c r="B250" s="281"/>
      <c r="C250" s="225" t="s">
        <v>42</v>
      </c>
      <c r="D250" s="225" t="s">
        <v>409</v>
      </c>
      <c r="E250" s="226">
        <v>10000</v>
      </c>
      <c r="F250" s="146"/>
      <c r="G250" s="146"/>
      <c r="H250" s="227" t="s">
        <v>422</v>
      </c>
      <c r="I250" s="531" t="s">
        <v>423</v>
      </c>
    </row>
    <row r="251" spans="2:9" ht="13.5" thickBot="1" x14ac:dyDescent="0.25">
      <c r="B251" s="277"/>
      <c r="C251" s="132" t="s">
        <v>41</v>
      </c>
      <c r="D251" s="132"/>
      <c r="E251" s="138">
        <v>360</v>
      </c>
      <c r="F251" s="145"/>
      <c r="G251" s="145"/>
      <c r="H251" s="195" t="s">
        <v>174</v>
      </c>
      <c r="I251" s="531" t="s">
        <v>426</v>
      </c>
    </row>
    <row r="252" spans="2:9" ht="13.5" thickBot="1" x14ac:dyDescent="0.25">
      <c r="B252" s="281"/>
      <c r="C252" s="225" t="s">
        <v>39</v>
      </c>
      <c r="D252" s="225" t="s">
        <v>40</v>
      </c>
      <c r="E252" s="226"/>
      <c r="F252" s="254">
        <v>40000</v>
      </c>
      <c r="G252" s="254"/>
      <c r="H252" s="255" t="s">
        <v>435</v>
      </c>
      <c r="I252" s="531" t="s">
        <v>427</v>
      </c>
    </row>
    <row r="253" spans="2:9" ht="13.5" thickBot="1" x14ac:dyDescent="0.25">
      <c r="B253" s="277"/>
      <c r="C253" s="132" t="s">
        <v>47</v>
      </c>
      <c r="D253" s="132" t="s">
        <v>232</v>
      </c>
      <c r="E253" s="138">
        <v>40000</v>
      </c>
      <c r="F253" s="145"/>
      <c r="G253" s="145"/>
      <c r="H253" s="195" t="s">
        <v>428</v>
      </c>
      <c r="I253" s="531" t="s">
        <v>429</v>
      </c>
    </row>
    <row r="254" spans="2:9" s="232" customFormat="1" ht="13.5" thickBot="1" x14ac:dyDescent="0.25">
      <c r="B254" s="278"/>
      <c r="C254" s="209"/>
      <c r="D254" s="209"/>
      <c r="E254" s="209"/>
      <c r="F254" s="210"/>
      <c r="G254" s="210"/>
      <c r="H254" s="211"/>
      <c r="I254" s="533"/>
    </row>
    <row r="255" spans="2:9" ht="13.5" thickBot="1" x14ac:dyDescent="0.25">
      <c r="B255" s="281">
        <v>44870</v>
      </c>
      <c r="C255" s="225" t="s">
        <v>41</v>
      </c>
      <c r="D255" s="225"/>
      <c r="E255" s="226">
        <v>400</v>
      </c>
      <c r="F255" s="146"/>
      <c r="G255" s="146"/>
      <c r="H255" s="227" t="s">
        <v>425</v>
      </c>
      <c r="I255" s="531" t="s">
        <v>434</v>
      </c>
    </row>
    <row r="256" spans="2:9" s="232" customFormat="1" ht="13.5" thickBot="1" x14ac:dyDescent="0.25">
      <c r="B256" s="280"/>
      <c r="C256" s="234"/>
      <c r="D256" s="234"/>
      <c r="E256" s="234"/>
      <c r="F256" s="235"/>
      <c r="G256" s="235"/>
      <c r="H256" s="236"/>
      <c r="I256" s="533"/>
    </row>
    <row r="257" spans="2:11" ht="13.5" thickBot="1" x14ac:dyDescent="0.25">
      <c r="B257" s="281">
        <v>44874</v>
      </c>
      <c r="C257" s="225" t="s">
        <v>44</v>
      </c>
      <c r="D257" s="225"/>
      <c r="E257" s="226">
        <v>800</v>
      </c>
      <c r="F257" s="146"/>
      <c r="G257" s="146"/>
      <c r="H257" s="227" t="s">
        <v>45</v>
      </c>
      <c r="I257" s="531" t="s">
        <v>433</v>
      </c>
    </row>
    <row r="258" spans="2:11" ht="13.5" thickBot="1" x14ac:dyDescent="0.25">
      <c r="B258" s="277"/>
      <c r="C258" s="132" t="s">
        <v>42</v>
      </c>
      <c r="D258" s="132" t="s">
        <v>409</v>
      </c>
      <c r="E258" s="138">
        <v>500</v>
      </c>
      <c r="F258" s="145"/>
      <c r="G258" s="145"/>
      <c r="H258" s="195" t="s">
        <v>443</v>
      </c>
      <c r="I258" s="531">
        <v>1</v>
      </c>
    </row>
    <row r="259" spans="2:11" s="232" customFormat="1" ht="13.5" thickBot="1" x14ac:dyDescent="0.25">
      <c r="B259" s="280"/>
      <c r="C259" s="234"/>
      <c r="D259" s="234"/>
      <c r="E259" s="234"/>
      <c r="F259" s="235"/>
      <c r="G259" s="235"/>
      <c r="H259" s="236"/>
      <c r="I259" s="533"/>
    </row>
    <row r="260" spans="2:11" ht="13.5" thickBot="1" x14ac:dyDescent="0.25">
      <c r="B260" s="281">
        <v>44875</v>
      </c>
      <c r="C260" s="225" t="s">
        <v>39</v>
      </c>
      <c r="D260" s="225" t="s">
        <v>40</v>
      </c>
      <c r="E260" s="226"/>
      <c r="F260" s="254">
        <v>290000</v>
      </c>
      <c r="G260" s="254"/>
      <c r="H260" s="255" t="s">
        <v>437</v>
      </c>
      <c r="I260" s="531"/>
    </row>
    <row r="261" spans="2:11" ht="13.5" thickBot="1" x14ac:dyDescent="0.25">
      <c r="B261" s="281"/>
      <c r="C261" s="225" t="s">
        <v>39</v>
      </c>
      <c r="D261" s="225" t="s">
        <v>40</v>
      </c>
      <c r="E261" s="226"/>
      <c r="F261" s="254">
        <v>200000</v>
      </c>
      <c r="G261" s="254"/>
      <c r="H261" s="255" t="s">
        <v>438</v>
      </c>
      <c r="I261" s="531" t="s">
        <v>439</v>
      </c>
    </row>
    <row r="262" spans="2:11" ht="13.5" thickBot="1" x14ac:dyDescent="0.25">
      <c r="B262" s="281"/>
      <c r="C262" s="225" t="s">
        <v>42</v>
      </c>
      <c r="D262" s="225" t="s">
        <v>291</v>
      </c>
      <c r="E262" s="226">
        <v>13000</v>
      </c>
      <c r="F262" s="146"/>
      <c r="G262" s="146"/>
      <c r="H262" s="227" t="s">
        <v>445</v>
      </c>
      <c r="I262" s="531" t="s">
        <v>447</v>
      </c>
    </row>
    <row r="263" spans="2:11" ht="13.5" thickBot="1" x14ac:dyDescent="0.25">
      <c r="B263" s="281"/>
      <c r="C263" s="225" t="s">
        <v>42</v>
      </c>
      <c r="D263" s="225" t="s">
        <v>290</v>
      </c>
      <c r="E263" s="226">
        <v>13000</v>
      </c>
      <c r="F263" s="146"/>
      <c r="G263" s="146"/>
      <c r="H263" s="227" t="s">
        <v>445</v>
      </c>
      <c r="I263" s="531" t="s">
        <v>446</v>
      </c>
    </row>
    <row r="264" spans="2:11" ht="13.5" thickBot="1" x14ac:dyDescent="0.25">
      <c r="B264" s="281"/>
      <c r="C264" s="225" t="s">
        <v>47</v>
      </c>
      <c r="D264" s="225" t="s">
        <v>440</v>
      </c>
      <c r="E264" s="226">
        <v>50000</v>
      </c>
      <c r="F264" s="146"/>
      <c r="G264" s="146"/>
      <c r="H264" s="227" t="s">
        <v>441</v>
      </c>
      <c r="I264" s="531" t="s">
        <v>442</v>
      </c>
      <c r="K264" s="46">
        <f>38000+11400</f>
        <v>49400</v>
      </c>
    </row>
    <row r="265" spans="2:11" ht="13.5" thickBot="1" x14ac:dyDescent="0.25">
      <c r="B265" s="281"/>
      <c r="C265" s="225" t="s">
        <v>47</v>
      </c>
      <c r="D265" s="225" t="s">
        <v>409</v>
      </c>
      <c r="E265" s="226">
        <v>20000</v>
      </c>
      <c r="F265" s="146"/>
      <c r="G265" s="146"/>
      <c r="H265" s="227" t="s">
        <v>460</v>
      </c>
      <c r="I265" s="531" t="s">
        <v>459</v>
      </c>
    </row>
    <row r="266" spans="2:11" ht="13.5" thickBot="1" x14ac:dyDescent="0.25">
      <c r="B266" s="281"/>
      <c r="C266" s="225"/>
      <c r="D266" s="225"/>
      <c r="E266" s="226"/>
      <c r="F266" s="146"/>
      <c r="G266" s="146"/>
      <c r="H266" s="227"/>
      <c r="I266" s="531"/>
    </row>
    <row r="267" spans="2:11" ht="13.5" thickBot="1" x14ac:dyDescent="0.25">
      <c r="B267" s="281">
        <v>44877</v>
      </c>
      <c r="C267" s="225" t="s">
        <v>47</v>
      </c>
      <c r="D267" s="225" t="s">
        <v>67</v>
      </c>
      <c r="E267" s="226">
        <v>160000</v>
      </c>
      <c r="F267" s="146"/>
      <c r="G267" s="146"/>
      <c r="H267" s="227" t="s">
        <v>462</v>
      </c>
      <c r="I267" s="535" t="s">
        <v>463</v>
      </c>
    </row>
    <row r="268" spans="2:11" ht="13.5" thickBot="1" x14ac:dyDescent="0.25">
      <c r="B268" s="277"/>
      <c r="C268" s="225" t="s">
        <v>47</v>
      </c>
      <c r="D268" s="225" t="s">
        <v>291</v>
      </c>
      <c r="E268" s="226">
        <v>15200</v>
      </c>
      <c r="F268" s="146"/>
      <c r="G268" s="146"/>
      <c r="H268" s="227" t="s">
        <v>448</v>
      </c>
      <c r="I268" s="531" t="s">
        <v>447</v>
      </c>
    </row>
    <row r="269" spans="2:11" ht="13.5" thickBot="1" x14ac:dyDescent="0.25">
      <c r="B269" s="281"/>
      <c r="C269" s="225" t="s">
        <v>47</v>
      </c>
      <c r="D269" s="225" t="s">
        <v>290</v>
      </c>
      <c r="E269" s="226">
        <v>15200</v>
      </c>
      <c r="F269" s="146"/>
      <c r="G269" s="146"/>
      <c r="H269" s="227" t="s">
        <v>448</v>
      </c>
      <c r="I269" s="531" t="s">
        <v>447</v>
      </c>
    </row>
    <row r="270" spans="2:11" ht="13.5" thickBot="1" x14ac:dyDescent="0.25">
      <c r="B270" s="277"/>
      <c r="C270" s="132" t="s">
        <v>41</v>
      </c>
      <c r="D270" s="132"/>
      <c r="E270" s="138">
        <v>200</v>
      </c>
      <c r="F270" s="145"/>
      <c r="G270" s="145"/>
      <c r="H270" s="195" t="s">
        <v>494</v>
      </c>
      <c r="I270" s="531"/>
    </row>
    <row r="271" spans="2:11" ht="13.5" thickBot="1" x14ac:dyDescent="0.25">
      <c r="B271" s="281"/>
      <c r="C271" s="225"/>
      <c r="D271" s="225"/>
      <c r="E271" s="226"/>
      <c r="F271" s="146"/>
      <c r="G271" s="146"/>
      <c r="H271" s="227"/>
      <c r="I271" s="531"/>
    </row>
    <row r="272" spans="2:11" ht="13.5" thickBot="1" x14ac:dyDescent="0.25">
      <c r="B272" s="281">
        <v>44878</v>
      </c>
      <c r="C272" s="225" t="s">
        <v>47</v>
      </c>
      <c r="D272" s="225" t="s">
        <v>232</v>
      </c>
      <c r="E272" s="226">
        <v>40000</v>
      </c>
      <c r="F272" s="146"/>
      <c r="G272" s="146"/>
      <c r="H272" s="227" t="s">
        <v>450</v>
      </c>
      <c r="I272" s="531" t="s">
        <v>449</v>
      </c>
    </row>
    <row r="273" spans="2:11" ht="13.5" thickBot="1" x14ac:dyDescent="0.25">
      <c r="B273" s="281"/>
      <c r="C273" s="225"/>
      <c r="D273" s="225"/>
      <c r="E273" s="226"/>
      <c r="F273" s="146"/>
      <c r="G273" s="146"/>
      <c r="H273" s="227"/>
      <c r="I273" s="531"/>
      <c r="K273" s="46">
        <f>160*300</f>
        <v>48000</v>
      </c>
    </row>
    <row r="274" spans="2:11" ht="13.5" thickBot="1" x14ac:dyDescent="0.25">
      <c r="B274" s="281">
        <v>44879</v>
      </c>
      <c r="C274" s="225" t="s">
        <v>41</v>
      </c>
      <c r="D274" s="225"/>
      <c r="E274" s="267">
        <v>31990</v>
      </c>
      <c r="F274" s="268"/>
      <c r="G274" s="268"/>
      <c r="H274" s="269" t="s">
        <v>455</v>
      </c>
      <c r="I274" s="536" t="s">
        <v>456</v>
      </c>
    </row>
    <row r="275" spans="2:11" ht="13.5" thickBot="1" x14ac:dyDescent="0.25">
      <c r="B275" s="281"/>
      <c r="C275" s="225" t="s">
        <v>41</v>
      </c>
      <c r="D275" s="225"/>
      <c r="E275" s="267">
        <v>1100</v>
      </c>
      <c r="F275" s="268"/>
      <c r="G275" s="268"/>
      <c r="H275" s="269" t="s">
        <v>452</v>
      </c>
      <c r="I275" s="536" t="s">
        <v>451</v>
      </c>
    </row>
    <row r="276" spans="2:11" ht="13.5" thickBot="1" x14ac:dyDescent="0.25">
      <c r="B276" s="281"/>
      <c r="C276" s="225" t="s">
        <v>41</v>
      </c>
      <c r="D276" s="225"/>
      <c r="E276" s="267">
        <v>2320</v>
      </c>
      <c r="F276" s="268"/>
      <c r="G276" s="268"/>
      <c r="H276" s="269" t="s">
        <v>453</v>
      </c>
      <c r="I276" s="536" t="s">
        <v>451</v>
      </c>
    </row>
    <row r="277" spans="2:11" ht="13.5" thickBot="1" x14ac:dyDescent="0.25">
      <c r="B277" s="281"/>
      <c r="C277" s="225"/>
      <c r="D277" s="225"/>
      <c r="E277" s="226"/>
      <c r="F277" s="146"/>
      <c r="G277" s="146"/>
      <c r="H277" s="227"/>
      <c r="I277" s="531"/>
    </row>
    <row r="278" spans="2:11" ht="13.5" thickBot="1" x14ac:dyDescent="0.25">
      <c r="B278" s="281">
        <v>44880</v>
      </c>
      <c r="C278" s="225" t="s">
        <v>44</v>
      </c>
      <c r="D278" s="225"/>
      <c r="E278" s="226">
        <v>1500</v>
      </c>
      <c r="F278" s="146"/>
      <c r="G278" s="146"/>
      <c r="H278" s="227" t="s">
        <v>457</v>
      </c>
      <c r="I278" s="531"/>
    </row>
    <row r="279" spans="2:11" ht="13.5" thickBot="1" x14ac:dyDescent="0.25">
      <c r="B279" s="281"/>
      <c r="C279" s="225" t="s">
        <v>47</v>
      </c>
      <c r="D279" s="225" t="s">
        <v>409</v>
      </c>
      <c r="E279" s="226">
        <v>11400</v>
      </c>
      <c r="F279" s="146"/>
      <c r="G279" s="146"/>
      <c r="H279" s="227" t="s">
        <v>461</v>
      </c>
      <c r="I279" s="531" t="s">
        <v>458</v>
      </c>
      <c r="J279" s="46">
        <f>160-122</f>
        <v>38</v>
      </c>
      <c r="K279" s="46">
        <f>160*300</f>
        <v>48000</v>
      </c>
    </row>
    <row r="280" spans="2:11" ht="13.5" thickBot="1" x14ac:dyDescent="0.25">
      <c r="B280" s="281"/>
      <c r="C280" s="225"/>
      <c r="D280" s="225"/>
      <c r="E280" s="226"/>
      <c r="F280" s="146"/>
      <c r="G280" s="146"/>
      <c r="H280" s="227"/>
      <c r="I280" s="531"/>
    </row>
    <row r="281" spans="2:11" ht="13.5" thickBot="1" x14ac:dyDescent="0.25">
      <c r="B281" s="281">
        <v>44884</v>
      </c>
      <c r="C281" s="225" t="s">
        <v>41</v>
      </c>
      <c r="D281" s="225"/>
      <c r="E281" s="226">
        <v>9280</v>
      </c>
      <c r="F281" s="146"/>
      <c r="G281" s="146"/>
      <c r="H281" s="227" t="s">
        <v>465</v>
      </c>
      <c r="I281" s="536" t="s">
        <v>467</v>
      </c>
    </row>
    <row r="282" spans="2:11" ht="13.5" thickBot="1" x14ac:dyDescent="0.25">
      <c r="B282" s="281"/>
      <c r="C282" s="225" t="s">
        <v>41</v>
      </c>
      <c r="D282" s="225"/>
      <c r="E282" s="226">
        <v>1580</v>
      </c>
      <c r="F282" s="146"/>
      <c r="G282" s="146"/>
      <c r="H282" s="227" t="s">
        <v>465</v>
      </c>
      <c r="I282" s="536" t="s">
        <v>467</v>
      </c>
    </row>
    <row r="283" spans="2:11" ht="13.5" thickBot="1" x14ac:dyDescent="0.25">
      <c r="B283" s="281"/>
      <c r="C283" s="225" t="s">
        <v>41</v>
      </c>
      <c r="D283" s="225"/>
      <c r="E283" s="267">
        <v>8300</v>
      </c>
      <c r="F283" s="268"/>
      <c r="G283" s="268"/>
      <c r="H283" s="269" t="s">
        <v>464</v>
      </c>
      <c r="I283" s="536" t="s">
        <v>451</v>
      </c>
    </row>
    <row r="284" spans="2:11" ht="13.5" thickBot="1" x14ac:dyDescent="0.25">
      <c r="B284" s="281"/>
      <c r="C284" s="225"/>
      <c r="D284" s="225"/>
      <c r="E284" s="226"/>
      <c r="F284" s="146"/>
      <c r="G284" s="146"/>
      <c r="H284" s="227"/>
      <c r="I284" s="531"/>
    </row>
    <row r="285" spans="2:11" ht="13.5" thickBot="1" x14ac:dyDescent="0.25">
      <c r="B285" s="281">
        <v>44886</v>
      </c>
      <c r="C285" s="225" t="s">
        <v>41</v>
      </c>
      <c r="D285" s="225"/>
      <c r="E285" s="226">
        <v>640</v>
      </c>
      <c r="F285" s="146"/>
      <c r="G285" s="146"/>
      <c r="H285" s="227" t="s">
        <v>474</v>
      </c>
      <c r="I285" s="536" t="s">
        <v>451</v>
      </c>
    </row>
    <row r="286" spans="2:11" ht="13.5" thickBot="1" x14ac:dyDescent="0.25">
      <c r="B286" s="281"/>
      <c r="C286" s="225" t="s">
        <v>47</v>
      </c>
      <c r="D286" s="225" t="s">
        <v>466</v>
      </c>
      <c r="E286" s="226">
        <v>30000</v>
      </c>
      <c r="F286" s="146"/>
      <c r="G286" s="146"/>
      <c r="H286" s="227" t="s">
        <v>470</v>
      </c>
      <c r="I286" s="536" t="s">
        <v>451</v>
      </c>
    </row>
    <row r="287" spans="2:11" ht="13.5" thickBot="1" x14ac:dyDescent="0.25">
      <c r="B287" s="281"/>
      <c r="C287" s="225"/>
      <c r="D287" s="225"/>
      <c r="E287" s="226"/>
      <c r="F287" s="146"/>
      <c r="G287" s="146"/>
      <c r="H287" s="227"/>
      <c r="I287" s="531"/>
    </row>
    <row r="288" spans="2:11" ht="13.5" thickBot="1" x14ac:dyDescent="0.25">
      <c r="B288" s="281">
        <v>44887</v>
      </c>
      <c r="C288" s="225" t="s">
        <v>41</v>
      </c>
      <c r="D288" s="225"/>
      <c r="E288" s="267">
        <v>900</v>
      </c>
      <c r="F288" s="268"/>
      <c r="G288" s="268"/>
      <c r="H288" s="269" t="s">
        <v>475</v>
      </c>
      <c r="I288" s="536" t="s">
        <v>476</v>
      </c>
    </row>
    <row r="289" spans="2:9" ht="13.5" thickBot="1" x14ac:dyDescent="0.25">
      <c r="B289" s="281"/>
      <c r="C289" s="225" t="s">
        <v>44</v>
      </c>
      <c r="D289" s="225" t="s">
        <v>83</v>
      </c>
      <c r="E289" s="226">
        <v>3000</v>
      </c>
      <c r="F289" s="146"/>
      <c r="G289" s="146"/>
      <c r="H289" s="227" t="s">
        <v>468</v>
      </c>
      <c r="I289" s="531" t="s">
        <v>469</v>
      </c>
    </row>
    <row r="290" spans="2:9" ht="13.5" thickBot="1" x14ac:dyDescent="0.25">
      <c r="B290" s="281"/>
      <c r="C290" s="225"/>
      <c r="D290" s="225"/>
      <c r="E290" s="267">
        <v>60</v>
      </c>
      <c r="F290" s="268"/>
      <c r="G290" s="268"/>
      <c r="H290" s="269" t="s">
        <v>473</v>
      </c>
      <c r="I290" s="531" t="s">
        <v>477</v>
      </c>
    </row>
    <row r="291" spans="2:9" ht="13.5" thickBot="1" x14ac:dyDescent="0.25">
      <c r="B291" s="277"/>
      <c r="C291" s="132"/>
      <c r="D291" s="132"/>
      <c r="E291" s="138"/>
      <c r="F291" s="145"/>
      <c r="G291" s="145"/>
      <c r="H291" s="195"/>
      <c r="I291" s="531"/>
    </row>
    <row r="292" spans="2:9" ht="13.5" thickBot="1" x14ac:dyDescent="0.25">
      <c r="B292" s="281">
        <v>44888</v>
      </c>
      <c r="C292" s="225" t="s">
        <v>41</v>
      </c>
      <c r="D292" s="225"/>
      <c r="E292" s="267">
        <v>3900</v>
      </c>
      <c r="F292" s="268"/>
      <c r="G292" s="268"/>
      <c r="H292" s="269" t="s">
        <v>471</v>
      </c>
      <c r="I292" s="536" t="s">
        <v>472</v>
      </c>
    </row>
    <row r="293" spans="2:9" ht="13.5" thickBot="1" x14ac:dyDescent="0.25">
      <c r="B293" s="281"/>
      <c r="C293" s="225" t="s">
        <v>41</v>
      </c>
      <c r="D293" s="225"/>
      <c r="E293" s="267">
        <v>800</v>
      </c>
      <c r="F293" s="268"/>
      <c r="G293" s="268"/>
      <c r="H293" s="269" t="s">
        <v>478</v>
      </c>
      <c r="I293" s="536" t="s">
        <v>479</v>
      </c>
    </row>
    <row r="294" spans="2:9" ht="13.5" thickBot="1" x14ac:dyDescent="0.25">
      <c r="B294" s="277"/>
      <c r="C294" s="132" t="s">
        <v>41</v>
      </c>
      <c r="D294" s="132"/>
      <c r="E294" s="138">
        <v>5500</v>
      </c>
      <c r="F294" s="145"/>
      <c r="G294" s="145"/>
      <c r="H294" s="195" t="s">
        <v>482</v>
      </c>
      <c r="I294" s="531" t="s">
        <v>483</v>
      </c>
    </row>
    <row r="295" spans="2:9" ht="13.5" thickBot="1" x14ac:dyDescent="0.25">
      <c r="B295" s="281"/>
      <c r="C295" s="225" t="s">
        <v>47</v>
      </c>
      <c r="D295" s="225" t="s">
        <v>405</v>
      </c>
      <c r="E295" s="226">
        <v>6000</v>
      </c>
      <c r="F295" s="146"/>
      <c r="G295" s="146"/>
      <c r="H295" s="227" t="s">
        <v>480</v>
      </c>
      <c r="I295" s="531" t="s">
        <v>481</v>
      </c>
    </row>
    <row r="296" spans="2:9" ht="13.5" thickBot="1" x14ac:dyDescent="0.25">
      <c r="B296" s="281"/>
      <c r="C296" s="225"/>
      <c r="D296" s="225"/>
      <c r="E296" s="226"/>
      <c r="F296" s="146"/>
      <c r="G296" s="146"/>
      <c r="H296" s="227"/>
      <c r="I296" s="531"/>
    </row>
    <row r="297" spans="2:9" ht="13.5" thickBot="1" x14ac:dyDescent="0.25">
      <c r="B297" s="281">
        <v>44889</v>
      </c>
      <c r="C297" s="225" t="s">
        <v>41</v>
      </c>
      <c r="D297" s="225"/>
      <c r="E297" s="267">
        <v>300</v>
      </c>
      <c r="F297" s="268"/>
      <c r="G297" s="268"/>
      <c r="H297" s="269" t="s">
        <v>478</v>
      </c>
      <c r="I297" s="536" t="s">
        <v>487</v>
      </c>
    </row>
    <row r="298" spans="2:9" ht="13.5" thickBot="1" x14ac:dyDescent="0.25">
      <c r="B298" s="281"/>
      <c r="C298" s="225" t="s">
        <v>41</v>
      </c>
      <c r="D298" s="225"/>
      <c r="E298" s="267">
        <v>300</v>
      </c>
      <c r="F298" s="268"/>
      <c r="G298" s="268"/>
      <c r="H298" s="269" t="s">
        <v>485</v>
      </c>
      <c r="I298" s="536" t="s">
        <v>490</v>
      </c>
    </row>
    <row r="299" spans="2:9" ht="13.5" thickBot="1" x14ac:dyDescent="0.25">
      <c r="B299" s="281"/>
      <c r="C299" s="225" t="s">
        <v>41</v>
      </c>
      <c r="D299" s="225"/>
      <c r="E299" s="267">
        <v>400</v>
      </c>
      <c r="F299" s="268"/>
      <c r="G299" s="268"/>
      <c r="H299" s="269" t="s">
        <v>486</v>
      </c>
      <c r="I299" s="531"/>
    </row>
    <row r="300" spans="2:9" ht="13.5" thickBot="1" x14ac:dyDescent="0.25">
      <c r="B300" s="281"/>
      <c r="C300" s="225"/>
      <c r="D300" s="225"/>
      <c r="E300" s="226"/>
      <c r="F300" s="146"/>
      <c r="G300" s="146"/>
      <c r="H300" s="227"/>
      <c r="I300" s="531"/>
    </row>
    <row r="301" spans="2:9" ht="13.5" thickBot="1" x14ac:dyDescent="0.25">
      <c r="B301" s="281">
        <v>44893</v>
      </c>
      <c r="C301" s="225" t="s">
        <v>41</v>
      </c>
      <c r="D301" s="225"/>
      <c r="E301" s="226">
        <v>2000</v>
      </c>
      <c r="F301" s="146"/>
      <c r="G301" s="146"/>
      <c r="H301" s="270" t="s">
        <v>513</v>
      </c>
      <c r="I301" s="536" t="s">
        <v>491</v>
      </c>
    </row>
    <row r="302" spans="2:9" ht="13.5" thickBot="1" x14ac:dyDescent="0.25">
      <c r="B302" s="277"/>
      <c r="C302" s="132" t="s">
        <v>44</v>
      </c>
      <c r="D302" s="132"/>
      <c r="E302" s="138">
        <v>500</v>
      </c>
      <c r="F302" s="145"/>
      <c r="G302" s="145"/>
      <c r="H302" s="271" t="s">
        <v>45</v>
      </c>
      <c r="I302" s="531"/>
    </row>
    <row r="303" spans="2:9" ht="13.5" thickBot="1" x14ac:dyDescent="0.25">
      <c r="B303" s="281"/>
      <c r="C303" s="225" t="s">
        <v>41</v>
      </c>
      <c r="D303" s="225"/>
      <c r="E303" s="226">
        <v>4750</v>
      </c>
      <c r="F303" s="146"/>
      <c r="G303" s="146"/>
      <c r="H303" s="270" t="s">
        <v>514</v>
      </c>
      <c r="I303" s="536" t="s">
        <v>451</v>
      </c>
    </row>
    <row r="304" spans="2:9" ht="13.5" thickBot="1" x14ac:dyDescent="0.25">
      <c r="B304" s="281"/>
      <c r="C304" s="225"/>
      <c r="D304" s="225"/>
      <c r="E304" s="226"/>
      <c r="F304" s="146"/>
      <c r="G304" s="146"/>
      <c r="H304" s="227"/>
      <c r="I304" s="531"/>
    </row>
    <row r="305" spans="2:9" ht="13.5" thickBot="1" x14ac:dyDescent="0.25">
      <c r="B305" s="281">
        <v>44897</v>
      </c>
      <c r="C305" s="225" t="s">
        <v>47</v>
      </c>
      <c r="D305" s="225" t="s">
        <v>290</v>
      </c>
      <c r="E305" s="226">
        <v>10000</v>
      </c>
      <c r="F305" s="146"/>
      <c r="G305" s="146"/>
      <c r="H305" s="227" t="s">
        <v>511</v>
      </c>
      <c r="I305" s="531"/>
    </row>
    <row r="306" spans="2:9" ht="13.5" thickBot="1" x14ac:dyDescent="0.25">
      <c r="B306" s="281"/>
      <c r="C306" s="225" t="s">
        <v>47</v>
      </c>
      <c r="D306" s="225" t="s">
        <v>291</v>
      </c>
      <c r="E306" s="226">
        <v>10000</v>
      </c>
      <c r="F306" s="146"/>
      <c r="G306" s="146"/>
      <c r="H306" s="227" t="s">
        <v>511</v>
      </c>
      <c r="I306" s="531"/>
    </row>
    <row r="307" spans="2:9" ht="13.5" thickBot="1" x14ac:dyDescent="0.25">
      <c r="B307" s="281"/>
      <c r="C307" s="225"/>
      <c r="D307" s="225"/>
      <c r="E307" s="226"/>
      <c r="F307" s="146"/>
      <c r="G307" s="146"/>
      <c r="H307" s="227"/>
      <c r="I307" s="531"/>
    </row>
    <row r="308" spans="2:9" ht="13.5" thickBot="1" x14ac:dyDescent="0.25">
      <c r="B308" s="281">
        <v>44917</v>
      </c>
      <c r="C308" s="225" t="s">
        <v>39</v>
      </c>
      <c r="D308" s="225" t="s">
        <v>52</v>
      </c>
      <c r="E308" s="226"/>
      <c r="F308" s="146">
        <v>120000</v>
      </c>
      <c r="G308" s="146"/>
      <c r="H308" s="227"/>
      <c r="I308" s="531"/>
    </row>
    <row r="309" spans="2:9" ht="13.5" thickBot="1" x14ac:dyDescent="0.25">
      <c r="B309" s="281"/>
      <c r="C309" s="225"/>
      <c r="D309" s="225"/>
      <c r="E309" s="226"/>
      <c r="F309" s="146"/>
      <c r="G309" s="146"/>
      <c r="H309" s="227"/>
      <c r="I309" s="531"/>
    </row>
    <row r="310" spans="2:9" ht="13.5" thickBot="1" x14ac:dyDescent="0.25">
      <c r="B310" s="281">
        <v>44920</v>
      </c>
      <c r="C310" s="225" t="s">
        <v>47</v>
      </c>
      <c r="D310" s="225" t="s">
        <v>421</v>
      </c>
      <c r="E310" s="226">
        <v>33400</v>
      </c>
      <c r="F310" s="146"/>
      <c r="G310" s="146"/>
      <c r="H310" s="227" t="s">
        <v>512</v>
      </c>
      <c r="I310" s="531" t="s">
        <v>515</v>
      </c>
    </row>
    <row r="311" spans="2:9" ht="13.5" thickBot="1" x14ac:dyDescent="0.25">
      <c r="B311" s="281"/>
      <c r="C311" s="225" t="s">
        <v>47</v>
      </c>
      <c r="D311" s="225" t="s">
        <v>290</v>
      </c>
      <c r="E311" s="226">
        <v>33400</v>
      </c>
      <c r="F311" s="146"/>
      <c r="G311" s="146"/>
      <c r="H311" s="227" t="s">
        <v>512</v>
      </c>
      <c r="I311" s="531" t="s">
        <v>515</v>
      </c>
    </row>
    <row r="312" spans="2:9" ht="13.5" thickBot="1" x14ac:dyDescent="0.25">
      <c r="B312" s="281"/>
      <c r="C312" s="225" t="s">
        <v>47</v>
      </c>
      <c r="D312" s="225" t="s">
        <v>67</v>
      </c>
      <c r="E312" s="226">
        <v>80000</v>
      </c>
      <c r="F312" s="146"/>
      <c r="G312" s="146"/>
      <c r="H312" s="227" t="s">
        <v>516</v>
      </c>
      <c r="I312" s="531"/>
    </row>
    <row r="313" spans="2:9" ht="13.5" thickBot="1" x14ac:dyDescent="0.25">
      <c r="B313" s="281"/>
      <c r="C313" s="225"/>
      <c r="D313" s="225"/>
      <c r="E313" s="226"/>
      <c r="F313" s="146"/>
      <c r="G313" s="146"/>
      <c r="H313" s="227"/>
      <c r="I313" s="531">
        <f>23*1800</f>
        <v>41400</v>
      </c>
    </row>
    <row r="314" spans="2:9" ht="13.5" thickBot="1" x14ac:dyDescent="0.25">
      <c r="B314" s="281"/>
      <c r="C314" s="225"/>
      <c r="D314" s="225"/>
      <c r="E314" s="226"/>
      <c r="F314" s="146"/>
      <c r="G314" s="146"/>
      <c r="H314" s="227"/>
      <c r="I314" s="531">
        <v>2000</v>
      </c>
    </row>
    <row r="315" spans="2:9" ht="26.25" thickBot="1" x14ac:dyDescent="0.25">
      <c r="B315" s="228" t="s">
        <v>314</v>
      </c>
      <c r="C315" s="229"/>
      <c r="D315" s="132">
        <f>Tableau28[[#Totals],[Crédit]]-Tableau28[[#Totals],[Débit]]</f>
        <v>-10985</v>
      </c>
      <c r="E315" s="138">
        <f>SUBTOTAL(109,Tableau28[Débit])</f>
        <v>1981185</v>
      </c>
      <c r="F315" s="138">
        <f>SUBTOTAL(109,Tableau28[Crédit])</f>
        <v>1970200</v>
      </c>
      <c r="G315" s="230"/>
      <c r="H315" s="229">
        <f>SUBTOTAL(103,Tableau28[Observation])</f>
        <v>220</v>
      </c>
      <c r="I315" s="538">
        <f>I313+I314</f>
        <v>43400</v>
      </c>
    </row>
  </sheetData>
  <mergeCells count="2">
    <mergeCell ref="C3:F3"/>
    <mergeCell ref="C6:F6"/>
  </mergeCells>
  <phoneticPr fontId="22" type="noConversion"/>
  <conditionalFormatting sqref="D315">
    <cfRule type="cellIs" dxfId="19" priority="1" operator="lessThan">
      <formula>-1895</formula>
    </cfRule>
    <cfRule type="cellIs" dxfId="18" priority="2" operator="lessThan">
      <formula>0</formula>
    </cfRule>
    <cfRule type="cellIs" dxfId="17" priority="3" operator="lessThan">
      <formula>0</formula>
    </cfRule>
    <cfRule type="cellIs" dxfId="16" priority="4" operator="greaterThan">
      <formula>0</formula>
    </cfRule>
  </conditionalFormatting>
  <dataValidations disablePrompts="1" count="3">
    <dataValidation type="list" showInputMessage="1" showErrorMessage="1" sqref="G234:G235 G14:G232" xr:uid="{2AF3599D-3979-4DE2-8325-FEF35D9F9A4B}">
      <formula1>OFFSET($G$14,0,0,COUNTA($G:$G)-1)</formula1>
    </dataValidation>
    <dataValidation type="list" allowBlank="1" showInputMessage="1" showErrorMessage="1" sqref="T14:T29" xr:uid="{5EDCCDDE-FB62-4794-87F9-1D137947E5B1}">
      <formula1>OFFSET($T$14,0,0,COUNTA($T:$T)-1)</formula1>
    </dataValidation>
    <dataValidation type="list" allowBlank="1" showInputMessage="1" showErrorMessage="1" sqref="R14:R29" xr:uid="{3DE81343-7F40-40BD-B5B7-ED9D9AA51960}">
      <formula1>OFFSET($R$14,0,0,COUNTA($R:$R)-1)</formula1>
    </dataValidation>
  </dataValidations>
  <hyperlinks>
    <hyperlink ref="I274" r:id="rId1" display="Facture" xr:uid="{62F0CE2A-7BE7-45CF-A30C-6B1CB74EDABB}"/>
    <hyperlink ref="I275" r:id="rId2" xr:uid="{E9F3BBE9-6041-4D9C-A593-6EBAE0EDE141}"/>
    <hyperlink ref="I276" r:id="rId3" xr:uid="{8FF6900E-B4C5-4B9B-BA7C-D33316C29F4D}"/>
    <hyperlink ref="I286" r:id="rId4" xr:uid="{131EB3EE-EFC6-4B54-A51D-6BA756E89026}"/>
    <hyperlink ref="I285" r:id="rId5" xr:uid="{52897229-2F8C-4385-8920-F2D17867C1CB}"/>
    <hyperlink ref="I281" r:id="rId6" xr:uid="{1C8EF7F1-9AE1-44C7-8827-A629655FE333}"/>
    <hyperlink ref="I282" r:id="rId7" xr:uid="{DAE0A62A-1800-4C87-AD1E-2852B06BEF54}"/>
    <hyperlink ref="I283" r:id="rId8" xr:uid="{5BA1E489-4DC5-4440-ACED-67405D72932C}"/>
    <hyperlink ref="I288" r:id="rId9" xr:uid="{508F9FD4-D73C-43AD-81DD-6B725E4DA1FB}"/>
    <hyperlink ref="I292" r:id="rId10" xr:uid="{EDB1A62F-702F-4B4D-A08A-60C890051411}"/>
    <hyperlink ref="I293" r:id="rId11" xr:uid="{8C26562A-9F88-40E6-976B-239BCF4471B8}"/>
    <hyperlink ref="I297" r:id="rId12" xr:uid="{281EA730-0706-4D4F-877E-41F00BBB3E02}"/>
    <hyperlink ref="I298" r:id="rId13" display="Factur sable" xr:uid="{F7C935A8-FF8F-4C22-BE0E-ED3551E6ACA7}"/>
    <hyperlink ref="I301" r:id="rId14" display="Document Sabre\Bons-Facture-Attachement\Gravier.jpg" xr:uid="{08EA8486-CF93-47B3-B13C-C4035BDA8364}"/>
    <hyperlink ref="I303" r:id="rId15" display="Document Sabre\Bons-Facture-Attachement\Lampe.jpg" xr:uid="{7E89E81C-8A30-4144-9B8D-3B2D47144562}"/>
  </hyperlinks>
  <pageMargins left="0.78740157480314965" right="0.78740157480314965" top="0.98425196850393704" bottom="0.98425196850393704" header="0.51181102362204722" footer="0.51181102362204722"/>
  <pageSetup orientation="landscape" r:id="rId16"/>
  <headerFooter alignWithMargins="0"/>
  <tableParts count="4">
    <tablePart r:id="rId17"/>
    <tablePart r:id="rId18"/>
    <tablePart r:id="rId19"/>
    <tablePart r:id="rId20"/>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5DB1B-BD99-4A1C-B691-C4B343055A95}">
  <dimension ref="C5:L176"/>
  <sheetViews>
    <sheetView topLeftCell="A92" zoomScale="85" zoomScaleNormal="85" workbookViewId="0">
      <selection activeCell="L113" sqref="L113"/>
    </sheetView>
  </sheetViews>
  <sheetFormatPr baseColWidth="10" defaultRowHeight="12.75" x14ac:dyDescent="0.2"/>
  <cols>
    <col min="3" max="3" width="21.42578125" customWidth="1"/>
    <col min="4" max="4" width="14.85546875" customWidth="1"/>
    <col min="5" max="5" width="20.5703125" bestFit="1" customWidth="1"/>
    <col min="6" max="6" width="11.7109375" bestFit="1" customWidth="1"/>
    <col min="7" max="7" width="16" customWidth="1"/>
    <col min="8" max="8" width="34" customWidth="1"/>
    <col min="9" max="9" width="36.85546875" bestFit="1" customWidth="1"/>
  </cols>
  <sheetData>
    <row r="5" spans="3:9" ht="13.5" thickBot="1" x14ac:dyDescent="0.25"/>
    <row r="6" spans="3:9" ht="13.5" thickBot="1" x14ac:dyDescent="0.25">
      <c r="C6" s="288">
        <v>44825</v>
      </c>
      <c r="D6" s="225" t="s">
        <v>41</v>
      </c>
      <c r="E6" s="225"/>
      <c r="F6" s="226">
        <v>360</v>
      </c>
      <c r="G6" s="146"/>
      <c r="H6" s="146" t="s">
        <v>340</v>
      </c>
      <c r="I6" s="290" t="s">
        <v>249</v>
      </c>
    </row>
    <row r="7" spans="3:9" ht="13.5" thickBot="1" x14ac:dyDescent="0.25">
      <c r="C7" s="629" t="s">
        <v>397</v>
      </c>
      <c r="D7" s="630"/>
      <c r="E7" s="630"/>
      <c r="F7" s="630"/>
      <c r="G7" s="630"/>
      <c r="H7" s="630"/>
      <c r="I7" s="631"/>
    </row>
    <row r="8" spans="3:9" ht="13.5" thickBot="1" x14ac:dyDescent="0.25">
      <c r="C8" s="626" t="s">
        <v>383</v>
      </c>
      <c r="D8" s="627"/>
      <c r="E8" s="627"/>
      <c r="F8" s="627"/>
      <c r="G8" s="627"/>
      <c r="H8" s="627"/>
      <c r="I8" s="628"/>
    </row>
    <row r="9" spans="3:9" ht="13.5" thickBot="1" x14ac:dyDescent="0.25">
      <c r="C9" s="286">
        <v>44847</v>
      </c>
      <c r="D9" s="251" t="s">
        <v>47</v>
      </c>
      <c r="E9" s="251" t="s">
        <v>67</v>
      </c>
      <c r="F9" s="252">
        <v>94000</v>
      </c>
      <c r="G9" s="253"/>
      <c r="H9" s="253"/>
      <c r="I9" s="287" t="s">
        <v>387</v>
      </c>
    </row>
    <row r="10" spans="3:9" ht="13.5" thickBot="1" x14ac:dyDescent="0.25">
      <c r="C10" s="288"/>
      <c r="D10" s="226" t="s">
        <v>39</v>
      </c>
      <c r="E10" s="226" t="s">
        <v>40</v>
      </c>
      <c r="F10" s="226"/>
      <c r="G10" s="254">
        <v>200000</v>
      </c>
      <c r="H10" s="254"/>
      <c r="I10" s="289" t="s">
        <v>382</v>
      </c>
    </row>
    <row r="11" spans="3:9" ht="13.5" thickBot="1" x14ac:dyDescent="0.25">
      <c r="C11" s="288"/>
      <c r="D11" s="225" t="s">
        <v>47</v>
      </c>
      <c r="E11" s="225" t="s">
        <v>291</v>
      </c>
      <c r="F11" s="226">
        <v>30200</v>
      </c>
      <c r="G11" s="146"/>
      <c r="H11" s="146"/>
      <c r="I11" s="290" t="s">
        <v>385</v>
      </c>
    </row>
    <row r="12" spans="3:9" ht="13.5" thickBot="1" x14ac:dyDescent="0.25">
      <c r="C12" s="288"/>
      <c r="D12" s="225" t="s">
        <v>47</v>
      </c>
      <c r="E12" s="225" t="s">
        <v>290</v>
      </c>
      <c r="F12" s="226">
        <v>30200</v>
      </c>
      <c r="G12" s="146"/>
      <c r="H12" s="146"/>
      <c r="I12" s="290" t="s">
        <v>385</v>
      </c>
    </row>
    <row r="13" spans="3:9" ht="13.5" thickBot="1" x14ac:dyDescent="0.25">
      <c r="C13" s="288"/>
      <c r="D13" s="225" t="s">
        <v>47</v>
      </c>
      <c r="E13" s="225" t="s">
        <v>67</v>
      </c>
      <c r="F13" s="226">
        <v>139000</v>
      </c>
      <c r="G13" s="146"/>
      <c r="H13" s="146"/>
      <c r="I13" s="290" t="s">
        <v>390</v>
      </c>
    </row>
    <row r="14" spans="3:9" ht="13.5" thickBot="1" x14ac:dyDescent="0.25">
      <c r="C14" s="291"/>
      <c r="D14" s="257"/>
      <c r="E14" s="257"/>
      <c r="F14" s="257"/>
      <c r="G14" s="258"/>
      <c r="H14" s="258"/>
      <c r="I14" s="292"/>
    </row>
    <row r="15" spans="3:9" ht="13.5" thickBot="1" x14ac:dyDescent="0.25">
      <c r="C15" s="288">
        <v>44851</v>
      </c>
      <c r="D15" s="225" t="s">
        <v>39</v>
      </c>
      <c r="E15" s="225" t="s">
        <v>40</v>
      </c>
      <c r="F15" s="226"/>
      <c r="G15" s="254">
        <v>58200</v>
      </c>
      <c r="H15" s="254"/>
      <c r="I15" s="289" t="s">
        <v>484</v>
      </c>
    </row>
    <row r="16" spans="3:9" ht="13.5" thickBot="1" x14ac:dyDescent="0.25">
      <c r="C16" s="288"/>
      <c r="D16" s="225" t="s">
        <v>47</v>
      </c>
      <c r="E16" s="225" t="s">
        <v>232</v>
      </c>
      <c r="F16" s="226">
        <v>54000</v>
      </c>
      <c r="G16" s="146"/>
      <c r="H16" s="146"/>
      <c r="I16" s="290" t="s">
        <v>394</v>
      </c>
    </row>
    <row r="17" spans="3:9" ht="13.5" thickBot="1" x14ac:dyDescent="0.25">
      <c r="C17" s="288"/>
      <c r="D17" s="225" t="s">
        <v>47</v>
      </c>
      <c r="E17" s="225" t="s">
        <v>395</v>
      </c>
      <c r="F17" s="226">
        <v>4200</v>
      </c>
      <c r="G17" s="146"/>
      <c r="H17" s="146"/>
      <c r="I17" s="290" t="s">
        <v>396</v>
      </c>
    </row>
    <row r="18" spans="3:9" ht="13.5" thickBot="1" x14ac:dyDescent="0.25">
      <c r="C18" s="293"/>
      <c r="D18" s="234"/>
      <c r="E18" s="234"/>
      <c r="F18" s="234"/>
      <c r="G18" s="235"/>
      <c r="H18" s="235"/>
      <c r="I18" s="294"/>
    </row>
    <row r="19" spans="3:9" ht="13.5" thickBot="1" x14ac:dyDescent="0.25">
      <c r="C19" s="288">
        <v>44861</v>
      </c>
      <c r="D19" s="225" t="s">
        <v>39</v>
      </c>
      <c r="E19" s="225" t="s">
        <v>40</v>
      </c>
      <c r="F19" s="226"/>
      <c r="G19" s="254">
        <v>100000</v>
      </c>
      <c r="H19" s="254"/>
      <c r="I19" s="289" t="s">
        <v>398</v>
      </c>
    </row>
    <row r="20" spans="3:9" ht="13.5" thickBot="1" x14ac:dyDescent="0.25">
      <c r="C20" s="288"/>
      <c r="D20" s="225" t="s">
        <v>47</v>
      </c>
      <c r="E20" s="225" t="s">
        <v>67</v>
      </c>
      <c r="F20" s="226">
        <v>20890</v>
      </c>
      <c r="G20" s="146"/>
      <c r="H20" s="146"/>
      <c r="I20" s="290" t="s">
        <v>400</v>
      </c>
    </row>
    <row r="21" spans="3:9" ht="13.5" thickBot="1" x14ac:dyDescent="0.25">
      <c r="C21" s="288"/>
      <c r="D21" s="225" t="s">
        <v>41</v>
      </c>
      <c r="E21" s="225"/>
      <c r="F21" s="226">
        <v>480</v>
      </c>
      <c r="G21" s="146"/>
      <c r="H21" s="146"/>
      <c r="I21" s="290" t="s">
        <v>401</v>
      </c>
    </row>
    <row r="22" spans="3:9" ht="13.5" thickBot="1" x14ac:dyDescent="0.25">
      <c r="C22" s="288"/>
      <c r="D22" s="225" t="s">
        <v>41</v>
      </c>
      <c r="E22" s="225"/>
      <c r="F22" s="226">
        <v>7000</v>
      </c>
      <c r="G22" s="146"/>
      <c r="H22" s="146"/>
      <c r="I22" s="290" t="s">
        <v>402</v>
      </c>
    </row>
    <row r="23" spans="3:9" ht="13.5" thickBot="1" x14ac:dyDescent="0.25">
      <c r="C23" s="288"/>
      <c r="D23" s="225" t="s">
        <v>44</v>
      </c>
      <c r="E23" s="225"/>
      <c r="F23" s="226">
        <v>1000</v>
      </c>
      <c r="G23" s="146"/>
      <c r="H23" s="146"/>
      <c r="I23" s="290" t="s">
        <v>403</v>
      </c>
    </row>
    <row r="24" spans="3:9" ht="13.5" thickBot="1" x14ac:dyDescent="0.25">
      <c r="C24" s="295"/>
      <c r="D24" s="132" t="s">
        <v>41</v>
      </c>
      <c r="E24" s="132"/>
      <c r="F24" s="226">
        <v>3080</v>
      </c>
      <c r="G24" s="146"/>
      <c r="H24" s="146"/>
      <c r="I24" s="290" t="s">
        <v>408</v>
      </c>
    </row>
    <row r="25" spans="3:9" ht="13.5" thickBot="1" x14ac:dyDescent="0.25">
      <c r="C25" s="293"/>
      <c r="D25" s="234"/>
      <c r="E25" s="234"/>
      <c r="F25" s="234"/>
      <c r="G25" s="235"/>
      <c r="H25" s="235"/>
      <c r="I25" s="294"/>
    </row>
    <row r="26" spans="3:9" ht="26.25" thickBot="1" x14ac:dyDescent="0.25">
      <c r="C26" s="288">
        <v>44863</v>
      </c>
      <c r="D26" s="225" t="s">
        <v>41</v>
      </c>
      <c r="E26" s="225" t="s">
        <v>83</v>
      </c>
      <c r="F26" s="226">
        <v>9000</v>
      </c>
      <c r="G26" s="146"/>
      <c r="H26" s="146"/>
      <c r="I26" s="290" t="s">
        <v>185</v>
      </c>
    </row>
    <row r="27" spans="3:9" ht="13.5" thickBot="1" x14ac:dyDescent="0.25">
      <c r="C27" s="288"/>
      <c r="D27" s="225" t="s">
        <v>44</v>
      </c>
      <c r="E27" s="225" t="s">
        <v>405</v>
      </c>
      <c r="F27" s="226">
        <v>6000</v>
      </c>
      <c r="G27" s="146"/>
      <c r="H27" s="146"/>
      <c r="I27" s="290" t="s">
        <v>413</v>
      </c>
    </row>
    <row r="28" spans="3:9" ht="13.5" thickBot="1" x14ac:dyDescent="0.25">
      <c r="C28" s="288"/>
      <c r="D28" s="225" t="s">
        <v>41</v>
      </c>
      <c r="E28" s="225"/>
      <c r="F28" s="226">
        <v>480</v>
      </c>
      <c r="G28" s="146"/>
      <c r="H28" s="146"/>
      <c r="I28" s="290" t="s">
        <v>249</v>
      </c>
    </row>
    <row r="29" spans="3:9" ht="13.5" thickBot="1" x14ac:dyDescent="0.25">
      <c r="C29" s="288"/>
      <c r="D29" s="225" t="s">
        <v>44</v>
      </c>
      <c r="E29" s="225"/>
      <c r="F29" s="226">
        <v>1000</v>
      </c>
      <c r="G29" s="146"/>
      <c r="H29" s="146"/>
      <c r="I29" s="290" t="s">
        <v>406</v>
      </c>
    </row>
    <row r="30" spans="3:9" ht="26.25" thickBot="1" x14ac:dyDescent="0.25">
      <c r="C30" s="288"/>
      <c r="D30" s="225" t="s">
        <v>42</v>
      </c>
      <c r="E30" s="225" t="s">
        <v>409</v>
      </c>
      <c r="F30" s="138">
        <v>5000</v>
      </c>
      <c r="G30" s="145"/>
      <c r="H30" s="145"/>
      <c r="I30" s="296" t="s">
        <v>410</v>
      </c>
    </row>
    <row r="31" spans="3:9" ht="13.5" thickBot="1" x14ac:dyDescent="0.25">
      <c r="C31" s="288"/>
      <c r="D31" s="225"/>
      <c r="E31" s="225"/>
      <c r="F31" s="226"/>
      <c r="G31" s="146"/>
      <c r="H31" s="146"/>
      <c r="I31" s="290"/>
    </row>
    <row r="32" spans="3:9" ht="13.5" thickBot="1" x14ac:dyDescent="0.25">
      <c r="C32" s="288">
        <v>44865</v>
      </c>
      <c r="D32" s="225" t="s">
        <v>41</v>
      </c>
      <c r="E32" s="225"/>
      <c r="F32" s="226">
        <v>1000</v>
      </c>
      <c r="G32" s="146"/>
      <c r="H32" s="146"/>
      <c r="I32" s="290" t="s">
        <v>412</v>
      </c>
    </row>
    <row r="33" spans="3:9" ht="13.5" thickBot="1" x14ac:dyDescent="0.25">
      <c r="C33" s="288"/>
      <c r="D33" s="225" t="s">
        <v>44</v>
      </c>
      <c r="E33" s="225"/>
      <c r="F33" s="226">
        <v>500</v>
      </c>
      <c r="G33" s="146"/>
      <c r="H33" s="146"/>
      <c r="I33" s="290" t="s">
        <v>45</v>
      </c>
    </row>
    <row r="34" spans="3:9" ht="13.5" thickBot="1" x14ac:dyDescent="0.25">
      <c r="C34" s="288"/>
      <c r="D34" s="225" t="s">
        <v>41</v>
      </c>
      <c r="E34" s="225"/>
      <c r="F34" s="226">
        <v>480</v>
      </c>
      <c r="G34" s="146"/>
      <c r="H34" s="146"/>
      <c r="I34" s="290" t="s">
        <v>249</v>
      </c>
    </row>
    <row r="35" spans="3:9" ht="13.5" thickBot="1" x14ac:dyDescent="0.25">
      <c r="C35" s="288"/>
      <c r="D35" s="225" t="s">
        <v>42</v>
      </c>
      <c r="E35" s="225" t="s">
        <v>409</v>
      </c>
      <c r="F35" s="226">
        <v>1000</v>
      </c>
      <c r="G35" s="146"/>
      <c r="H35" s="146"/>
      <c r="I35" s="290" t="s">
        <v>414</v>
      </c>
    </row>
    <row r="36" spans="3:9" ht="13.5" thickBot="1" x14ac:dyDescent="0.25">
      <c r="C36" s="293"/>
      <c r="D36" s="234"/>
      <c r="E36" s="234"/>
      <c r="F36" s="234"/>
      <c r="G36" s="235"/>
      <c r="H36" s="235"/>
      <c r="I36" s="294"/>
    </row>
    <row r="37" spans="3:9" ht="13.5" thickBot="1" x14ac:dyDescent="0.25">
      <c r="C37" s="288">
        <v>44866</v>
      </c>
      <c r="D37" s="225" t="s">
        <v>42</v>
      </c>
      <c r="E37" s="225" t="s">
        <v>409</v>
      </c>
      <c r="F37" s="226">
        <v>2000</v>
      </c>
      <c r="G37" s="146"/>
      <c r="H37" s="146"/>
      <c r="I37" s="290" t="s">
        <v>430</v>
      </c>
    </row>
    <row r="38" spans="3:9" ht="13.5" thickBot="1" x14ac:dyDescent="0.25">
      <c r="C38" s="293"/>
      <c r="D38" s="234"/>
      <c r="E38" s="234"/>
      <c r="F38" s="234"/>
      <c r="G38" s="235"/>
      <c r="H38" s="235"/>
      <c r="I38" s="294"/>
    </row>
    <row r="39" spans="3:9" ht="13.5" thickBot="1" x14ac:dyDescent="0.25">
      <c r="C39" s="288">
        <v>44867</v>
      </c>
      <c r="D39" s="225" t="s">
        <v>41</v>
      </c>
      <c r="E39" s="225"/>
      <c r="F39" s="226">
        <v>1600</v>
      </c>
      <c r="G39" s="146"/>
      <c r="H39" s="146"/>
      <c r="I39" s="290" t="s">
        <v>415</v>
      </c>
    </row>
    <row r="40" spans="3:9" ht="13.5" thickBot="1" x14ac:dyDescent="0.25">
      <c r="C40" s="288"/>
      <c r="D40" s="225" t="s">
        <v>44</v>
      </c>
      <c r="E40" s="225"/>
      <c r="F40" s="226">
        <v>1000</v>
      </c>
      <c r="G40" s="146"/>
      <c r="H40" s="146"/>
      <c r="I40" s="290" t="s">
        <v>45</v>
      </c>
    </row>
    <row r="41" spans="3:9" ht="13.5" thickBot="1" x14ac:dyDescent="0.25">
      <c r="C41" s="288"/>
      <c r="D41" s="225" t="s">
        <v>41</v>
      </c>
      <c r="E41" s="225"/>
      <c r="F41" s="226">
        <v>7000</v>
      </c>
      <c r="G41" s="146"/>
      <c r="H41" s="146"/>
      <c r="I41" s="290" t="s">
        <v>418</v>
      </c>
    </row>
    <row r="42" spans="3:9" ht="13.5" thickBot="1" x14ac:dyDescent="0.25">
      <c r="C42" s="295"/>
      <c r="D42" s="132" t="s">
        <v>44</v>
      </c>
      <c r="E42" s="132"/>
      <c r="F42" s="138">
        <v>1000</v>
      </c>
      <c r="G42" s="145"/>
      <c r="H42" s="145"/>
      <c r="I42" s="296" t="s">
        <v>45</v>
      </c>
    </row>
    <row r="43" spans="3:9" ht="13.5" thickBot="1" x14ac:dyDescent="0.25">
      <c r="C43" s="288"/>
      <c r="D43" s="225" t="s">
        <v>41</v>
      </c>
      <c r="E43" s="225"/>
      <c r="F43" s="226">
        <v>320</v>
      </c>
      <c r="G43" s="146"/>
      <c r="H43" s="146"/>
      <c r="I43" s="290" t="s">
        <v>174</v>
      </c>
    </row>
    <row r="44" spans="3:9" ht="13.5" thickBot="1" x14ac:dyDescent="0.25">
      <c r="C44" s="293"/>
      <c r="D44" s="234"/>
      <c r="E44" s="234"/>
      <c r="F44" s="234"/>
      <c r="G44" s="235"/>
      <c r="H44" s="235"/>
      <c r="I44" s="294"/>
    </row>
    <row r="45" spans="3:9" ht="13.5" thickBot="1" x14ac:dyDescent="0.25">
      <c r="C45" s="288">
        <v>44868</v>
      </c>
      <c r="D45" s="225" t="s">
        <v>42</v>
      </c>
      <c r="E45" s="225" t="s">
        <v>421</v>
      </c>
      <c r="F45" s="226">
        <v>10000</v>
      </c>
      <c r="G45" s="146"/>
      <c r="H45" s="146"/>
      <c r="I45" s="290" t="s">
        <v>444</v>
      </c>
    </row>
    <row r="46" spans="3:9" ht="13.5" thickBot="1" x14ac:dyDescent="0.25">
      <c r="C46" s="288"/>
      <c r="D46" s="225" t="s">
        <v>42</v>
      </c>
      <c r="E46" s="225" t="s">
        <v>290</v>
      </c>
      <c r="F46" s="226">
        <v>10000</v>
      </c>
      <c r="G46" s="146"/>
      <c r="H46" s="146"/>
      <c r="I46" s="290" t="s">
        <v>444</v>
      </c>
    </row>
    <row r="47" spans="3:9" ht="13.5" thickBot="1" x14ac:dyDescent="0.25">
      <c r="C47" s="288"/>
      <c r="D47" s="225" t="s">
        <v>42</v>
      </c>
      <c r="E47" s="225" t="s">
        <v>409</v>
      </c>
      <c r="F47" s="226">
        <v>10000</v>
      </c>
      <c r="G47" s="146"/>
      <c r="H47" s="146"/>
      <c r="I47" s="290" t="s">
        <v>422</v>
      </c>
    </row>
    <row r="48" spans="3:9" ht="13.5" thickBot="1" x14ac:dyDescent="0.25">
      <c r="C48" s="295"/>
      <c r="D48" s="132" t="s">
        <v>41</v>
      </c>
      <c r="E48" s="132"/>
      <c r="F48" s="138">
        <v>360</v>
      </c>
      <c r="G48" s="145"/>
      <c r="H48" s="145"/>
      <c r="I48" s="296" t="s">
        <v>174</v>
      </c>
    </row>
    <row r="49" spans="3:9" ht="13.5" thickBot="1" x14ac:dyDescent="0.25">
      <c r="C49" s="288"/>
      <c r="D49" s="225" t="s">
        <v>39</v>
      </c>
      <c r="E49" s="225" t="s">
        <v>40</v>
      </c>
      <c r="F49" s="226"/>
      <c r="G49" s="254">
        <v>40000</v>
      </c>
      <c r="H49" s="254"/>
      <c r="I49" s="289" t="s">
        <v>435</v>
      </c>
    </row>
    <row r="50" spans="3:9" ht="13.5" thickBot="1" x14ac:dyDescent="0.25">
      <c r="C50" s="295"/>
      <c r="D50" s="132" t="s">
        <v>47</v>
      </c>
      <c r="E50" s="132" t="s">
        <v>232</v>
      </c>
      <c r="F50" s="138">
        <v>40000</v>
      </c>
      <c r="G50" s="145"/>
      <c r="H50" s="145"/>
      <c r="I50" s="296" t="s">
        <v>428</v>
      </c>
    </row>
    <row r="51" spans="3:9" ht="13.5" thickBot="1" x14ac:dyDescent="0.25">
      <c r="C51" s="297"/>
      <c r="D51" s="209"/>
      <c r="E51" s="209"/>
      <c r="F51" s="209"/>
      <c r="G51" s="210"/>
      <c r="H51" s="210"/>
      <c r="I51" s="298"/>
    </row>
    <row r="52" spans="3:9" ht="13.5" thickBot="1" x14ac:dyDescent="0.25">
      <c r="C52" s="288">
        <v>44870</v>
      </c>
      <c r="D52" s="225" t="s">
        <v>41</v>
      </c>
      <c r="E52" s="225"/>
      <c r="F52" s="226">
        <v>400</v>
      </c>
      <c r="G52" s="146"/>
      <c r="H52" s="146"/>
      <c r="I52" s="290" t="s">
        <v>425</v>
      </c>
    </row>
    <row r="53" spans="3:9" ht="13.5" thickBot="1" x14ac:dyDescent="0.25">
      <c r="C53" s="293"/>
      <c r="D53" s="234"/>
      <c r="E53" s="234"/>
      <c r="F53" s="234"/>
      <c r="G53" s="235"/>
      <c r="H53" s="235"/>
      <c r="I53" s="294"/>
    </row>
    <row r="54" spans="3:9" ht="13.5" thickBot="1" x14ac:dyDescent="0.25">
      <c r="C54" s="288">
        <v>44874</v>
      </c>
      <c r="D54" s="225" t="s">
        <v>44</v>
      </c>
      <c r="E54" s="225"/>
      <c r="F54" s="226">
        <v>800</v>
      </c>
      <c r="G54" s="146"/>
      <c r="H54" s="146"/>
      <c r="I54" s="290" t="s">
        <v>45</v>
      </c>
    </row>
    <row r="55" spans="3:9" ht="13.5" thickBot="1" x14ac:dyDescent="0.25">
      <c r="C55" s="295"/>
      <c r="D55" s="132" t="s">
        <v>42</v>
      </c>
      <c r="E55" s="132" t="s">
        <v>409</v>
      </c>
      <c r="F55" s="138">
        <v>500</v>
      </c>
      <c r="G55" s="145"/>
      <c r="H55" s="145"/>
      <c r="I55" s="296" t="s">
        <v>443</v>
      </c>
    </row>
    <row r="56" spans="3:9" ht="13.5" thickBot="1" x14ac:dyDescent="0.25">
      <c r="C56" s="293"/>
      <c r="D56" s="234"/>
      <c r="E56" s="234"/>
      <c r="F56" s="234"/>
      <c r="G56" s="235"/>
      <c r="H56" s="235"/>
      <c r="I56" s="294"/>
    </row>
    <row r="57" spans="3:9" ht="13.5" thickBot="1" x14ac:dyDescent="0.25">
      <c r="C57" s="288">
        <v>44875</v>
      </c>
      <c r="D57" s="225" t="s">
        <v>39</v>
      </c>
      <c r="E57" s="225" t="s">
        <v>40</v>
      </c>
      <c r="F57" s="226"/>
      <c r="G57" s="254">
        <v>290000</v>
      </c>
      <c r="H57" s="254"/>
      <c r="I57" s="289" t="s">
        <v>437</v>
      </c>
    </row>
    <row r="58" spans="3:9" ht="13.5" thickBot="1" x14ac:dyDescent="0.25">
      <c r="C58" s="288"/>
      <c r="D58" s="225" t="s">
        <v>39</v>
      </c>
      <c r="E58" s="225" t="s">
        <v>40</v>
      </c>
      <c r="F58" s="226"/>
      <c r="G58" s="254">
        <v>200000</v>
      </c>
      <c r="H58" s="254"/>
      <c r="I58" s="289" t="s">
        <v>438</v>
      </c>
    </row>
    <row r="59" spans="3:9" ht="13.5" thickBot="1" x14ac:dyDescent="0.25">
      <c r="C59" s="288"/>
      <c r="D59" s="225" t="s">
        <v>42</v>
      </c>
      <c r="E59" s="225" t="s">
        <v>291</v>
      </c>
      <c r="F59" s="226">
        <v>13000</v>
      </c>
      <c r="G59" s="146"/>
      <c r="H59" s="146"/>
      <c r="I59" s="290" t="s">
        <v>445</v>
      </c>
    </row>
    <row r="60" spans="3:9" ht="13.5" thickBot="1" x14ac:dyDescent="0.25">
      <c r="C60" s="288"/>
      <c r="D60" s="225" t="s">
        <v>42</v>
      </c>
      <c r="E60" s="225" t="s">
        <v>290</v>
      </c>
      <c r="F60" s="226">
        <v>13000</v>
      </c>
      <c r="G60" s="146"/>
      <c r="H60" s="146"/>
      <c r="I60" s="290" t="s">
        <v>445</v>
      </c>
    </row>
    <row r="61" spans="3:9" ht="13.5" thickBot="1" x14ac:dyDescent="0.25">
      <c r="C61" s="288"/>
      <c r="D61" s="225" t="s">
        <v>47</v>
      </c>
      <c r="E61" s="225" t="s">
        <v>440</v>
      </c>
      <c r="F61" s="226">
        <v>50000</v>
      </c>
      <c r="G61" s="146"/>
      <c r="H61" s="146"/>
      <c r="I61" s="290" t="s">
        <v>441</v>
      </c>
    </row>
    <row r="62" spans="3:9" ht="13.5" thickBot="1" x14ac:dyDescent="0.25">
      <c r="C62" s="288"/>
      <c r="D62" s="225" t="s">
        <v>47</v>
      </c>
      <c r="E62" s="225" t="s">
        <v>409</v>
      </c>
      <c r="F62" s="226">
        <v>20000</v>
      </c>
      <c r="G62" s="146"/>
      <c r="H62" s="146"/>
      <c r="I62" s="290" t="s">
        <v>460</v>
      </c>
    </row>
    <row r="63" spans="3:9" ht="13.5" thickBot="1" x14ac:dyDescent="0.25">
      <c r="C63" s="288"/>
      <c r="D63" s="225"/>
      <c r="E63" s="225"/>
      <c r="F63" s="226"/>
      <c r="G63" s="146"/>
      <c r="H63" s="146"/>
      <c r="I63" s="290"/>
    </row>
    <row r="64" spans="3:9" ht="13.5" thickBot="1" x14ac:dyDescent="0.25">
      <c r="C64" s="288">
        <v>44877</v>
      </c>
      <c r="D64" s="225" t="s">
        <v>47</v>
      </c>
      <c r="E64" s="225" t="s">
        <v>67</v>
      </c>
      <c r="F64" s="226">
        <v>160000</v>
      </c>
      <c r="G64" s="146"/>
      <c r="H64" s="146"/>
      <c r="I64" s="290" t="s">
        <v>462</v>
      </c>
    </row>
    <row r="65" spans="3:9" ht="13.5" thickBot="1" x14ac:dyDescent="0.25">
      <c r="C65" s="295"/>
      <c r="D65" s="225" t="s">
        <v>47</v>
      </c>
      <c r="E65" s="225" t="s">
        <v>291</v>
      </c>
      <c r="F65" s="226">
        <v>15200</v>
      </c>
      <c r="G65" s="146"/>
      <c r="H65" s="146"/>
      <c r="I65" s="290" t="s">
        <v>448</v>
      </c>
    </row>
    <row r="66" spans="3:9" ht="13.5" thickBot="1" x14ac:dyDescent="0.25">
      <c r="C66" s="288"/>
      <c r="D66" s="225" t="s">
        <v>47</v>
      </c>
      <c r="E66" s="225" t="s">
        <v>290</v>
      </c>
      <c r="F66" s="226">
        <v>15200</v>
      </c>
      <c r="G66" s="146"/>
      <c r="H66" s="146"/>
      <c r="I66" s="290" t="s">
        <v>448</v>
      </c>
    </row>
    <row r="67" spans="3:9" ht="13.5" thickBot="1" x14ac:dyDescent="0.25">
      <c r="C67" s="295"/>
      <c r="D67" s="132" t="s">
        <v>41</v>
      </c>
      <c r="E67" s="132"/>
      <c r="F67" s="138">
        <v>200</v>
      </c>
      <c r="G67" s="145"/>
      <c r="H67" s="145"/>
      <c r="I67" s="296" t="s">
        <v>454</v>
      </c>
    </row>
    <row r="68" spans="3:9" ht="13.5" thickBot="1" x14ac:dyDescent="0.25">
      <c r="C68" s="288"/>
      <c r="D68" s="225"/>
      <c r="E68" s="225"/>
      <c r="F68" s="226"/>
      <c r="G68" s="146"/>
      <c r="H68" s="146"/>
      <c r="I68" s="290"/>
    </row>
    <row r="69" spans="3:9" ht="13.5" thickBot="1" x14ac:dyDescent="0.25">
      <c r="C69" s="288">
        <v>44878</v>
      </c>
      <c r="D69" s="225" t="s">
        <v>47</v>
      </c>
      <c r="E69" s="225" t="s">
        <v>232</v>
      </c>
      <c r="F69" s="226">
        <v>40000</v>
      </c>
      <c r="G69" s="146"/>
      <c r="H69" s="146"/>
      <c r="I69" s="290" t="s">
        <v>450</v>
      </c>
    </row>
    <row r="70" spans="3:9" ht="13.5" thickBot="1" x14ac:dyDescent="0.25">
      <c r="C70" s="288"/>
      <c r="D70" s="225"/>
      <c r="E70" s="225"/>
      <c r="F70" s="226"/>
      <c r="G70" s="146"/>
      <c r="H70" s="146"/>
      <c r="I70" s="290"/>
    </row>
    <row r="71" spans="3:9" ht="13.5" thickBot="1" x14ac:dyDescent="0.25">
      <c r="C71" s="288">
        <v>44879</v>
      </c>
      <c r="D71" s="225" t="s">
        <v>41</v>
      </c>
      <c r="E71" s="225"/>
      <c r="F71" s="267">
        <v>31990</v>
      </c>
      <c r="G71" s="268"/>
      <c r="H71" s="268"/>
      <c r="I71" s="299" t="s">
        <v>455</v>
      </c>
    </row>
    <row r="72" spans="3:9" ht="13.5" thickBot="1" x14ac:dyDescent="0.25">
      <c r="C72" s="288"/>
      <c r="D72" s="225" t="s">
        <v>41</v>
      </c>
      <c r="E72" s="225"/>
      <c r="F72" s="267">
        <v>1100</v>
      </c>
      <c r="G72" s="268"/>
      <c r="H72" s="268"/>
      <c r="I72" s="299" t="s">
        <v>452</v>
      </c>
    </row>
    <row r="73" spans="3:9" ht="13.5" thickBot="1" x14ac:dyDescent="0.25">
      <c r="C73" s="288"/>
      <c r="D73" s="225" t="s">
        <v>41</v>
      </c>
      <c r="E73" s="225"/>
      <c r="F73" s="267">
        <v>2320</v>
      </c>
      <c r="G73" s="268"/>
      <c r="H73" s="268"/>
      <c r="I73" s="299" t="s">
        <v>453</v>
      </c>
    </row>
    <row r="74" spans="3:9" ht="13.5" thickBot="1" x14ac:dyDescent="0.25">
      <c r="C74" s="288"/>
      <c r="D74" s="225"/>
      <c r="E74" s="225"/>
      <c r="F74" s="226"/>
      <c r="G74" s="146"/>
      <c r="H74" s="146"/>
      <c r="I74" s="290"/>
    </row>
    <row r="75" spans="3:9" ht="26.25" thickBot="1" x14ac:dyDescent="0.25">
      <c r="C75" s="288">
        <v>44880</v>
      </c>
      <c r="D75" s="225" t="s">
        <v>44</v>
      </c>
      <c r="E75" s="225"/>
      <c r="F75" s="226">
        <v>1500</v>
      </c>
      <c r="G75" s="146"/>
      <c r="H75" s="146"/>
      <c r="I75" s="290" t="s">
        <v>457</v>
      </c>
    </row>
    <row r="76" spans="3:9" ht="13.5" thickBot="1" x14ac:dyDescent="0.25">
      <c r="C76" s="288"/>
      <c r="D76" s="225" t="s">
        <v>47</v>
      </c>
      <c r="E76" s="225" t="s">
        <v>409</v>
      </c>
      <c r="F76" s="226">
        <v>11400</v>
      </c>
      <c r="G76" s="146"/>
      <c r="H76" s="146"/>
      <c r="I76" s="290" t="s">
        <v>461</v>
      </c>
    </row>
    <row r="77" spans="3:9" ht="13.5" thickBot="1" x14ac:dyDescent="0.25">
      <c r="C77" s="288"/>
      <c r="D77" s="225"/>
      <c r="E77" s="225"/>
      <c r="F77" s="226"/>
      <c r="G77" s="146"/>
      <c r="H77" s="146"/>
      <c r="I77" s="290"/>
    </row>
    <row r="78" spans="3:9" ht="13.5" thickBot="1" x14ac:dyDescent="0.25">
      <c r="C78" s="288">
        <v>44884</v>
      </c>
      <c r="D78" s="225" t="s">
        <v>41</v>
      </c>
      <c r="E78" s="225"/>
      <c r="F78" s="226">
        <v>9280</v>
      </c>
      <c r="G78" s="146"/>
      <c r="H78" s="146"/>
      <c r="I78" s="290" t="s">
        <v>465</v>
      </c>
    </row>
    <row r="79" spans="3:9" ht="13.5" thickBot="1" x14ac:dyDescent="0.25">
      <c r="C79" s="288"/>
      <c r="D79" s="225" t="s">
        <v>41</v>
      </c>
      <c r="E79" s="225"/>
      <c r="F79" s="226">
        <v>1580</v>
      </c>
      <c r="G79" s="146"/>
      <c r="H79" s="146"/>
      <c r="I79" s="290" t="s">
        <v>465</v>
      </c>
    </row>
    <row r="80" spans="3:9" ht="13.5" thickBot="1" x14ac:dyDescent="0.25">
      <c r="C80" s="288"/>
      <c r="D80" s="225" t="s">
        <v>41</v>
      </c>
      <c r="E80" s="225"/>
      <c r="F80" s="267">
        <v>8300</v>
      </c>
      <c r="G80" s="268"/>
      <c r="H80" s="268"/>
      <c r="I80" s="299" t="s">
        <v>464</v>
      </c>
    </row>
    <row r="81" spans="3:9" ht="13.5" thickBot="1" x14ac:dyDescent="0.25">
      <c r="C81" s="288"/>
      <c r="D81" s="225"/>
      <c r="E81" s="225"/>
      <c r="F81" s="226"/>
      <c r="G81" s="146"/>
      <c r="H81" s="146"/>
      <c r="I81" s="290"/>
    </row>
    <row r="82" spans="3:9" ht="13.5" thickBot="1" x14ac:dyDescent="0.25">
      <c r="C82" s="288">
        <v>44886</v>
      </c>
      <c r="D82" s="225" t="s">
        <v>41</v>
      </c>
      <c r="E82" s="225"/>
      <c r="F82" s="226">
        <v>640</v>
      </c>
      <c r="G82" s="146"/>
      <c r="H82" s="146"/>
      <c r="I82" s="290" t="s">
        <v>474</v>
      </c>
    </row>
    <row r="83" spans="3:9" ht="13.5" thickBot="1" x14ac:dyDescent="0.25">
      <c r="C83" s="288"/>
      <c r="D83" s="225" t="s">
        <v>47</v>
      </c>
      <c r="E83" s="225" t="s">
        <v>466</v>
      </c>
      <c r="F83" s="226">
        <v>30000</v>
      </c>
      <c r="G83" s="146"/>
      <c r="H83" s="146"/>
      <c r="I83" s="290" t="s">
        <v>470</v>
      </c>
    </row>
    <row r="84" spans="3:9" ht="13.5" thickBot="1" x14ac:dyDescent="0.25">
      <c r="C84" s="288"/>
      <c r="D84" s="225"/>
      <c r="E84" s="225"/>
      <c r="F84" s="226"/>
      <c r="G84" s="146"/>
      <c r="H84" s="146"/>
      <c r="I84" s="290"/>
    </row>
    <row r="85" spans="3:9" ht="13.5" thickBot="1" x14ac:dyDescent="0.25">
      <c r="C85" s="288">
        <v>44887</v>
      </c>
      <c r="D85" s="225" t="s">
        <v>41</v>
      </c>
      <c r="E85" s="225"/>
      <c r="F85" s="267">
        <v>900</v>
      </c>
      <c r="G85" s="268"/>
      <c r="H85" s="268"/>
      <c r="I85" s="299" t="s">
        <v>475</v>
      </c>
    </row>
    <row r="86" spans="3:9" ht="26.25" thickBot="1" x14ac:dyDescent="0.25">
      <c r="C86" s="288"/>
      <c r="D86" s="225" t="s">
        <v>44</v>
      </c>
      <c r="E86" s="225" t="s">
        <v>83</v>
      </c>
      <c r="F86" s="226">
        <v>3000</v>
      </c>
      <c r="G86" s="146"/>
      <c r="H86" s="146"/>
      <c r="I86" s="290" t="s">
        <v>468</v>
      </c>
    </row>
    <row r="87" spans="3:9" ht="13.5" thickBot="1" x14ac:dyDescent="0.25">
      <c r="C87" s="288"/>
      <c r="D87" s="225"/>
      <c r="E87" s="225"/>
      <c r="F87" s="267">
        <v>60</v>
      </c>
      <c r="G87" s="268"/>
      <c r="H87" s="268"/>
      <c r="I87" s="299" t="s">
        <v>473</v>
      </c>
    </row>
    <row r="88" spans="3:9" ht="13.5" thickBot="1" x14ac:dyDescent="0.25">
      <c r="C88" s="295"/>
      <c r="D88" s="132"/>
      <c r="E88" s="132"/>
      <c r="F88" s="138"/>
      <c r="G88" s="145"/>
      <c r="H88" s="145"/>
      <c r="I88" s="296"/>
    </row>
    <row r="89" spans="3:9" ht="13.5" thickBot="1" x14ac:dyDescent="0.25">
      <c r="C89" s="288">
        <v>44888</v>
      </c>
      <c r="D89" s="225" t="s">
        <v>41</v>
      </c>
      <c r="E89" s="225"/>
      <c r="F89" s="267">
        <v>3900</v>
      </c>
      <c r="G89" s="268"/>
      <c r="H89" s="268"/>
      <c r="I89" s="299" t="s">
        <v>471</v>
      </c>
    </row>
    <row r="90" spans="3:9" ht="13.5" thickBot="1" x14ac:dyDescent="0.25">
      <c r="C90" s="288"/>
      <c r="D90" s="225" t="s">
        <v>41</v>
      </c>
      <c r="E90" s="225"/>
      <c r="F90" s="267">
        <v>800</v>
      </c>
      <c r="G90" s="268"/>
      <c r="H90" s="268"/>
      <c r="I90" s="299" t="s">
        <v>478</v>
      </c>
    </row>
    <row r="91" spans="3:9" ht="13.5" thickBot="1" x14ac:dyDescent="0.25">
      <c r="C91" s="295"/>
      <c r="D91" s="132" t="s">
        <v>41</v>
      </c>
      <c r="E91" s="132"/>
      <c r="F91" s="138">
        <v>5500</v>
      </c>
      <c r="G91" s="145"/>
      <c r="H91" s="145"/>
      <c r="I91" s="296" t="s">
        <v>482</v>
      </c>
    </row>
    <row r="92" spans="3:9" ht="13.5" thickBot="1" x14ac:dyDescent="0.25">
      <c r="C92" s="288"/>
      <c r="D92" s="225" t="s">
        <v>47</v>
      </c>
      <c r="E92" s="225" t="s">
        <v>405</v>
      </c>
      <c r="F92" s="226">
        <v>6000</v>
      </c>
      <c r="G92" s="146"/>
      <c r="H92" s="146"/>
      <c r="I92" s="290" t="s">
        <v>480</v>
      </c>
    </row>
    <row r="93" spans="3:9" ht="13.5" thickBot="1" x14ac:dyDescent="0.25">
      <c r="C93" s="288"/>
      <c r="D93" s="225"/>
      <c r="E93" s="225"/>
      <c r="F93" s="226"/>
      <c r="G93" s="146"/>
      <c r="H93" s="146"/>
      <c r="I93" s="290"/>
    </row>
    <row r="94" spans="3:9" ht="13.5" thickBot="1" x14ac:dyDescent="0.25">
      <c r="C94" s="288">
        <v>44889</v>
      </c>
      <c r="D94" s="225" t="s">
        <v>41</v>
      </c>
      <c r="E94" s="225"/>
      <c r="F94" s="267">
        <v>300</v>
      </c>
      <c r="G94" s="268"/>
      <c r="H94" s="268"/>
      <c r="I94" s="299" t="s">
        <v>478</v>
      </c>
    </row>
    <row r="95" spans="3:9" ht="13.5" thickBot="1" x14ac:dyDescent="0.25">
      <c r="C95" s="288"/>
      <c r="D95" s="225" t="s">
        <v>41</v>
      </c>
      <c r="E95" s="225"/>
      <c r="F95" s="267">
        <v>300</v>
      </c>
      <c r="G95" s="268"/>
      <c r="H95" s="268"/>
      <c r="I95" s="299" t="s">
        <v>485</v>
      </c>
    </row>
    <row r="96" spans="3:9" ht="13.5" thickBot="1" x14ac:dyDescent="0.25">
      <c r="C96" s="288"/>
      <c r="D96" s="225" t="s">
        <v>41</v>
      </c>
      <c r="E96" s="225"/>
      <c r="F96" s="267">
        <v>400</v>
      </c>
      <c r="G96" s="268"/>
      <c r="H96" s="268"/>
      <c r="I96" s="299" t="s">
        <v>486</v>
      </c>
    </row>
    <row r="97" spans="3:12" ht="13.5" thickBot="1" x14ac:dyDescent="0.25">
      <c r="C97" s="288"/>
      <c r="D97" s="225"/>
      <c r="E97" s="225"/>
      <c r="F97" s="226"/>
      <c r="G97" s="146"/>
      <c r="H97" s="146"/>
      <c r="I97" s="290"/>
    </row>
    <row r="98" spans="3:12" ht="13.5" thickBot="1" x14ac:dyDescent="0.25">
      <c r="C98" s="288">
        <v>44893</v>
      </c>
      <c r="D98" s="225" t="s">
        <v>41</v>
      </c>
      <c r="E98" s="225"/>
      <c r="F98" s="226">
        <v>2000</v>
      </c>
      <c r="G98" s="146"/>
      <c r="H98" s="146"/>
      <c r="I98" s="300" t="s">
        <v>488</v>
      </c>
    </row>
    <row r="99" spans="3:12" ht="13.5" thickBot="1" x14ac:dyDescent="0.25">
      <c r="C99" s="295"/>
      <c r="D99" s="132" t="s">
        <v>44</v>
      </c>
      <c r="E99" s="132"/>
      <c r="F99" s="138">
        <v>500</v>
      </c>
      <c r="G99" s="145"/>
      <c r="H99" s="145"/>
      <c r="I99" s="301" t="s">
        <v>489</v>
      </c>
    </row>
    <row r="100" spans="3:12" ht="13.5" thickBot="1" x14ac:dyDescent="0.25">
      <c r="C100" s="288"/>
      <c r="D100" s="225" t="s">
        <v>41</v>
      </c>
      <c r="E100" s="225"/>
      <c r="F100" s="226">
        <v>4750</v>
      </c>
      <c r="G100" s="146"/>
      <c r="H100" s="146"/>
      <c r="I100" s="300" t="s">
        <v>492</v>
      </c>
    </row>
    <row r="101" spans="3:12" ht="13.5" thickBot="1" x14ac:dyDescent="0.25">
      <c r="C101" s="288"/>
      <c r="D101" s="225"/>
      <c r="E101" s="225"/>
      <c r="F101" s="226"/>
      <c r="G101" s="146"/>
      <c r="H101" s="146"/>
      <c r="I101" s="290"/>
    </row>
    <row r="102" spans="3:12" ht="13.5" thickBot="1" x14ac:dyDescent="0.25">
      <c r="C102" s="288">
        <v>44897</v>
      </c>
      <c r="D102" s="225" t="s">
        <v>47</v>
      </c>
      <c r="E102" s="225" t="s">
        <v>290</v>
      </c>
      <c r="F102" s="226">
        <v>15000</v>
      </c>
      <c r="G102" s="146"/>
      <c r="H102" s="146"/>
      <c r="I102" s="290" t="s">
        <v>493</v>
      </c>
    </row>
    <row r="103" spans="3:12" ht="13.5" thickBot="1" x14ac:dyDescent="0.25">
      <c r="C103" s="288"/>
      <c r="D103" s="225" t="s">
        <v>47</v>
      </c>
      <c r="E103" s="225" t="s">
        <v>291</v>
      </c>
      <c r="F103" s="226">
        <v>15000</v>
      </c>
      <c r="G103" s="146"/>
      <c r="H103" s="146"/>
      <c r="I103" s="290" t="s">
        <v>493</v>
      </c>
    </row>
    <row r="104" spans="3:12" ht="13.5" thickBot="1" x14ac:dyDescent="0.25">
      <c r="C104" s="288"/>
      <c r="D104" s="225"/>
      <c r="E104" s="225"/>
      <c r="F104" s="226"/>
      <c r="G104" s="146"/>
      <c r="H104" s="146"/>
      <c r="I104" s="290"/>
    </row>
    <row r="105" spans="3:12" ht="13.5" thickBot="1" x14ac:dyDescent="0.25">
      <c r="C105" s="288"/>
      <c r="D105" s="225"/>
      <c r="E105" s="225"/>
      <c r="F105" s="226"/>
      <c r="G105" s="146"/>
      <c r="H105" s="146"/>
      <c r="I105" s="290"/>
    </row>
    <row r="106" spans="3:12" ht="13.5" thickBot="1" x14ac:dyDescent="0.25">
      <c r="C106" s="288"/>
      <c r="D106" s="225"/>
      <c r="E106" s="225"/>
      <c r="F106" s="226"/>
      <c r="G106" s="146"/>
      <c r="H106" s="146"/>
      <c r="I106" s="290"/>
    </row>
    <row r="107" spans="3:12" ht="13.5" thickBot="1" x14ac:dyDescent="0.25">
      <c r="C107" s="228" t="s">
        <v>314</v>
      </c>
      <c r="D107" s="229"/>
      <c r="E107" s="132">
        <f>Tableau2[[#Totals],[Crédit]]-Tableau2[[#Totals],[Débit]]</f>
        <v>91480</v>
      </c>
      <c r="F107" s="138">
        <f>SUBTOTAL(109,Tableau2[Débit])</f>
        <v>27037720</v>
      </c>
      <c r="G107" s="138">
        <f>SUBTOTAL(109,Tableau2[Crédit])</f>
        <v>27129200</v>
      </c>
      <c r="H107" s="230"/>
      <c r="I107" s="229">
        <f>SUBTOTAL(103,Tableau2[Observation])</f>
        <v>559</v>
      </c>
    </row>
    <row r="112" spans="3:12" x14ac:dyDescent="0.2">
      <c r="L112">
        <f>55620+38016+313600+304640+60000+55000</f>
        <v>826876</v>
      </c>
    </row>
    <row r="141" spans="3:9" ht="13.5" thickBot="1" x14ac:dyDescent="0.25"/>
    <row r="142" spans="3:9" ht="13.5" thickBot="1" x14ac:dyDescent="0.25">
      <c r="C142" s="288">
        <v>44897</v>
      </c>
      <c r="D142" s="225" t="s">
        <v>47</v>
      </c>
      <c r="E142" s="225" t="s">
        <v>290</v>
      </c>
      <c r="F142" s="226">
        <v>15000</v>
      </c>
      <c r="G142" s="146"/>
      <c r="H142" s="146"/>
      <c r="I142" s="290" t="s">
        <v>493</v>
      </c>
    </row>
    <row r="143" spans="3:9" ht="13.5" thickBot="1" x14ac:dyDescent="0.25">
      <c r="C143" s="288"/>
      <c r="D143" s="225" t="s">
        <v>47</v>
      </c>
      <c r="E143" s="225" t="s">
        <v>291</v>
      </c>
      <c r="F143" s="226">
        <v>15000</v>
      </c>
      <c r="G143" s="146"/>
      <c r="H143" s="146"/>
      <c r="I143" s="290" t="s">
        <v>493</v>
      </c>
    </row>
    <row r="144" spans="3:9" ht="13.5" thickBot="1" x14ac:dyDescent="0.25">
      <c r="C144" s="288"/>
      <c r="D144" s="225"/>
      <c r="E144" s="225"/>
      <c r="F144" s="226"/>
      <c r="G144" s="146"/>
      <c r="H144" s="146"/>
      <c r="I144" s="290"/>
    </row>
    <row r="145" spans="3:9" ht="13.5" thickBot="1" x14ac:dyDescent="0.25">
      <c r="C145" s="288">
        <v>44917</v>
      </c>
      <c r="D145" s="225" t="s">
        <v>39</v>
      </c>
      <c r="E145" s="225" t="s">
        <v>52</v>
      </c>
      <c r="F145" s="226"/>
      <c r="G145" s="146">
        <v>120000</v>
      </c>
      <c r="H145" s="146"/>
      <c r="I145" s="290"/>
    </row>
    <row r="146" spans="3:9" ht="13.5" thickBot="1" x14ac:dyDescent="0.25">
      <c r="C146" s="288"/>
      <c r="D146" s="225"/>
      <c r="E146" s="225"/>
      <c r="F146" s="226"/>
      <c r="G146" s="146"/>
      <c r="H146" s="146"/>
      <c r="I146" s="290"/>
    </row>
    <row r="147" spans="3:9" ht="13.5" thickBot="1" x14ac:dyDescent="0.25">
      <c r="C147" s="228" t="s">
        <v>314</v>
      </c>
      <c r="D147" s="229"/>
      <c r="E147" s="132">
        <f>Tableau2[[#Totals],[Crédit]]-Tableau2[[#Totals],[Débit]]</f>
        <v>91480</v>
      </c>
      <c r="F147" s="138">
        <f>SUBTOTAL(109,Tableau2[Débit])</f>
        <v>27037720</v>
      </c>
      <c r="G147" s="138">
        <f>SUBTOTAL(109,Tableau2[Crédit])</f>
        <v>27129200</v>
      </c>
      <c r="H147" s="230"/>
      <c r="I147" s="229">
        <f>SUBTOTAL(103,Tableau2[Observation])</f>
        <v>559</v>
      </c>
    </row>
    <row r="152" spans="3:9" ht="13.5" thickBot="1" x14ac:dyDescent="0.25">
      <c r="C152" s="312" t="s">
        <v>5</v>
      </c>
      <c r="D152" s="313" t="s">
        <v>503</v>
      </c>
      <c r="E152" s="313" t="s">
        <v>504</v>
      </c>
      <c r="F152" s="313" t="s">
        <v>505</v>
      </c>
      <c r="G152" s="314" t="s">
        <v>506</v>
      </c>
      <c r="H152" s="315" t="s">
        <v>34</v>
      </c>
    </row>
    <row r="153" spans="3:9" ht="13.5" thickBot="1" x14ac:dyDescent="0.25">
      <c r="C153" s="316">
        <v>44770</v>
      </c>
      <c r="D153" s="219" t="s">
        <v>47</v>
      </c>
      <c r="E153" s="321" t="s">
        <v>52</v>
      </c>
      <c r="F153" s="321" t="s">
        <v>134</v>
      </c>
      <c r="G153" s="322">
        <v>100000</v>
      </c>
      <c r="H153" s="323" t="s">
        <v>137</v>
      </c>
    </row>
    <row r="154" spans="3:9" ht="13.5" thickBot="1" x14ac:dyDescent="0.25">
      <c r="C154" s="316">
        <v>44784</v>
      </c>
      <c r="D154" s="219" t="s">
        <v>71</v>
      </c>
      <c r="E154" s="321" t="s">
        <v>52</v>
      </c>
      <c r="F154" s="321" t="s">
        <v>134</v>
      </c>
      <c r="G154" s="322">
        <v>30000</v>
      </c>
      <c r="H154" s="323" t="s">
        <v>510</v>
      </c>
    </row>
    <row r="155" spans="3:9" ht="13.5" thickBot="1" x14ac:dyDescent="0.25">
      <c r="C155" s="316">
        <v>44789</v>
      </c>
      <c r="D155" s="219" t="s">
        <v>47</v>
      </c>
      <c r="E155" s="321" t="s">
        <v>52</v>
      </c>
      <c r="F155" s="321" t="s">
        <v>134</v>
      </c>
      <c r="G155" s="322">
        <v>70000</v>
      </c>
      <c r="H155" s="323" t="s">
        <v>507</v>
      </c>
    </row>
    <row r="156" spans="3:9" ht="13.5" thickBot="1" x14ac:dyDescent="0.25">
      <c r="C156" s="316">
        <v>44811</v>
      </c>
      <c r="D156" s="219" t="s">
        <v>47</v>
      </c>
      <c r="E156" s="321" t="s">
        <v>52</v>
      </c>
      <c r="F156" s="321" t="s">
        <v>134</v>
      </c>
      <c r="G156" s="322">
        <v>50000</v>
      </c>
      <c r="H156" s="323" t="s">
        <v>507</v>
      </c>
    </row>
    <row r="157" spans="3:9" ht="13.5" thickBot="1" x14ac:dyDescent="0.25">
      <c r="C157" s="316" t="s">
        <v>549</v>
      </c>
      <c r="D157" s="219" t="s">
        <v>47</v>
      </c>
      <c r="E157" s="321" t="s">
        <v>52</v>
      </c>
      <c r="F157" s="321" t="s">
        <v>134</v>
      </c>
      <c r="G157" s="322">
        <v>50000</v>
      </c>
      <c r="H157" s="323" t="s">
        <v>548</v>
      </c>
    </row>
    <row r="158" spans="3:9" ht="13.5" thickBot="1" x14ac:dyDescent="0.25">
      <c r="C158" s="317">
        <v>44918</v>
      </c>
      <c r="D158" s="318" t="s">
        <v>47</v>
      </c>
      <c r="E158" s="324" t="s">
        <v>52</v>
      </c>
      <c r="F158" s="324" t="s">
        <v>134</v>
      </c>
      <c r="G158" s="325">
        <v>30000</v>
      </c>
      <c r="H158" s="326" t="s">
        <v>134</v>
      </c>
    </row>
    <row r="159" spans="3:9" ht="13.5" thickBot="1" x14ac:dyDescent="0.25">
      <c r="C159" s="371"/>
      <c r="D159" s="372"/>
      <c r="E159" s="372"/>
      <c r="F159" s="372"/>
      <c r="G159" s="373"/>
      <c r="H159" s="374"/>
    </row>
    <row r="160" spans="3:9" ht="13.5" thickBot="1" x14ac:dyDescent="0.25">
      <c r="C160" s="317"/>
      <c r="D160" s="318"/>
      <c r="E160" s="318"/>
      <c r="F160" s="318"/>
      <c r="G160" s="320"/>
      <c r="H160" s="319"/>
    </row>
    <row r="161" spans="3:8" ht="13.5" thickBot="1" x14ac:dyDescent="0.25">
      <c r="C161" s="317" t="s">
        <v>508</v>
      </c>
      <c r="D161" s="318" t="s">
        <v>71</v>
      </c>
      <c r="E161" s="318"/>
      <c r="F161" s="318"/>
      <c r="G161" s="320">
        <v>40000</v>
      </c>
      <c r="H161" s="319"/>
    </row>
    <row r="162" spans="3:8" ht="13.5" thickBot="1" x14ac:dyDescent="0.25">
      <c r="C162" s="317" t="s">
        <v>508</v>
      </c>
      <c r="D162" s="318" t="s">
        <v>71</v>
      </c>
      <c r="E162" s="324" t="s">
        <v>52</v>
      </c>
      <c r="F162" s="324" t="s">
        <v>502</v>
      </c>
      <c r="G162" s="327">
        <v>30000</v>
      </c>
      <c r="H162" s="326"/>
    </row>
    <row r="163" spans="3:8" ht="13.5" thickBot="1" x14ac:dyDescent="0.25">
      <c r="C163" s="317">
        <v>44630</v>
      </c>
      <c r="D163" s="318" t="s">
        <v>71</v>
      </c>
      <c r="E163" s="324" t="s">
        <v>52</v>
      </c>
      <c r="F163" s="324" t="s">
        <v>502</v>
      </c>
      <c r="G163" s="327">
        <v>30000</v>
      </c>
      <c r="H163" s="326"/>
    </row>
    <row r="164" spans="3:8" ht="13.5" thickBot="1" x14ac:dyDescent="0.25">
      <c r="C164" s="317">
        <v>44637</v>
      </c>
      <c r="D164" s="318" t="s">
        <v>71</v>
      </c>
      <c r="E164" s="328" t="s">
        <v>67</v>
      </c>
      <c r="F164" s="328" t="s">
        <v>502</v>
      </c>
      <c r="G164" s="329">
        <v>30000</v>
      </c>
      <c r="H164" s="330"/>
    </row>
    <row r="165" spans="3:8" ht="13.5" thickBot="1" x14ac:dyDescent="0.25">
      <c r="C165" s="317">
        <v>44662</v>
      </c>
      <c r="D165" s="318" t="s">
        <v>71</v>
      </c>
      <c r="E165" s="328" t="s">
        <v>67</v>
      </c>
      <c r="F165" s="328" t="s">
        <v>502</v>
      </c>
      <c r="G165" s="329">
        <v>50000</v>
      </c>
      <c r="H165" s="330"/>
    </row>
    <row r="166" spans="3:8" ht="13.5" thickBot="1" x14ac:dyDescent="0.25">
      <c r="C166" s="317">
        <v>44665</v>
      </c>
      <c r="D166" s="318" t="s">
        <v>47</v>
      </c>
      <c r="E166" s="328" t="s">
        <v>67</v>
      </c>
      <c r="F166" s="328" t="s">
        <v>134</v>
      </c>
      <c r="G166" s="329">
        <v>50000</v>
      </c>
      <c r="H166" s="330"/>
    </row>
    <row r="167" spans="3:8" ht="13.5" thickBot="1" x14ac:dyDescent="0.25">
      <c r="C167" s="317">
        <v>44672</v>
      </c>
      <c r="D167" s="318" t="s">
        <v>71</v>
      </c>
      <c r="E167" s="324" t="s">
        <v>52</v>
      </c>
      <c r="F167" s="324" t="s">
        <v>134</v>
      </c>
      <c r="G167" s="327">
        <v>50000</v>
      </c>
      <c r="H167" s="326"/>
    </row>
    <row r="168" spans="3:8" ht="13.5" thickBot="1" x14ac:dyDescent="0.25">
      <c r="C168" s="317">
        <v>44678</v>
      </c>
      <c r="D168" s="318" t="s">
        <v>47</v>
      </c>
      <c r="E168" s="328" t="s">
        <v>67</v>
      </c>
      <c r="F168" s="328" t="s">
        <v>502</v>
      </c>
      <c r="G168" s="329">
        <v>50000</v>
      </c>
      <c r="H168" s="330"/>
    </row>
    <row r="169" spans="3:8" ht="13.5" thickBot="1" x14ac:dyDescent="0.25">
      <c r="C169" s="317">
        <v>44700</v>
      </c>
      <c r="D169" s="318" t="s">
        <v>71</v>
      </c>
      <c r="E169" s="328" t="s">
        <v>67</v>
      </c>
      <c r="F169" s="328" t="s">
        <v>502</v>
      </c>
      <c r="G169" s="329">
        <v>15000</v>
      </c>
      <c r="H169" s="330"/>
    </row>
    <row r="170" spans="3:8" ht="13.5" thickBot="1" x14ac:dyDescent="0.25">
      <c r="C170" s="317">
        <v>44707</v>
      </c>
      <c r="D170" s="318" t="s">
        <v>47</v>
      </c>
      <c r="E170" s="328" t="s">
        <v>67</v>
      </c>
      <c r="F170" s="328" t="s">
        <v>134</v>
      </c>
      <c r="G170" s="329">
        <v>30000</v>
      </c>
      <c r="H170" s="330"/>
    </row>
    <row r="171" spans="3:8" ht="13.5" thickBot="1" x14ac:dyDescent="0.25">
      <c r="C171" s="317">
        <v>44714</v>
      </c>
      <c r="D171" s="318" t="s">
        <v>47</v>
      </c>
      <c r="E171" s="328" t="s">
        <v>67</v>
      </c>
      <c r="F171" s="328" t="s">
        <v>134</v>
      </c>
      <c r="G171" s="329">
        <v>20000</v>
      </c>
      <c r="H171" s="330"/>
    </row>
    <row r="172" spans="3:8" ht="13.5" thickBot="1" x14ac:dyDescent="0.25">
      <c r="C172" s="317">
        <v>44721</v>
      </c>
      <c r="D172" s="318" t="s">
        <v>71</v>
      </c>
      <c r="E172" s="328" t="s">
        <v>509</v>
      </c>
      <c r="F172" s="328" t="s">
        <v>134</v>
      </c>
      <c r="G172" s="329">
        <v>65000</v>
      </c>
      <c r="H172" s="330"/>
    </row>
    <row r="173" spans="3:8" ht="13.5" thickBot="1" x14ac:dyDescent="0.25">
      <c r="C173" s="317">
        <v>44728</v>
      </c>
      <c r="D173" s="318" t="s">
        <v>47</v>
      </c>
      <c r="E173" s="328" t="s">
        <v>67</v>
      </c>
      <c r="F173" s="328" t="s">
        <v>134</v>
      </c>
      <c r="G173" s="329">
        <v>50000</v>
      </c>
      <c r="H173" s="330"/>
    </row>
    <row r="174" spans="3:8" ht="13.5" thickBot="1" x14ac:dyDescent="0.25">
      <c r="C174" s="317">
        <v>44746</v>
      </c>
      <c r="D174" s="318" t="s">
        <v>47</v>
      </c>
      <c r="E174" s="324" t="s">
        <v>52</v>
      </c>
      <c r="F174" s="324" t="s">
        <v>134</v>
      </c>
      <c r="G174" s="327">
        <v>100000</v>
      </c>
      <c r="H174" s="326"/>
    </row>
    <row r="175" spans="3:8" ht="13.5" thickBot="1" x14ac:dyDescent="0.25">
      <c r="C175" s="316">
        <v>44954</v>
      </c>
      <c r="D175" s="219" t="s">
        <v>47</v>
      </c>
      <c r="E175" s="321" t="s">
        <v>52</v>
      </c>
      <c r="F175" s="321" t="s">
        <v>134</v>
      </c>
      <c r="G175" s="358">
        <v>80000</v>
      </c>
      <c r="H175" s="323"/>
    </row>
    <row r="176" spans="3:8" x14ac:dyDescent="0.2">
      <c r="C176" s="362" t="s">
        <v>561</v>
      </c>
      <c r="D176" s="359"/>
      <c r="E176" s="359"/>
      <c r="F176" s="359"/>
      <c r="G176" s="360">
        <f>SUM(G153:G175)</f>
        <v>1020000</v>
      </c>
      <c r="H176" s="361"/>
    </row>
  </sheetData>
  <mergeCells count="2">
    <mergeCell ref="C8:I8"/>
    <mergeCell ref="C7:I7"/>
  </mergeCells>
  <conditionalFormatting sqref="E107">
    <cfRule type="cellIs" dxfId="15" priority="5" operator="lessThan">
      <formula>-1895</formula>
    </cfRule>
    <cfRule type="cellIs" dxfId="14" priority="6" operator="lessThan">
      <formula>0</formula>
    </cfRule>
    <cfRule type="cellIs" dxfId="13" priority="7" operator="lessThan">
      <formula>0</formula>
    </cfRule>
    <cfRule type="cellIs" dxfId="12" priority="8" operator="greaterThan">
      <formula>0</formula>
    </cfRule>
  </conditionalFormatting>
  <conditionalFormatting sqref="E147">
    <cfRule type="cellIs" dxfId="11" priority="1" operator="lessThan">
      <formula>-1895</formula>
    </cfRule>
    <cfRule type="cellIs" dxfId="10" priority="2" operator="lessThan">
      <formula>0</formula>
    </cfRule>
    <cfRule type="cellIs" dxfId="9" priority="3" operator="lessThan">
      <formula>0</formula>
    </cfRule>
    <cfRule type="cellIs" dxfId="8" priority="4" operator="greaterThan">
      <formula>0</formula>
    </cfRule>
  </conditionalFormatting>
  <dataValidations count="1">
    <dataValidation type="list" showInputMessage="1" showErrorMessage="1" sqref="H31:H32 H9:H29 H6" xr:uid="{59119237-AF4E-4E79-8B52-AE3C4F895F38}">
      <formula1>OFFSET($G$14,0,0,COUNTA($G:$G)-1)</formula1>
    </dataValidation>
  </dataValidations>
  <pageMargins left="0.7" right="0.7" top="0.75" bottom="0.75" header="0.3" footer="0.3"/>
  <pageSetup paperSize="9" orientation="portrait" horizontalDpi="300" verticalDpi="3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2745"/>
  <sheetViews>
    <sheetView topLeftCell="A64" workbookViewId="0">
      <selection activeCell="G69" sqref="G69"/>
    </sheetView>
  </sheetViews>
  <sheetFormatPr baseColWidth="10" defaultRowHeight="12.75" x14ac:dyDescent="0.2"/>
  <cols>
    <col min="1" max="1" width="3.42578125" customWidth="1"/>
    <col min="2" max="2" width="26.28515625" style="71" customWidth="1"/>
    <col min="3" max="3" width="21" style="46" customWidth="1"/>
    <col min="4" max="4" width="19.7109375" customWidth="1"/>
    <col min="5" max="6" width="20.7109375" customWidth="1"/>
    <col min="7" max="7" width="42.28515625" style="88" customWidth="1"/>
  </cols>
  <sheetData>
    <row r="3" spans="2:7" ht="35.25" customHeight="1" x14ac:dyDescent="0.2">
      <c r="C3" s="632" t="s">
        <v>38</v>
      </c>
      <c r="D3" s="633"/>
      <c r="E3" s="634"/>
      <c r="F3" s="635"/>
    </row>
    <row r="4" spans="2:7" ht="15.75" customHeight="1" x14ac:dyDescent="0.35">
      <c r="C4" s="45"/>
      <c r="D4" s="45"/>
      <c r="E4" s="46"/>
      <c r="F4" s="46"/>
    </row>
    <row r="5" spans="2:7" ht="15.75" customHeight="1" x14ac:dyDescent="0.35">
      <c r="C5" s="45"/>
      <c r="D5" s="45"/>
      <c r="E5" s="46"/>
      <c r="F5" s="46"/>
    </row>
    <row r="6" spans="2:7" ht="22.5" customHeight="1" x14ac:dyDescent="0.35">
      <c r="C6" s="615" t="s">
        <v>36</v>
      </c>
      <c r="D6" s="615"/>
      <c r="E6" s="636"/>
      <c r="F6" s="636"/>
    </row>
    <row r="8" spans="2:7" x14ac:dyDescent="0.2">
      <c r="B8" s="72" t="s">
        <v>28</v>
      </c>
      <c r="C8" s="75" t="s">
        <v>37</v>
      </c>
      <c r="D8" s="61"/>
    </row>
    <row r="9" spans="2:7" x14ac:dyDescent="0.2">
      <c r="B9" s="72" t="s">
        <v>29</v>
      </c>
      <c r="C9" s="76">
        <f>E78</f>
        <v>346930</v>
      </c>
      <c r="D9" s="62"/>
    </row>
    <row r="10" spans="2:7" x14ac:dyDescent="0.2">
      <c r="B10" s="72" t="s">
        <v>30</v>
      </c>
      <c r="C10" s="77">
        <f>F78</f>
        <v>0</v>
      </c>
      <c r="D10" s="63"/>
    </row>
    <row r="11" spans="2:7" x14ac:dyDescent="0.2">
      <c r="B11" s="72" t="s">
        <v>35</v>
      </c>
      <c r="C11" s="78">
        <f>C10-C9</f>
        <v>-346930</v>
      </c>
      <c r="D11" s="64"/>
    </row>
    <row r="12" spans="2:7" x14ac:dyDescent="0.2">
      <c r="B12" s="73"/>
    </row>
    <row r="13" spans="2:7" ht="30.75" customHeight="1" thickBot="1" x14ac:dyDescent="0.25">
      <c r="B13" s="96" t="s">
        <v>5</v>
      </c>
      <c r="C13" s="97" t="s">
        <v>33</v>
      </c>
      <c r="D13" s="97" t="s">
        <v>46</v>
      </c>
      <c r="E13" s="98" t="s">
        <v>31</v>
      </c>
      <c r="F13" s="98" t="s">
        <v>32</v>
      </c>
      <c r="G13" s="99" t="s">
        <v>34</v>
      </c>
    </row>
    <row r="14" spans="2:7" ht="13.5" thickBot="1" x14ac:dyDescent="0.25">
      <c r="B14" s="83"/>
      <c r="C14" s="79"/>
      <c r="D14" s="47"/>
      <c r="E14" s="43"/>
      <c r="F14" s="43"/>
      <c r="G14" s="92"/>
    </row>
    <row r="15" spans="2:7" ht="13.5" thickBot="1" x14ac:dyDescent="0.25">
      <c r="B15" s="83">
        <v>44723</v>
      </c>
      <c r="C15" s="79" t="s">
        <v>41</v>
      </c>
      <c r="D15" s="47"/>
      <c r="E15" s="43">
        <v>3000</v>
      </c>
      <c r="F15" s="43"/>
      <c r="G15" s="92" t="s">
        <v>95</v>
      </c>
    </row>
    <row r="16" spans="2:7" ht="13.5" thickBot="1" x14ac:dyDescent="0.25">
      <c r="B16" s="83"/>
      <c r="C16" s="79"/>
      <c r="D16" s="47"/>
      <c r="E16" s="43"/>
      <c r="F16" s="43"/>
      <c r="G16" s="92"/>
    </row>
    <row r="17" spans="2:7" ht="13.5" customHeight="1" thickBot="1" x14ac:dyDescent="0.25">
      <c r="B17" s="83">
        <v>44724</v>
      </c>
      <c r="C17" s="79" t="s">
        <v>41</v>
      </c>
      <c r="D17" s="47"/>
      <c r="E17" s="43">
        <v>3000</v>
      </c>
      <c r="F17" s="43"/>
      <c r="G17" s="92" t="s">
        <v>95</v>
      </c>
    </row>
    <row r="18" spans="2:7" ht="13.5" customHeight="1" thickBot="1" x14ac:dyDescent="0.25">
      <c r="B18" s="83"/>
      <c r="C18" s="79"/>
      <c r="D18" s="47"/>
      <c r="E18" s="43"/>
      <c r="F18" s="43"/>
      <c r="G18" s="92"/>
    </row>
    <row r="19" spans="2:7" s="67" customFormat="1" ht="13.5" customHeight="1" thickBot="1" x14ac:dyDescent="0.25">
      <c r="B19" s="89">
        <v>44731</v>
      </c>
      <c r="C19" s="80" t="s">
        <v>41</v>
      </c>
      <c r="D19" s="68"/>
      <c r="E19" s="69">
        <v>20000</v>
      </c>
      <c r="F19" s="69"/>
      <c r="G19" s="93" t="s">
        <v>96</v>
      </c>
    </row>
    <row r="20" spans="2:7" ht="13.5" thickBot="1" x14ac:dyDescent="0.25">
      <c r="B20" s="83"/>
      <c r="C20" s="79" t="s">
        <v>41</v>
      </c>
      <c r="D20" s="47"/>
      <c r="E20" s="43">
        <v>8000</v>
      </c>
      <c r="F20" s="49"/>
      <c r="G20" s="92" t="s">
        <v>97</v>
      </c>
    </row>
    <row r="21" spans="2:7" ht="13.5" thickBot="1" x14ac:dyDescent="0.25">
      <c r="B21" s="81"/>
      <c r="C21" s="79" t="s">
        <v>41</v>
      </c>
      <c r="D21" s="47"/>
      <c r="E21" s="43">
        <v>3000</v>
      </c>
      <c r="F21" s="49"/>
      <c r="G21" s="92" t="s">
        <v>99</v>
      </c>
    </row>
    <row r="22" spans="2:7" s="67" customFormat="1" ht="13.5" thickBot="1" x14ac:dyDescent="0.25">
      <c r="B22" s="90"/>
      <c r="C22" s="80"/>
      <c r="D22" s="68"/>
      <c r="E22" s="69"/>
      <c r="F22" s="70"/>
      <c r="G22" s="93"/>
    </row>
    <row r="23" spans="2:7" ht="13.5" thickBot="1" x14ac:dyDescent="0.25">
      <c r="B23" s="81">
        <v>44734</v>
      </c>
      <c r="C23" s="79" t="s">
        <v>41</v>
      </c>
      <c r="D23" s="47"/>
      <c r="E23" s="43">
        <v>9000</v>
      </c>
      <c r="F23" s="49"/>
      <c r="G23" s="92" t="s">
        <v>98</v>
      </c>
    </row>
    <row r="24" spans="2:7" ht="13.5" thickBot="1" x14ac:dyDescent="0.25">
      <c r="B24" s="82"/>
      <c r="C24" s="79"/>
      <c r="D24" s="51"/>
      <c r="E24" s="55"/>
      <c r="F24" s="55"/>
      <c r="G24" s="92"/>
    </row>
    <row r="25" spans="2:7" ht="13.5" thickBot="1" x14ac:dyDescent="0.25">
      <c r="B25" s="82">
        <v>44739</v>
      </c>
      <c r="C25" s="79" t="s">
        <v>41</v>
      </c>
      <c r="D25" s="51"/>
      <c r="E25" s="55">
        <v>8100</v>
      </c>
      <c r="F25" s="55"/>
      <c r="G25" s="92" t="s">
        <v>107</v>
      </c>
    </row>
    <row r="26" spans="2:7" ht="13.5" thickBot="1" x14ac:dyDescent="0.25">
      <c r="B26" s="82"/>
      <c r="C26" s="79" t="s">
        <v>47</v>
      </c>
      <c r="D26" s="51" t="s">
        <v>104</v>
      </c>
      <c r="E26" s="55">
        <v>8000</v>
      </c>
      <c r="F26" s="55"/>
      <c r="G26" s="92" t="s">
        <v>108</v>
      </c>
    </row>
    <row r="27" spans="2:7" ht="13.5" thickBot="1" x14ac:dyDescent="0.25">
      <c r="B27" s="82"/>
      <c r="C27" s="79"/>
      <c r="D27" s="51"/>
      <c r="E27" s="55"/>
      <c r="F27" s="55"/>
      <c r="G27" s="92"/>
    </row>
    <row r="28" spans="2:7" ht="13.5" thickBot="1" x14ac:dyDescent="0.25">
      <c r="B28" s="82">
        <v>44740</v>
      </c>
      <c r="C28" s="79" t="s">
        <v>41</v>
      </c>
      <c r="D28" s="51"/>
      <c r="E28" s="55">
        <v>20000</v>
      </c>
      <c r="F28" s="55"/>
      <c r="G28" s="92" t="s">
        <v>109</v>
      </c>
    </row>
    <row r="29" spans="2:7" ht="13.5" thickBot="1" x14ac:dyDescent="0.25">
      <c r="B29" s="84"/>
      <c r="C29" s="103"/>
      <c r="D29" s="104"/>
      <c r="E29" s="105"/>
      <c r="F29" s="105"/>
      <c r="G29" s="106"/>
    </row>
    <row r="30" spans="2:7" ht="13.5" thickBot="1" x14ac:dyDescent="0.25">
      <c r="B30" s="81"/>
      <c r="C30" s="79"/>
      <c r="D30" s="47"/>
      <c r="E30" s="43"/>
      <c r="F30" s="43"/>
      <c r="G30" s="94"/>
    </row>
    <row r="31" spans="2:7" ht="13.5" thickBot="1" x14ac:dyDescent="0.25">
      <c r="B31" s="81">
        <v>44744</v>
      </c>
      <c r="C31" s="79" t="s">
        <v>41</v>
      </c>
      <c r="D31" s="47"/>
      <c r="E31" s="43">
        <v>7800</v>
      </c>
      <c r="F31" s="43"/>
      <c r="G31" s="92" t="s">
        <v>100</v>
      </c>
    </row>
    <row r="32" spans="2:7" s="67" customFormat="1" ht="13.5" thickBot="1" x14ac:dyDescent="0.25">
      <c r="B32" s="90"/>
      <c r="C32" s="80" t="s">
        <v>47</v>
      </c>
      <c r="D32" s="68" t="s">
        <v>104</v>
      </c>
      <c r="E32" s="69">
        <v>12000</v>
      </c>
      <c r="F32" s="69"/>
      <c r="G32" s="93" t="s">
        <v>140</v>
      </c>
    </row>
    <row r="33" spans="2:10" ht="13.5" thickBot="1" x14ac:dyDescent="0.25">
      <c r="B33" s="81"/>
      <c r="C33" s="79"/>
      <c r="D33" s="47"/>
      <c r="E33" s="43"/>
      <c r="F33" s="43"/>
      <c r="G33" s="92"/>
      <c r="J33" s="59"/>
    </row>
    <row r="34" spans="2:10" ht="13.5" thickBot="1" x14ac:dyDescent="0.25">
      <c r="B34" s="81">
        <v>44745</v>
      </c>
      <c r="C34" s="79" t="s">
        <v>94</v>
      </c>
      <c r="D34" s="65"/>
      <c r="E34" s="50">
        <v>15000</v>
      </c>
      <c r="F34" s="43"/>
      <c r="G34" s="92" t="s">
        <v>101</v>
      </c>
    </row>
    <row r="35" spans="2:10" ht="13.5" thickBot="1" x14ac:dyDescent="0.25">
      <c r="B35" s="81"/>
      <c r="C35" s="79" t="s">
        <v>47</v>
      </c>
      <c r="D35" s="47" t="s">
        <v>104</v>
      </c>
      <c r="E35" s="43">
        <v>10000</v>
      </c>
      <c r="F35" s="43"/>
      <c r="G35" s="94" t="s">
        <v>141</v>
      </c>
    </row>
    <row r="36" spans="2:10" ht="13.5" thickBot="1" x14ac:dyDescent="0.25">
      <c r="B36" s="81"/>
      <c r="C36" s="79" t="s">
        <v>41</v>
      </c>
      <c r="D36" s="51"/>
      <c r="E36" s="43">
        <v>2500</v>
      </c>
      <c r="F36" s="43"/>
      <c r="G36" s="94" t="s">
        <v>103</v>
      </c>
    </row>
    <row r="37" spans="2:10" ht="13.5" thickBot="1" x14ac:dyDescent="0.25">
      <c r="B37" s="81"/>
      <c r="C37" s="79" t="s">
        <v>41</v>
      </c>
      <c r="D37" s="47"/>
      <c r="E37" s="43">
        <v>6100</v>
      </c>
      <c r="F37" s="43"/>
      <c r="G37" s="92" t="s">
        <v>102</v>
      </c>
    </row>
    <row r="38" spans="2:10" ht="13.5" thickBot="1" x14ac:dyDescent="0.25">
      <c r="B38" s="91"/>
      <c r="C38" s="79"/>
      <c r="D38" s="47"/>
      <c r="E38" s="43"/>
      <c r="F38" s="43"/>
      <c r="G38" s="92"/>
    </row>
    <row r="39" spans="2:10" ht="13.5" thickBot="1" x14ac:dyDescent="0.25">
      <c r="B39" s="81">
        <v>44746</v>
      </c>
      <c r="C39" s="79" t="s">
        <v>47</v>
      </c>
      <c r="D39" s="47" t="s">
        <v>43</v>
      </c>
      <c r="E39" s="49">
        <v>20000</v>
      </c>
      <c r="F39" s="43"/>
      <c r="G39" s="92" t="s">
        <v>105</v>
      </c>
    </row>
    <row r="40" spans="2:10" ht="13.5" thickBot="1" x14ac:dyDescent="0.25">
      <c r="B40" s="81"/>
      <c r="C40" s="79" t="s">
        <v>47</v>
      </c>
      <c r="D40" s="47" t="s">
        <v>104</v>
      </c>
      <c r="E40" s="43">
        <v>3000</v>
      </c>
      <c r="F40" s="43"/>
      <c r="G40" s="92" t="s">
        <v>142</v>
      </c>
    </row>
    <row r="41" spans="2:10" ht="13.5" thickBot="1" x14ac:dyDescent="0.25">
      <c r="B41" s="82"/>
      <c r="C41" s="79" t="s">
        <v>41</v>
      </c>
      <c r="D41" s="47"/>
      <c r="E41" s="43">
        <v>1500</v>
      </c>
      <c r="F41" s="48"/>
      <c r="G41" s="92" t="s">
        <v>106</v>
      </c>
    </row>
    <row r="42" spans="2:10" ht="13.5" thickBot="1" x14ac:dyDescent="0.25">
      <c r="B42" s="82"/>
      <c r="C42" s="79" t="s">
        <v>47</v>
      </c>
      <c r="D42" s="47"/>
      <c r="E42" s="43">
        <v>35000</v>
      </c>
      <c r="F42" s="48"/>
      <c r="G42" s="92" t="s">
        <v>143</v>
      </c>
    </row>
    <row r="43" spans="2:10" ht="13.5" thickBot="1" x14ac:dyDescent="0.25">
      <c r="B43" s="82"/>
      <c r="C43" s="79"/>
      <c r="D43" s="51"/>
      <c r="E43" s="55"/>
      <c r="F43" s="55"/>
      <c r="G43" s="92"/>
    </row>
    <row r="44" spans="2:10" ht="13.5" thickBot="1" x14ac:dyDescent="0.25">
      <c r="B44" s="82">
        <v>44747</v>
      </c>
      <c r="C44" s="79" t="s">
        <v>47</v>
      </c>
      <c r="D44" s="47" t="s">
        <v>104</v>
      </c>
      <c r="E44" s="43">
        <v>7000</v>
      </c>
      <c r="F44" s="48"/>
      <c r="G44" s="92" t="s">
        <v>144</v>
      </c>
    </row>
    <row r="45" spans="2:10" ht="13.5" thickBot="1" x14ac:dyDescent="0.25">
      <c r="B45" s="82"/>
      <c r="C45" s="79" t="s">
        <v>44</v>
      </c>
      <c r="D45" s="47"/>
      <c r="E45" s="43">
        <v>1000</v>
      </c>
      <c r="F45" s="48"/>
      <c r="G45" s="92" t="s">
        <v>145</v>
      </c>
    </row>
    <row r="46" spans="2:10" ht="13.5" thickBot="1" x14ac:dyDescent="0.25">
      <c r="B46" s="82"/>
      <c r="C46" s="79" t="s">
        <v>44</v>
      </c>
      <c r="D46" s="47"/>
      <c r="E46" s="48">
        <v>400</v>
      </c>
      <c r="F46" s="48"/>
      <c r="G46" s="92" t="s">
        <v>146</v>
      </c>
    </row>
    <row r="47" spans="2:10" ht="13.5" thickBot="1" x14ac:dyDescent="0.25">
      <c r="B47" s="82"/>
      <c r="C47" s="79"/>
      <c r="D47" s="47"/>
      <c r="E47" s="48"/>
      <c r="F47" s="53"/>
      <c r="G47" s="92"/>
    </row>
    <row r="48" spans="2:10" ht="13.5" thickBot="1" x14ac:dyDescent="0.25">
      <c r="B48" s="82">
        <v>44748</v>
      </c>
      <c r="C48" s="79" t="s">
        <v>44</v>
      </c>
      <c r="D48" s="51" t="s">
        <v>148</v>
      </c>
      <c r="E48" s="48">
        <v>1000</v>
      </c>
      <c r="F48" s="54"/>
      <c r="G48" s="92" t="s">
        <v>147</v>
      </c>
    </row>
    <row r="49" spans="1:7" ht="13.5" thickBot="1" x14ac:dyDescent="0.25">
      <c r="B49" s="82"/>
      <c r="C49" s="79" t="s">
        <v>41</v>
      </c>
      <c r="D49" s="51"/>
      <c r="E49" s="48">
        <v>2630</v>
      </c>
      <c r="F49" s="55"/>
      <c r="G49" s="92" t="s">
        <v>149</v>
      </c>
    </row>
    <row r="50" spans="1:7" ht="13.5" thickBot="1" x14ac:dyDescent="0.25">
      <c r="A50" s="56"/>
      <c r="B50" s="82"/>
      <c r="C50" s="79"/>
      <c r="D50" s="51"/>
      <c r="E50" s="48"/>
      <c r="F50" s="55"/>
      <c r="G50" s="92"/>
    </row>
    <row r="51" spans="1:7" ht="13.5" thickBot="1" x14ac:dyDescent="0.25">
      <c r="A51" s="57"/>
      <c r="B51" s="82">
        <v>44755</v>
      </c>
      <c r="C51" s="79" t="s">
        <v>41</v>
      </c>
      <c r="D51" s="51"/>
      <c r="E51" s="48">
        <v>200</v>
      </c>
      <c r="F51" s="55"/>
      <c r="G51" s="92" t="s">
        <v>150</v>
      </c>
    </row>
    <row r="52" spans="1:7" ht="16.5" customHeight="1" thickBot="1" x14ac:dyDescent="0.25">
      <c r="A52" s="57"/>
      <c r="B52" s="82"/>
      <c r="C52" s="79" t="s">
        <v>44</v>
      </c>
      <c r="D52" s="51"/>
      <c r="E52" s="48">
        <v>1000</v>
      </c>
      <c r="F52" s="55"/>
      <c r="G52" s="92" t="s">
        <v>151</v>
      </c>
    </row>
    <row r="53" spans="1:7" ht="13.5" thickBot="1" x14ac:dyDescent="0.25">
      <c r="A53" s="57"/>
      <c r="B53" s="82"/>
      <c r="C53" s="79"/>
      <c r="D53" s="51"/>
      <c r="E53" s="48"/>
      <c r="F53" s="55"/>
      <c r="G53" s="95"/>
    </row>
    <row r="54" spans="1:7" ht="13.5" thickBot="1" x14ac:dyDescent="0.25">
      <c r="A54" s="57"/>
      <c r="B54" s="82">
        <v>44756</v>
      </c>
      <c r="C54" s="79" t="s">
        <v>44</v>
      </c>
      <c r="D54" s="51"/>
      <c r="E54" s="48">
        <v>700</v>
      </c>
      <c r="F54" s="55"/>
      <c r="G54" s="92" t="s">
        <v>152</v>
      </c>
    </row>
    <row r="55" spans="1:7" ht="13.5" thickBot="1" x14ac:dyDescent="0.25">
      <c r="A55" s="57"/>
      <c r="B55" s="82"/>
      <c r="C55" s="79" t="s">
        <v>42</v>
      </c>
      <c r="D55" s="66" t="s">
        <v>43</v>
      </c>
      <c r="E55" s="58">
        <v>5000</v>
      </c>
      <c r="F55" s="55"/>
      <c r="G55" s="92" t="s">
        <v>153</v>
      </c>
    </row>
    <row r="56" spans="1:7" ht="13.5" thickBot="1" x14ac:dyDescent="0.25">
      <c r="A56" s="57"/>
      <c r="B56" s="82"/>
      <c r="C56" s="79" t="s">
        <v>47</v>
      </c>
      <c r="D56" s="51" t="s">
        <v>155</v>
      </c>
      <c r="E56" s="48">
        <v>3000</v>
      </c>
      <c r="F56" s="55"/>
      <c r="G56" s="92" t="s">
        <v>154</v>
      </c>
    </row>
    <row r="57" spans="1:7" ht="13.5" thickBot="1" x14ac:dyDescent="0.25">
      <c r="A57" s="57"/>
      <c r="B57" s="82"/>
      <c r="C57" s="79" t="s">
        <v>42</v>
      </c>
      <c r="D57" s="51" t="s">
        <v>156</v>
      </c>
      <c r="E57" s="48">
        <v>3000</v>
      </c>
      <c r="F57" s="55"/>
      <c r="G57" s="92" t="s">
        <v>157</v>
      </c>
    </row>
    <row r="58" spans="1:7" ht="13.5" thickBot="1" x14ac:dyDescent="0.25">
      <c r="A58" s="57"/>
      <c r="B58" s="82"/>
      <c r="C58" s="79"/>
      <c r="D58" s="51"/>
      <c r="E58" s="48"/>
      <c r="F58" s="55"/>
      <c r="G58" s="95"/>
    </row>
    <row r="59" spans="1:7" ht="13.5" thickBot="1" x14ac:dyDescent="0.25">
      <c r="A59" s="57"/>
      <c r="B59" s="82">
        <v>44759</v>
      </c>
      <c r="C59" s="79" t="s">
        <v>41</v>
      </c>
      <c r="D59" s="51"/>
      <c r="E59" s="48">
        <v>17800</v>
      </c>
      <c r="F59" s="55"/>
      <c r="G59" s="92" t="s">
        <v>158</v>
      </c>
    </row>
    <row r="60" spans="1:7" ht="13.5" thickBot="1" x14ac:dyDescent="0.25">
      <c r="A60" s="57"/>
      <c r="B60" s="82"/>
      <c r="C60" s="79" t="s">
        <v>41</v>
      </c>
      <c r="D60" s="51"/>
      <c r="E60" s="48">
        <v>1100</v>
      </c>
      <c r="F60" s="55"/>
      <c r="G60" s="92" t="s">
        <v>159</v>
      </c>
    </row>
    <row r="61" spans="1:7" ht="13.5" thickBot="1" x14ac:dyDescent="0.25">
      <c r="A61" s="57"/>
      <c r="B61" s="82"/>
      <c r="C61" s="79"/>
      <c r="D61" s="51"/>
      <c r="E61" s="48"/>
      <c r="F61" s="55"/>
      <c r="G61" s="95"/>
    </row>
    <row r="62" spans="1:7" ht="13.5" thickBot="1" x14ac:dyDescent="0.25">
      <c r="A62" s="57"/>
      <c r="B62" s="82">
        <v>44760</v>
      </c>
      <c r="C62" s="79" t="s">
        <v>41</v>
      </c>
      <c r="D62" s="51"/>
      <c r="E62" s="48">
        <v>58000</v>
      </c>
      <c r="F62" s="55"/>
      <c r="G62" s="92" t="s">
        <v>160</v>
      </c>
    </row>
    <row r="63" spans="1:7" ht="13.5" thickBot="1" x14ac:dyDescent="0.25">
      <c r="A63" s="57"/>
      <c r="B63" s="82"/>
      <c r="C63" s="79" t="s">
        <v>41</v>
      </c>
      <c r="D63" s="51"/>
      <c r="E63" s="48">
        <v>3000</v>
      </c>
      <c r="F63" s="55"/>
      <c r="G63" s="92" t="s">
        <v>161</v>
      </c>
    </row>
    <row r="64" spans="1:7" ht="13.5" thickBot="1" x14ac:dyDescent="0.25">
      <c r="A64" s="57"/>
      <c r="B64" s="82"/>
      <c r="C64" s="79"/>
      <c r="D64" s="51"/>
      <c r="E64" s="48"/>
      <c r="F64" s="55"/>
      <c r="G64" s="95"/>
    </row>
    <row r="65" spans="1:7" ht="13.5" thickBot="1" x14ac:dyDescent="0.25">
      <c r="A65" s="57"/>
      <c r="B65" s="82">
        <v>44761</v>
      </c>
      <c r="C65" s="79" t="s">
        <v>41</v>
      </c>
      <c r="D65" s="51"/>
      <c r="E65" s="48">
        <v>18200</v>
      </c>
      <c r="F65" s="55"/>
      <c r="G65" s="92" t="s">
        <v>162</v>
      </c>
    </row>
    <row r="66" spans="1:7" ht="13.5" thickBot="1" x14ac:dyDescent="0.25">
      <c r="A66" s="57"/>
      <c r="B66" s="82"/>
      <c r="C66" s="79" t="s">
        <v>41</v>
      </c>
      <c r="D66" s="51"/>
      <c r="E66" s="48">
        <v>6800</v>
      </c>
      <c r="F66" s="55"/>
      <c r="G66" s="92" t="s">
        <v>163</v>
      </c>
    </row>
    <row r="67" spans="1:7" ht="13.5" thickBot="1" x14ac:dyDescent="0.25">
      <c r="A67" s="57"/>
      <c r="B67" s="82"/>
      <c r="C67" s="79" t="s">
        <v>94</v>
      </c>
      <c r="D67" s="51"/>
      <c r="E67" s="48">
        <v>500</v>
      </c>
      <c r="F67" s="55"/>
      <c r="G67" s="92" t="s">
        <v>164</v>
      </c>
    </row>
    <row r="68" spans="1:7" ht="13.5" thickBot="1" x14ac:dyDescent="0.25">
      <c r="A68" s="57"/>
      <c r="B68" s="82"/>
      <c r="C68" s="79"/>
      <c r="D68" s="51"/>
      <c r="E68" s="48"/>
      <c r="F68" s="55"/>
      <c r="G68" s="95"/>
    </row>
    <row r="69" spans="1:7" ht="13.5" thickBot="1" x14ac:dyDescent="0.25">
      <c r="A69" s="57"/>
      <c r="B69" s="82">
        <v>44762</v>
      </c>
      <c r="C69" s="79" t="s">
        <v>94</v>
      </c>
      <c r="D69" s="51"/>
      <c r="E69" s="48">
        <v>21600</v>
      </c>
      <c r="F69" s="55"/>
      <c r="G69" s="92" t="s">
        <v>165</v>
      </c>
    </row>
    <row r="70" spans="1:7" ht="13.5" thickBot="1" x14ac:dyDescent="0.25">
      <c r="A70" s="57"/>
      <c r="B70" s="82"/>
      <c r="C70" s="79"/>
      <c r="D70" s="51"/>
      <c r="E70" s="48"/>
      <c r="F70" s="55"/>
      <c r="G70" s="95"/>
    </row>
    <row r="71" spans="1:7" ht="13.5" thickBot="1" x14ac:dyDescent="0.25">
      <c r="A71" s="57"/>
      <c r="B71" s="82"/>
      <c r="C71" s="79"/>
      <c r="D71" s="51"/>
      <c r="E71" s="48"/>
      <c r="F71" s="55"/>
      <c r="G71" s="95"/>
    </row>
    <row r="72" spans="1:7" ht="13.5" thickBot="1" x14ac:dyDescent="0.25">
      <c r="A72" s="57"/>
      <c r="B72" s="82"/>
      <c r="C72" s="79"/>
      <c r="D72" s="51"/>
      <c r="E72" s="48"/>
      <c r="F72" s="55"/>
      <c r="G72" s="95"/>
    </row>
    <row r="73" spans="1:7" ht="13.5" thickBot="1" x14ac:dyDescent="0.25">
      <c r="A73" s="57"/>
      <c r="B73" s="82"/>
      <c r="C73" s="79"/>
      <c r="D73" s="51"/>
      <c r="E73" s="48"/>
      <c r="F73" s="55"/>
      <c r="G73" s="95"/>
    </row>
    <row r="74" spans="1:7" ht="13.5" thickBot="1" x14ac:dyDescent="0.25">
      <c r="A74" s="57"/>
      <c r="B74" s="82"/>
      <c r="C74" s="79"/>
      <c r="D74" s="51"/>
      <c r="E74" s="48"/>
      <c r="F74" s="55"/>
      <c r="G74" s="95"/>
    </row>
    <row r="75" spans="1:7" ht="13.5" thickBot="1" x14ac:dyDescent="0.25">
      <c r="A75" s="57"/>
      <c r="B75" s="82"/>
      <c r="C75" s="79"/>
      <c r="D75" s="51"/>
      <c r="E75" s="48"/>
      <c r="F75" s="55"/>
      <c r="G75" s="95"/>
    </row>
    <row r="76" spans="1:7" ht="13.5" thickBot="1" x14ac:dyDescent="0.25">
      <c r="A76" s="57"/>
      <c r="B76" s="82"/>
      <c r="C76" s="79"/>
      <c r="D76" s="51"/>
      <c r="E76" s="48"/>
      <c r="F76" s="55"/>
      <c r="G76" s="95"/>
    </row>
    <row r="77" spans="1:7" ht="13.5" thickBot="1" x14ac:dyDescent="0.25">
      <c r="B77" s="82"/>
      <c r="C77" s="79"/>
      <c r="D77" s="51"/>
      <c r="E77" s="48"/>
      <c r="F77" s="52"/>
      <c r="G77" s="95"/>
    </row>
    <row r="78" spans="1:7" x14ac:dyDescent="0.2">
      <c r="B78" s="85"/>
      <c r="C78" s="86" t="s">
        <v>0</v>
      </c>
      <c r="D78" s="100"/>
      <c r="E78" s="101">
        <f>SUM(E14:E77)</f>
        <v>346930</v>
      </c>
      <c r="F78" s="101">
        <f>SUM(F14:F77)</f>
        <v>0</v>
      </c>
      <c r="G78" s="102">
        <v>0</v>
      </c>
    </row>
    <row r="79" spans="1:7" x14ac:dyDescent="0.2">
      <c r="B79" s="73"/>
    </row>
    <row r="80" spans="1:7" x14ac:dyDescent="0.2">
      <c r="B80" s="73"/>
    </row>
    <row r="81" spans="1:10" x14ac:dyDescent="0.2">
      <c r="B81" s="73"/>
    </row>
    <row r="82" spans="1:10" x14ac:dyDescent="0.2">
      <c r="B82" s="73"/>
    </row>
    <row r="83" spans="1:10" x14ac:dyDescent="0.2">
      <c r="B83" s="73"/>
    </row>
    <row r="84" spans="1:10" x14ac:dyDescent="0.2">
      <c r="B84" s="73"/>
    </row>
    <row r="85" spans="1:10" x14ac:dyDescent="0.2">
      <c r="B85" s="73"/>
    </row>
    <row r="86" spans="1:10" x14ac:dyDescent="0.2">
      <c r="B86" s="73"/>
    </row>
    <row r="87" spans="1:10" x14ac:dyDescent="0.2">
      <c r="B87" s="73"/>
    </row>
    <row r="88" spans="1:10" x14ac:dyDescent="0.2">
      <c r="B88" s="73"/>
    </row>
    <row r="89" spans="1:10" x14ac:dyDescent="0.2">
      <c r="B89" s="73"/>
    </row>
    <row r="90" spans="1:10" s="46" customFormat="1" x14ac:dyDescent="0.2">
      <c r="A90"/>
      <c r="B90" s="73"/>
      <c r="D90"/>
      <c r="E90"/>
      <c r="F90"/>
      <c r="G90" s="88"/>
      <c r="H90"/>
      <c r="I90"/>
      <c r="J90"/>
    </row>
    <row r="91" spans="1:10" s="46" customFormat="1" x14ac:dyDescent="0.2">
      <c r="A91"/>
      <c r="B91" s="73"/>
      <c r="D91"/>
      <c r="E91"/>
      <c r="F91"/>
      <c r="G91" s="88"/>
      <c r="H91"/>
      <c r="I91"/>
      <c r="J91"/>
    </row>
    <row r="92" spans="1:10" s="46" customFormat="1" x14ac:dyDescent="0.2">
      <c r="A92"/>
      <c r="B92" s="73"/>
      <c r="D92"/>
      <c r="E92"/>
      <c r="F92"/>
      <c r="G92" s="88"/>
      <c r="H92"/>
      <c r="I92"/>
      <c r="J92"/>
    </row>
    <row r="93" spans="1:10" s="46" customFormat="1" x14ac:dyDescent="0.2">
      <c r="A93"/>
      <c r="B93" s="73"/>
      <c r="D93"/>
      <c r="E93"/>
      <c r="F93"/>
      <c r="G93" s="88"/>
      <c r="H93"/>
      <c r="I93"/>
      <c r="J93"/>
    </row>
    <row r="94" spans="1:10" s="46" customFormat="1" x14ac:dyDescent="0.2">
      <c r="A94"/>
      <c r="B94" s="73"/>
      <c r="D94"/>
      <c r="E94"/>
      <c r="F94"/>
      <c r="G94" s="88"/>
      <c r="H94"/>
      <c r="I94"/>
      <c r="J94"/>
    </row>
    <row r="95" spans="1:10" s="46" customFormat="1" x14ac:dyDescent="0.2">
      <c r="A95"/>
      <c r="B95" s="73"/>
      <c r="D95"/>
      <c r="E95"/>
      <c r="F95"/>
      <c r="G95" s="88"/>
      <c r="H95"/>
      <c r="I95"/>
      <c r="J95"/>
    </row>
    <row r="96" spans="1:10" s="46" customFormat="1" x14ac:dyDescent="0.2">
      <c r="A96"/>
      <c r="B96" s="73"/>
      <c r="D96"/>
      <c r="E96"/>
      <c r="F96"/>
      <c r="G96" s="88"/>
      <c r="H96"/>
      <c r="I96"/>
      <c r="J96"/>
    </row>
    <row r="97" spans="1:10" s="46" customFormat="1" x14ac:dyDescent="0.2">
      <c r="A97"/>
      <c r="B97" s="73"/>
      <c r="D97"/>
      <c r="E97"/>
      <c r="F97"/>
      <c r="G97" s="88"/>
      <c r="H97"/>
      <c r="I97"/>
      <c r="J97"/>
    </row>
    <row r="98" spans="1:10" s="46" customFormat="1" x14ac:dyDescent="0.2">
      <c r="A98"/>
      <c r="B98" s="73"/>
      <c r="D98"/>
      <c r="E98"/>
      <c r="F98"/>
      <c r="G98" s="88"/>
      <c r="H98"/>
      <c r="I98"/>
      <c r="J98"/>
    </row>
    <row r="99" spans="1:10" s="46" customFormat="1" x14ac:dyDescent="0.2">
      <c r="A99"/>
      <c r="B99" s="73"/>
      <c r="D99"/>
      <c r="E99"/>
      <c r="F99"/>
      <c r="G99" s="88"/>
      <c r="H99"/>
      <c r="I99"/>
      <c r="J99"/>
    </row>
    <row r="100" spans="1:10" s="46" customFormat="1" x14ac:dyDescent="0.2">
      <c r="A100"/>
      <c r="B100" s="73"/>
      <c r="D100"/>
      <c r="E100"/>
      <c r="F100"/>
      <c r="G100" s="88"/>
      <c r="H100"/>
      <c r="I100"/>
      <c r="J100"/>
    </row>
    <row r="101" spans="1:10" s="46" customFormat="1" x14ac:dyDescent="0.2">
      <c r="A101"/>
      <c r="B101" s="73"/>
      <c r="D101"/>
      <c r="E101"/>
      <c r="F101"/>
      <c r="G101" s="88"/>
      <c r="H101"/>
      <c r="I101"/>
      <c r="J101"/>
    </row>
    <row r="102" spans="1:10" s="46" customFormat="1" x14ac:dyDescent="0.2">
      <c r="A102"/>
      <c r="B102" s="73"/>
      <c r="D102"/>
      <c r="E102"/>
      <c r="F102"/>
      <c r="G102" s="88"/>
      <c r="H102"/>
      <c r="I102"/>
      <c r="J102"/>
    </row>
    <row r="103" spans="1:10" s="46" customFormat="1" x14ac:dyDescent="0.2">
      <c r="A103"/>
      <c r="B103" s="73"/>
      <c r="D103"/>
      <c r="E103"/>
      <c r="F103"/>
      <c r="G103" s="88"/>
      <c r="H103"/>
      <c r="I103"/>
      <c r="J103"/>
    </row>
    <row r="104" spans="1:10" s="46" customFormat="1" x14ac:dyDescent="0.2">
      <c r="A104"/>
      <c r="B104" s="73"/>
      <c r="D104"/>
      <c r="E104"/>
      <c r="F104"/>
      <c r="G104" s="88"/>
      <c r="H104"/>
      <c r="I104"/>
      <c r="J104"/>
    </row>
    <row r="105" spans="1:10" s="46" customFormat="1" x14ac:dyDescent="0.2">
      <c r="A105"/>
      <c r="B105" s="73"/>
      <c r="D105"/>
      <c r="E105"/>
      <c r="F105"/>
      <c r="G105" s="88"/>
      <c r="H105"/>
      <c r="I105"/>
      <c r="J105"/>
    </row>
    <row r="106" spans="1:10" s="46" customFormat="1" x14ac:dyDescent="0.2">
      <c r="A106"/>
      <c r="B106" s="73"/>
      <c r="D106"/>
      <c r="E106"/>
      <c r="F106"/>
      <c r="G106" s="88"/>
      <c r="H106"/>
      <c r="I106"/>
      <c r="J106"/>
    </row>
    <row r="107" spans="1:10" s="46" customFormat="1" x14ac:dyDescent="0.2">
      <c r="A107"/>
      <c r="B107" s="73"/>
      <c r="D107"/>
      <c r="E107"/>
      <c r="F107"/>
      <c r="G107" s="88"/>
      <c r="H107"/>
      <c r="I107"/>
      <c r="J107"/>
    </row>
    <row r="108" spans="1:10" s="46" customFormat="1" x14ac:dyDescent="0.2">
      <c r="A108"/>
      <c r="B108" s="73"/>
      <c r="D108"/>
      <c r="E108"/>
      <c r="F108"/>
      <c r="G108" s="88"/>
      <c r="H108"/>
      <c r="I108"/>
      <c r="J108"/>
    </row>
    <row r="109" spans="1:10" s="46" customFormat="1" x14ac:dyDescent="0.2">
      <c r="A109"/>
      <c r="B109" s="73"/>
      <c r="D109"/>
      <c r="E109"/>
      <c r="F109"/>
      <c r="G109" s="88"/>
      <c r="H109"/>
      <c r="I109"/>
      <c r="J109"/>
    </row>
    <row r="110" spans="1:10" s="46" customFormat="1" x14ac:dyDescent="0.2">
      <c r="A110"/>
      <c r="B110" s="73"/>
      <c r="D110"/>
      <c r="E110"/>
      <c r="F110"/>
      <c r="G110" s="88"/>
      <c r="H110"/>
      <c r="I110"/>
      <c r="J110"/>
    </row>
    <row r="111" spans="1:10" s="46" customFormat="1" x14ac:dyDescent="0.2">
      <c r="A111"/>
      <c r="B111" s="73"/>
      <c r="D111"/>
      <c r="E111"/>
      <c r="F111"/>
      <c r="G111" s="88"/>
      <c r="H111"/>
      <c r="I111"/>
      <c r="J111"/>
    </row>
    <row r="112" spans="1:10" s="46" customFormat="1" x14ac:dyDescent="0.2">
      <c r="A112"/>
      <c r="B112" s="73"/>
      <c r="D112"/>
      <c r="E112"/>
      <c r="F112"/>
      <c r="G112" s="88"/>
      <c r="H112"/>
      <c r="I112"/>
      <c r="J112"/>
    </row>
    <row r="113" spans="1:10" s="46" customFormat="1" x14ac:dyDescent="0.2">
      <c r="A113"/>
      <c r="B113" s="73"/>
      <c r="D113"/>
      <c r="E113"/>
      <c r="F113"/>
      <c r="G113" s="88"/>
      <c r="H113"/>
      <c r="I113"/>
      <c r="J113"/>
    </row>
    <row r="114" spans="1:10" s="46" customFormat="1" x14ac:dyDescent="0.2">
      <c r="A114"/>
      <c r="B114" s="73"/>
      <c r="D114"/>
      <c r="E114"/>
      <c r="F114"/>
      <c r="G114" s="88"/>
      <c r="H114"/>
      <c r="I114"/>
      <c r="J114"/>
    </row>
    <row r="115" spans="1:10" s="46" customFormat="1" x14ac:dyDescent="0.2">
      <c r="A115"/>
      <c r="B115" s="73"/>
      <c r="D115"/>
      <c r="E115"/>
      <c r="F115"/>
      <c r="G115" s="88"/>
      <c r="H115"/>
      <c r="I115"/>
      <c r="J115"/>
    </row>
    <row r="116" spans="1:10" s="46" customFormat="1" x14ac:dyDescent="0.2">
      <c r="A116"/>
      <c r="B116" s="73"/>
      <c r="D116"/>
      <c r="E116"/>
      <c r="F116"/>
      <c r="G116" s="88"/>
      <c r="H116"/>
      <c r="I116"/>
      <c r="J116"/>
    </row>
    <row r="117" spans="1:10" s="46" customFormat="1" x14ac:dyDescent="0.2">
      <c r="A117"/>
      <c r="B117" s="73"/>
      <c r="D117"/>
      <c r="E117"/>
      <c r="F117"/>
      <c r="G117" s="88"/>
      <c r="H117"/>
      <c r="I117"/>
      <c r="J117"/>
    </row>
    <row r="118" spans="1:10" s="46" customFormat="1" x14ac:dyDescent="0.2">
      <c r="A118"/>
      <c r="B118" s="73"/>
      <c r="D118"/>
      <c r="E118"/>
      <c r="F118"/>
      <c r="G118" s="88"/>
      <c r="H118"/>
      <c r="I118"/>
      <c r="J118"/>
    </row>
    <row r="119" spans="1:10" s="46" customFormat="1" x14ac:dyDescent="0.2">
      <c r="A119"/>
      <c r="B119" s="73"/>
      <c r="D119"/>
      <c r="E119"/>
      <c r="F119"/>
      <c r="G119" s="88"/>
      <c r="H119"/>
      <c r="I119"/>
      <c r="J119"/>
    </row>
    <row r="120" spans="1:10" s="46" customFormat="1" x14ac:dyDescent="0.2">
      <c r="A120"/>
      <c r="B120" s="73"/>
      <c r="D120"/>
      <c r="E120"/>
      <c r="F120"/>
      <c r="G120" s="88"/>
      <c r="H120"/>
      <c r="I120"/>
      <c r="J120"/>
    </row>
    <row r="121" spans="1:10" s="46" customFormat="1" x14ac:dyDescent="0.2">
      <c r="A121"/>
      <c r="B121" s="73"/>
      <c r="D121"/>
      <c r="E121"/>
      <c r="F121"/>
      <c r="G121" s="88"/>
      <c r="H121"/>
      <c r="I121"/>
      <c r="J121"/>
    </row>
    <row r="122" spans="1:10" s="46" customFormat="1" x14ac:dyDescent="0.2">
      <c r="A122"/>
      <c r="B122" s="73"/>
      <c r="D122"/>
      <c r="E122"/>
      <c r="F122"/>
      <c r="G122" s="88"/>
      <c r="H122"/>
      <c r="I122"/>
      <c r="J122"/>
    </row>
    <row r="123" spans="1:10" s="46" customFormat="1" x14ac:dyDescent="0.2">
      <c r="A123"/>
      <c r="B123" s="73"/>
      <c r="D123"/>
      <c r="E123"/>
      <c r="F123"/>
      <c r="G123" s="88"/>
      <c r="H123"/>
      <c r="I123"/>
      <c r="J123"/>
    </row>
    <row r="124" spans="1:10" s="46" customFormat="1" x14ac:dyDescent="0.2">
      <c r="A124"/>
      <c r="B124" s="73"/>
      <c r="D124"/>
      <c r="E124"/>
      <c r="F124"/>
      <c r="G124" s="88"/>
      <c r="H124"/>
      <c r="I124"/>
      <c r="J124"/>
    </row>
    <row r="125" spans="1:10" s="46" customFormat="1" x14ac:dyDescent="0.2">
      <c r="A125"/>
      <c r="B125" s="73"/>
      <c r="D125"/>
      <c r="E125"/>
      <c r="F125"/>
      <c r="G125" s="88"/>
      <c r="H125"/>
      <c r="I125"/>
      <c r="J125"/>
    </row>
    <row r="126" spans="1:10" s="46" customFormat="1" x14ac:dyDescent="0.2">
      <c r="A126"/>
      <c r="B126" s="73"/>
      <c r="D126"/>
      <c r="E126"/>
      <c r="F126"/>
      <c r="G126" s="88"/>
      <c r="H126"/>
      <c r="I126"/>
      <c r="J126"/>
    </row>
    <row r="127" spans="1:10" s="46" customFormat="1" x14ac:dyDescent="0.2">
      <c r="A127"/>
      <c r="B127" s="73"/>
      <c r="D127"/>
      <c r="E127"/>
      <c r="F127"/>
      <c r="G127" s="88"/>
      <c r="H127"/>
      <c r="I127"/>
      <c r="J127"/>
    </row>
    <row r="128" spans="1:10" s="46" customFormat="1" x14ac:dyDescent="0.2">
      <c r="A128"/>
      <c r="B128" s="73"/>
      <c r="D128"/>
      <c r="E128"/>
      <c r="F128"/>
      <c r="G128" s="88"/>
      <c r="H128"/>
      <c r="I128"/>
      <c r="J128"/>
    </row>
    <row r="129" spans="1:10" s="46" customFormat="1" x14ac:dyDescent="0.2">
      <c r="A129"/>
      <c r="B129" s="73"/>
      <c r="D129"/>
      <c r="E129"/>
      <c r="F129"/>
      <c r="G129" s="88"/>
      <c r="H129"/>
      <c r="I129"/>
      <c r="J129"/>
    </row>
    <row r="130" spans="1:10" s="46" customFormat="1" x14ac:dyDescent="0.2">
      <c r="A130"/>
      <c r="B130" s="73"/>
      <c r="D130"/>
      <c r="E130"/>
      <c r="F130"/>
      <c r="G130" s="88"/>
      <c r="H130"/>
      <c r="I130"/>
      <c r="J130"/>
    </row>
    <row r="131" spans="1:10" s="46" customFormat="1" x14ac:dyDescent="0.2">
      <c r="A131"/>
      <c r="B131" s="73"/>
      <c r="D131"/>
      <c r="E131"/>
      <c r="F131"/>
      <c r="G131" s="88"/>
      <c r="H131"/>
      <c r="I131"/>
      <c r="J131"/>
    </row>
    <row r="132" spans="1:10" s="46" customFormat="1" x14ac:dyDescent="0.2">
      <c r="A132"/>
      <c r="B132" s="73"/>
      <c r="D132"/>
      <c r="E132"/>
      <c r="F132"/>
      <c r="G132" s="88"/>
      <c r="H132"/>
      <c r="I132"/>
      <c r="J132"/>
    </row>
    <row r="133" spans="1:10" s="46" customFormat="1" x14ac:dyDescent="0.2">
      <c r="A133"/>
      <c r="B133" s="73"/>
      <c r="D133"/>
      <c r="E133"/>
      <c r="F133"/>
      <c r="G133" s="88"/>
      <c r="H133"/>
      <c r="I133"/>
      <c r="J133"/>
    </row>
    <row r="134" spans="1:10" s="46" customFormat="1" x14ac:dyDescent="0.2">
      <c r="A134"/>
      <c r="B134" s="73"/>
      <c r="D134"/>
      <c r="E134"/>
      <c r="F134"/>
      <c r="G134" s="88"/>
      <c r="H134"/>
      <c r="I134"/>
      <c r="J134"/>
    </row>
    <row r="135" spans="1:10" s="46" customFormat="1" x14ac:dyDescent="0.2">
      <c r="A135"/>
      <c r="B135" s="73"/>
      <c r="D135"/>
      <c r="E135"/>
      <c r="F135"/>
      <c r="G135" s="88"/>
      <c r="H135"/>
      <c r="I135"/>
      <c r="J135"/>
    </row>
    <row r="136" spans="1:10" s="46" customFormat="1" x14ac:dyDescent="0.2">
      <c r="A136"/>
      <c r="B136" s="73"/>
      <c r="D136"/>
      <c r="E136"/>
      <c r="F136"/>
      <c r="G136" s="88"/>
      <c r="H136"/>
      <c r="I136"/>
      <c r="J136"/>
    </row>
    <row r="137" spans="1:10" s="46" customFormat="1" x14ac:dyDescent="0.2">
      <c r="A137"/>
      <c r="B137" s="73"/>
      <c r="D137"/>
      <c r="E137"/>
      <c r="F137"/>
      <c r="G137" s="88"/>
      <c r="H137"/>
      <c r="I137"/>
      <c r="J137"/>
    </row>
    <row r="138" spans="1:10" s="46" customFormat="1" x14ac:dyDescent="0.2">
      <c r="A138"/>
      <c r="B138" s="73"/>
      <c r="D138"/>
      <c r="E138"/>
      <c r="F138"/>
      <c r="G138" s="88"/>
      <c r="H138"/>
      <c r="I138"/>
      <c r="J138"/>
    </row>
    <row r="139" spans="1:10" s="46" customFormat="1" x14ac:dyDescent="0.2">
      <c r="A139"/>
      <c r="B139" s="73"/>
      <c r="D139"/>
      <c r="E139"/>
      <c r="F139"/>
      <c r="G139" s="88"/>
      <c r="H139"/>
      <c r="I139"/>
      <c r="J139"/>
    </row>
    <row r="140" spans="1:10" s="46" customFormat="1" x14ac:dyDescent="0.2">
      <c r="A140"/>
      <c r="B140" s="73"/>
      <c r="D140"/>
      <c r="E140"/>
      <c r="F140"/>
      <c r="G140" s="88"/>
      <c r="H140"/>
      <c r="I140"/>
      <c r="J140"/>
    </row>
    <row r="141" spans="1:10" s="46" customFormat="1" x14ac:dyDescent="0.2">
      <c r="A141"/>
      <c r="B141" s="73"/>
      <c r="D141"/>
      <c r="E141"/>
      <c r="F141"/>
      <c r="G141" s="88"/>
      <c r="H141"/>
      <c r="I141"/>
      <c r="J141"/>
    </row>
    <row r="142" spans="1:10" s="46" customFormat="1" x14ac:dyDescent="0.2">
      <c r="A142"/>
      <c r="B142" s="73"/>
      <c r="D142"/>
      <c r="E142"/>
      <c r="F142"/>
      <c r="G142" s="88"/>
      <c r="H142"/>
      <c r="I142"/>
      <c r="J142"/>
    </row>
    <row r="143" spans="1:10" s="46" customFormat="1" x14ac:dyDescent="0.2">
      <c r="A143"/>
      <c r="B143" s="73"/>
      <c r="D143"/>
      <c r="E143"/>
      <c r="F143"/>
      <c r="G143" s="88"/>
      <c r="H143"/>
      <c r="I143"/>
      <c r="J143"/>
    </row>
    <row r="144" spans="1:10" s="46" customFormat="1" x14ac:dyDescent="0.2">
      <c r="A144"/>
      <c r="B144" s="73"/>
      <c r="D144"/>
      <c r="E144"/>
      <c r="F144"/>
      <c r="G144" s="88"/>
      <c r="H144"/>
      <c r="I144"/>
      <c r="J144"/>
    </row>
    <row r="145" spans="1:10" s="46" customFormat="1" x14ac:dyDescent="0.2">
      <c r="A145"/>
      <c r="B145" s="73"/>
      <c r="D145"/>
      <c r="E145"/>
      <c r="F145"/>
      <c r="G145" s="88"/>
      <c r="H145"/>
      <c r="I145"/>
      <c r="J145"/>
    </row>
    <row r="146" spans="1:10" s="46" customFormat="1" x14ac:dyDescent="0.2">
      <c r="A146"/>
      <c r="B146" s="73"/>
      <c r="D146"/>
      <c r="E146"/>
      <c r="F146"/>
      <c r="G146" s="88"/>
      <c r="H146"/>
      <c r="I146"/>
      <c r="J146"/>
    </row>
    <row r="147" spans="1:10" s="46" customFormat="1" x14ac:dyDescent="0.2">
      <c r="A147"/>
      <c r="B147" s="73"/>
      <c r="D147"/>
      <c r="E147"/>
      <c r="F147"/>
      <c r="G147" s="88"/>
      <c r="H147"/>
      <c r="I147"/>
      <c r="J147"/>
    </row>
    <row r="148" spans="1:10" s="46" customFormat="1" x14ac:dyDescent="0.2">
      <c r="A148"/>
      <c r="B148" s="73"/>
      <c r="D148"/>
      <c r="E148"/>
      <c r="F148"/>
      <c r="G148" s="88"/>
      <c r="H148"/>
      <c r="I148"/>
      <c r="J148"/>
    </row>
    <row r="149" spans="1:10" s="46" customFormat="1" x14ac:dyDescent="0.2">
      <c r="A149"/>
      <c r="B149" s="73"/>
      <c r="D149"/>
      <c r="E149"/>
      <c r="F149"/>
      <c r="G149" s="88"/>
      <c r="H149"/>
      <c r="I149"/>
      <c r="J149"/>
    </row>
    <row r="150" spans="1:10" s="46" customFormat="1" x14ac:dyDescent="0.2">
      <c r="A150"/>
      <c r="B150" s="73"/>
      <c r="D150"/>
      <c r="E150"/>
      <c r="F150"/>
      <c r="G150" s="88"/>
      <c r="H150"/>
      <c r="I150"/>
      <c r="J150"/>
    </row>
    <row r="151" spans="1:10" s="46" customFormat="1" x14ac:dyDescent="0.2">
      <c r="A151"/>
      <c r="B151" s="73"/>
      <c r="D151"/>
      <c r="E151"/>
      <c r="F151"/>
      <c r="G151" s="88"/>
      <c r="H151"/>
      <c r="I151"/>
      <c r="J151"/>
    </row>
    <row r="152" spans="1:10" s="46" customFormat="1" x14ac:dyDescent="0.2">
      <c r="A152"/>
      <c r="B152" s="73"/>
      <c r="D152"/>
      <c r="E152"/>
      <c r="F152"/>
      <c r="G152" s="88"/>
      <c r="H152"/>
      <c r="I152"/>
      <c r="J152"/>
    </row>
    <row r="153" spans="1:10" s="46" customFormat="1" x14ac:dyDescent="0.2">
      <c r="A153"/>
      <c r="B153" s="73"/>
      <c r="D153"/>
      <c r="E153"/>
      <c r="F153"/>
      <c r="G153" s="88"/>
      <c r="H153"/>
      <c r="I153"/>
      <c r="J153"/>
    </row>
    <row r="154" spans="1:10" s="46" customFormat="1" x14ac:dyDescent="0.2">
      <c r="A154"/>
      <c r="B154" s="73"/>
      <c r="D154"/>
      <c r="E154"/>
      <c r="F154"/>
      <c r="G154" s="88"/>
      <c r="H154"/>
      <c r="I154"/>
      <c r="J154"/>
    </row>
    <row r="155" spans="1:10" s="46" customFormat="1" x14ac:dyDescent="0.2">
      <c r="A155"/>
      <c r="B155" s="73"/>
      <c r="D155"/>
      <c r="E155"/>
      <c r="F155"/>
      <c r="G155" s="88"/>
      <c r="H155"/>
      <c r="I155"/>
      <c r="J155"/>
    </row>
    <row r="156" spans="1:10" s="46" customFormat="1" x14ac:dyDescent="0.2">
      <c r="A156"/>
      <c r="B156" s="73"/>
      <c r="D156"/>
      <c r="E156"/>
      <c r="F156"/>
      <c r="G156" s="88"/>
      <c r="H156"/>
      <c r="I156"/>
      <c r="J156"/>
    </row>
    <row r="157" spans="1:10" s="46" customFormat="1" x14ac:dyDescent="0.2">
      <c r="A157"/>
      <c r="B157" s="73"/>
      <c r="D157"/>
      <c r="E157"/>
      <c r="F157"/>
      <c r="G157" s="88"/>
      <c r="H157"/>
      <c r="I157"/>
      <c r="J157"/>
    </row>
    <row r="158" spans="1:10" s="46" customFormat="1" x14ac:dyDescent="0.2">
      <c r="A158"/>
      <c r="B158" s="73"/>
      <c r="D158"/>
      <c r="E158"/>
      <c r="F158"/>
      <c r="G158" s="88"/>
      <c r="H158"/>
      <c r="I158"/>
      <c r="J158"/>
    </row>
    <row r="159" spans="1:10" s="46" customFormat="1" x14ac:dyDescent="0.2">
      <c r="A159"/>
      <c r="B159" s="73"/>
      <c r="D159"/>
      <c r="E159"/>
      <c r="F159"/>
      <c r="G159" s="88"/>
      <c r="H159"/>
      <c r="I159"/>
      <c r="J159"/>
    </row>
    <row r="160" spans="1:10" s="46" customFormat="1" x14ac:dyDescent="0.2">
      <c r="A160"/>
      <c r="B160" s="73"/>
      <c r="D160"/>
      <c r="E160"/>
      <c r="F160"/>
      <c r="G160" s="88"/>
      <c r="H160"/>
      <c r="I160"/>
      <c r="J160"/>
    </row>
    <row r="161" spans="1:10" s="46" customFormat="1" x14ac:dyDescent="0.2">
      <c r="A161"/>
      <c r="B161" s="73"/>
      <c r="D161"/>
      <c r="E161"/>
      <c r="F161"/>
      <c r="G161" s="88"/>
      <c r="H161"/>
      <c r="I161"/>
      <c r="J161"/>
    </row>
    <row r="162" spans="1:10" s="46" customFormat="1" x14ac:dyDescent="0.2">
      <c r="A162"/>
      <c r="B162" s="73"/>
      <c r="D162"/>
      <c r="E162"/>
      <c r="F162"/>
      <c r="G162" s="88"/>
      <c r="H162"/>
      <c r="I162"/>
      <c r="J162"/>
    </row>
    <row r="163" spans="1:10" s="46" customFormat="1" x14ac:dyDescent="0.2">
      <c r="A163"/>
      <c r="B163" s="73"/>
      <c r="D163"/>
      <c r="E163"/>
      <c r="F163"/>
      <c r="G163" s="88"/>
      <c r="H163"/>
      <c r="I163"/>
      <c r="J163"/>
    </row>
    <row r="164" spans="1:10" s="46" customFormat="1" x14ac:dyDescent="0.2">
      <c r="A164"/>
      <c r="B164" s="73"/>
      <c r="D164"/>
      <c r="E164"/>
      <c r="F164"/>
      <c r="G164" s="88"/>
      <c r="H164"/>
      <c r="I164"/>
      <c r="J164"/>
    </row>
    <row r="165" spans="1:10" s="46" customFormat="1" x14ac:dyDescent="0.2">
      <c r="A165"/>
      <c r="B165" s="73"/>
      <c r="D165"/>
      <c r="E165"/>
      <c r="F165"/>
      <c r="G165" s="88"/>
      <c r="H165"/>
      <c r="I165"/>
      <c r="J165"/>
    </row>
    <row r="166" spans="1:10" s="46" customFormat="1" x14ac:dyDescent="0.2">
      <c r="A166"/>
      <c r="B166" s="73"/>
      <c r="D166"/>
      <c r="E166"/>
      <c r="F166"/>
      <c r="G166" s="88"/>
      <c r="H166"/>
      <c r="I166"/>
      <c r="J166"/>
    </row>
    <row r="167" spans="1:10" s="46" customFormat="1" x14ac:dyDescent="0.2">
      <c r="A167"/>
      <c r="B167" s="73"/>
      <c r="D167"/>
      <c r="E167"/>
      <c r="F167"/>
      <c r="G167" s="88"/>
      <c r="H167"/>
      <c r="I167"/>
      <c r="J167"/>
    </row>
    <row r="168" spans="1:10" s="46" customFormat="1" x14ac:dyDescent="0.2">
      <c r="A168"/>
      <c r="B168" s="73"/>
      <c r="D168"/>
      <c r="E168"/>
      <c r="F168"/>
      <c r="G168" s="88"/>
      <c r="H168"/>
      <c r="I168"/>
      <c r="J168"/>
    </row>
    <row r="169" spans="1:10" s="46" customFormat="1" x14ac:dyDescent="0.2">
      <c r="A169"/>
      <c r="B169" s="73"/>
      <c r="D169"/>
      <c r="E169"/>
      <c r="F169"/>
      <c r="G169" s="88"/>
      <c r="H169"/>
      <c r="I169"/>
      <c r="J169"/>
    </row>
    <row r="170" spans="1:10" s="46" customFormat="1" x14ac:dyDescent="0.2">
      <c r="A170"/>
      <c r="B170" s="73"/>
      <c r="D170"/>
      <c r="E170"/>
      <c r="F170"/>
      <c r="G170" s="88"/>
      <c r="H170"/>
      <c r="I170"/>
      <c r="J170"/>
    </row>
    <row r="171" spans="1:10" s="46" customFormat="1" x14ac:dyDescent="0.2">
      <c r="A171"/>
      <c r="B171" s="73"/>
      <c r="D171"/>
      <c r="E171"/>
      <c r="F171"/>
      <c r="G171" s="88"/>
      <c r="H171"/>
      <c r="I171"/>
      <c r="J171"/>
    </row>
    <row r="172" spans="1:10" s="46" customFormat="1" x14ac:dyDescent="0.2">
      <c r="A172"/>
      <c r="B172" s="73"/>
      <c r="D172"/>
      <c r="E172"/>
      <c r="F172"/>
      <c r="G172" s="88"/>
      <c r="H172"/>
      <c r="I172"/>
      <c r="J172"/>
    </row>
    <row r="173" spans="1:10" s="46" customFormat="1" x14ac:dyDescent="0.2">
      <c r="A173"/>
      <c r="B173" s="73"/>
      <c r="D173"/>
      <c r="E173"/>
      <c r="F173"/>
      <c r="G173" s="88"/>
      <c r="H173"/>
      <c r="I173"/>
      <c r="J173"/>
    </row>
    <row r="174" spans="1:10" s="46" customFormat="1" x14ac:dyDescent="0.2">
      <c r="A174"/>
      <c r="B174" s="73"/>
      <c r="D174"/>
      <c r="E174"/>
      <c r="F174"/>
      <c r="G174" s="88"/>
      <c r="H174"/>
      <c r="I174"/>
      <c r="J174"/>
    </row>
    <row r="175" spans="1:10" s="46" customFormat="1" x14ac:dyDescent="0.2">
      <c r="A175"/>
      <c r="B175" s="73"/>
      <c r="D175"/>
      <c r="E175"/>
      <c r="F175"/>
      <c r="G175" s="88"/>
      <c r="H175"/>
      <c r="I175"/>
      <c r="J175"/>
    </row>
    <row r="176" spans="1:10" s="46" customFormat="1" x14ac:dyDescent="0.2">
      <c r="A176"/>
      <c r="B176" s="73"/>
      <c r="D176"/>
      <c r="E176"/>
      <c r="F176"/>
      <c r="G176" s="88"/>
      <c r="H176"/>
      <c r="I176"/>
      <c r="J176"/>
    </row>
    <row r="177" spans="1:10" s="46" customFormat="1" x14ac:dyDescent="0.2">
      <c r="A177"/>
      <c r="B177" s="73"/>
      <c r="D177"/>
      <c r="E177"/>
      <c r="F177"/>
      <c r="G177" s="88"/>
      <c r="H177"/>
      <c r="I177"/>
      <c r="J177"/>
    </row>
    <row r="178" spans="1:10" s="46" customFormat="1" x14ac:dyDescent="0.2">
      <c r="A178"/>
      <c r="B178" s="73"/>
      <c r="D178"/>
      <c r="E178"/>
      <c r="F178"/>
      <c r="G178" s="88"/>
      <c r="H178"/>
      <c r="I178"/>
      <c r="J178"/>
    </row>
    <row r="179" spans="1:10" s="46" customFormat="1" x14ac:dyDescent="0.2">
      <c r="A179"/>
      <c r="B179" s="73"/>
      <c r="D179"/>
      <c r="E179"/>
      <c r="F179"/>
      <c r="G179" s="88"/>
      <c r="H179"/>
      <c r="I179"/>
      <c r="J179"/>
    </row>
    <row r="180" spans="1:10" s="46" customFormat="1" x14ac:dyDescent="0.2">
      <c r="A180"/>
      <c r="B180" s="73"/>
      <c r="D180"/>
      <c r="E180"/>
      <c r="F180"/>
      <c r="G180" s="88"/>
      <c r="H180"/>
      <c r="I180"/>
      <c r="J180"/>
    </row>
    <row r="181" spans="1:10" s="46" customFormat="1" x14ac:dyDescent="0.2">
      <c r="A181"/>
      <c r="B181" s="73"/>
      <c r="D181"/>
      <c r="E181"/>
      <c r="F181"/>
      <c r="G181" s="88"/>
      <c r="H181"/>
      <c r="I181"/>
      <c r="J181"/>
    </row>
    <row r="182" spans="1:10" s="46" customFormat="1" x14ac:dyDescent="0.2">
      <c r="A182"/>
      <c r="B182" s="73"/>
      <c r="D182"/>
      <c r="E182"/>
      <c r="F182"/>
      <c r="G182" s="88"/>
      <c r="H182"/>
      <c r="I182"/>
      <c r="J182"/>
    </row>
    <row r="183" spans="1:10" s="46" customFormat="1" x14ac:dyDescent="0.2">
      <c r="A183"/>
      <c r="B183" s="73"/>
      <c r="D183"/>
      <c r="E183"/>
      <c r="F183"/>
      <c r="G183" s="88"/>
      <c r="H183"/>
      <c r="I183"/>
      <c r="J183"/>
    </row>
    <row r="184" spans="1:10" s="46" customFormat="1" x14ac:dyDescent="0.2">
      <c r="A184"/>
      <c r="B184" s="73"/>
      <c r="D184"/>
      <c r="E184"/>
      <c r="F184"/>
      <c r="G184" s="88"/>
      <c r="H184"/>
      <c r="I184"/>
      <c r="J184"/>
    </row>
    <row r="185" spans="1:10" s="46" customFormat="1" x14ac:dyDescent="0.2">
      <c r="A185"/>
      <c r="B185" s="73"/>
      <c r="D185"/>
      <c r="E185"/>
      <c r="F185"/>
      <c r="G185" s="88"/>
      <c r="H185"/>
      <c r="I185"/>
      <c r="J185"/>
    </row>
    <row r="186" spans="1:10" s="46" customFormat="1" x14ac:dyDescent="0.2">
      <c r="A186"/>
      <c r="B186" s="73"/>
      <c r="D186"/>
      <c r="E186"/>
      <c r="F186"/>
      <c r="G186" s="88"/>
      <c r="H186"/>
      <c r="I186"/>
      <c r="J186"/>
    </row>
    <row r="187" spans="1:10" s="46" customFormat="1" x14ac:dyDescent="0.2">
      <c r="A187"/>
      <c r="B187" s="73"/>
      <c r="D187"/>
      <c r="E187"/>
      <c r="F187"/>
      <c r="G187" s="88"/>
      <c r="H187"/>
      <c r="I187"/>
      <c r="J187"/>
    </row>
    <row r="188" spans="1:10" s="46" customFormat="1" x14ac:dyDescent="0.2">
      <c r="A188"/>
      <c r="B188" s="73"/>
      <c r="D188"/>
      <c r="E188"/>
      <c r="F188"/>
      <c r="G188" s="88"/>
      <c r="H188"/>
      <c r="I188"/>
      <c r="J188"/>
    </row>
    <row r="189" spans="1:10" s="46" customFormat="1" x14ac:dyDescent="0.2">
      <c r="A189"/>
      <c r="B189" s="73"/>
      <c r="D189"/>
      <c r="E189"/>
      <c r="F189"/>
      <c r="G189" s="88"/>
      <c r="H189"/>
      <c r="I189"/>
      <c r="J189"/>
    </row>
    <row r="190" spans="1:10" s="46" customFormat="1" x14ac:dyDescent="0.2">
      <c r="A190"/>
      <c r="B190" s="73"/>
      <c r="D190"/>
      <c r="E190"/>
      <c r="F190"/>
      <c r="G190" s="88"/>
      <c r="H190"/>
      <c r="I190"/>
      <c r="J190"/>
    </row>
    <row r="191" spans="1:10" s="46" customFormat="1" x14ac:dyDescent="0.2">
      <c r="A191"/>
      <c r="B191" s="73"/>
      <c r="D191"/>
      <c r="E191"/>
      <c r="F191"/>
      <c r="G191" s="88"/>
      <c r="H191"/>
      <c r="I191"/>
      <c r="J191"/>
    </row>
    <row r="192" spans="1:10" s="46" customFormat="1" x14ac:dyDescent="0.2">
      <c r="A192"/>
      <c r="B192" s="73"/>
      <c r="D192"/>
      <c r="E192"/>
      <c r="F192"/>
      <c r="G192" s="88"/>
      <c r="H192"/>
      <c r="I192"/>
      <c r="J192"/>
    </row>
    <row r="193" spans="1:10" s="46" customFormat="1" x14ac:dyDescent="0.2">
      <c r="A193"/>
      <c r="B193" s="73"/>
      <c r="D193"/>
      <c r="E193"/>
      <c r="F193"/>
      <c r="G193" s="88"/>
      <c r="H193"/>
      <c r="I193"/>
      <c r="J193"/>
    </row>
    <row r="194" spans="1:10" s="46" customFormat="1" x14ac:dyDescent="0.2">
      <c r="A194"/>
      <c r="B194" s="73"/>
      <c r="D194"/>
      <c r="E194"/>
      <c r="F194"/>
      <c r="G194" s="88"/>
      <c r="H194"/>
      <c r="I194"/>
      <c r="J194"/>
    </row>
    <row r="195" spans="1:10" s="46" customFormat="1" x14ac:dyDescent="0.2">
      <c r="A195"/>
      <c r="B195" s="73"/>
      <c r="D195"/>
      <c r="E195"/>
      <c r="F195"/>
      <c r="G195" s="88"/>
      <c r="H195"/>
      <c r="I195"/>
      <c r="J195"/>
    </row>
    <row r="196" spans="1:10" s="46" customFormat="1" x14ac:dyDescent="0.2">
      <c r="A196"/>
      <c r="B196" s="73"/>
      <c r="D196"/>
      <c r="E196"/>
      <c r="F196"/>
      <c r="G196" s="88"/>
      <c r="H196"/>
      <c r="I196"/>
      <c r="J196"/>
    </row>
    <row r="197" spans="1:10" s="46" customFormat="1" x14ac:dyDescent="0.2">
      <c r="A197"/>
      <c r="B197" s="73"/>
      <c r="D197"/>
      <c r="E197"/>
      <c r="F197"/>
      <c r="G197" s="88"/>
      <c r="H197"/>
      <c r="I197"/>
      <c r="J197"/>
    </row>
    <row r="198" spans="1:10" s="46" customFormat="1" x14ac:dyDescent="0.2">
      <c r="A198"/>
      <c r="B198" s="73"/>
      <c r="D198"/>
      <c r="E198"/>
      <c r="F198"/>
      <c r="G198" s="88"/>
      <c r="H198"/>
      <c r="I198"/>
      <c r="J198"/>
    </row>
    <row r="199" spans="1:10" s="46" customFormat="1" x14ac:dyDescent="0.2">
      <c r="A199"/>
      <c r="B199" s="73"/>
      <c r="D199"/>
      <c r="E199"/>
      <c r="F199"/>
      <c r="G199" s="88"/>
      <c r="H199"/>
      <c r="I199"/>
      <c r="J199"/>
    </row>
    <row r="200" spans="1:10" s="46" customFormat="1" x14ac:dyDescent="0.2">
      <c r="A200"/>
      <c r="B200" s="73"/>
      <c r="D200"/>
      <c r="E200"/>
      <c r="F200"/>
      <c r="G200" s="88"/>
      <c r="H200"/>
      <c r="I200"/>
      <c r="J200"/>
    </row>
    <row r="201" spans="1:10" s="46" customFormat="1" x14ac:dyDescent="0.2">
      <c r="A201"/>
      <c r="B201" s="73"/>
      <c r="D201"/>
      <c r="E201"/>
      <c r="F201"/>
      <c r="G201" s="88"/>
      <c r="H201"/>
      <c r="I201"/>
      <c r="J201"/>
    </row>
    <row r="202" spans="1:10" s="46" customFormat="1" x14ac:dyDescent="0.2">
      <c r="A202"/>
      <c r="B202" s="73"/>
      <c r="D202"/>
      <c r="E202"/>
      <c r="F202"/>
      <c r="G202" s="88"/>
      <c r="H202"/>
      <c r="I202"/>
      <c r="J202"/>
    </row>
    <row r="203" spans="1:10" s="46" customFormat="1" x14ac:dyDescent="0.2">
      <c r="A203"/>
      <c r="B203" s="73"/>
      <c r="D203"/>
      <c r="E203"/>
      <c r="F203"/>
      <c r="G203" s="88"/>
      <c r="H203"/>
      <c r="I203"/>
      <c r="J203"/>
    </row>
    <row r="204" spans="1:10" s="46" customFormat="1" x14ac:dyDescent="0.2">
      <c r="A204"/>
      <c r="B204" s="73"/>
      <c r="D204"/>
      <c r="E204"/>
      <c r="F204"/>
      <c r="G204" s="88"/>
      <c r="H204"/>
      <c r="I204"/>
      <c r="J204"/>
    </row>
    <row r="205" spans="1:10" s="46" customFormat="1" x14ac:dyDescent="0.2">
      <c r="A205"/>
      <c r="B205" s="73"/>
      <c r="D205"/>
      <c r="E205"/>
      <c r="F205"/>
      <c r="G205" s="88"/>
      <c r="H205"/>
      <c r="I205"/>
      <c r="J205"/>
    </row>
    <row r="206" spans="1:10" s="46" customFormat="1" x14ac:dyDescent="0.2">
      <c r="A206"/>
      <c r="B206" s="73"/>
      <c r="D206"/>
      <c r="E206"/>
      <c r="F206"/>
      <c r="G206" s="88"/>
      <c r="H206"/>
      <c r="I206"/>
      <c r="J206"/>
    </row>
    <row r="207" spans="1:10" s="46" customFormat="1" x14ac:dyDescent="0.2">
      <c r="A207"/>
      <c r="B207" s="73"/>
      <c r="D207"/>
      <c r="E207"/>
      <c r="F207"/>
      <c r="G207" s="88"/>
      <c r="H207"/>
      <c r="I207"/>
      <c r="J207"/>
    </row>
    <row r="208" spans="1:10" s="46" customFormat="1" x14ac:dyDescent="0.2">
      <c r="A208"/>
      <c r="B208" s="73"/>
      <c r="D208"/>
      <c r="E208"/>
      <c r="F208"/>
      <c r="G208" s="88"/>
      <c r="H208"/>
      <c r="I208"/>
      <c r="J208"/>
    </row>
    <row r="209" spans="1:10" s="46" customFormat="1" x14ac:dyDescent="0.2">
      <c r="A209"/>
      <c r="B209" s="73"/>
      <c r="D209"/>
      <c r="E209"/>
      <c r="F209"/>
      <c r="G209" s="88"/>
      <c r="H209"/>
      <c r="I209"/>
      <c r="J209"/>
    </row>
    <row r="210" spans="1:10" s="46" customFormat="1" x14ac:dyDescent="0.2">
      <c r="A210"/>
      <c r="B210" s="73"/>
      <c r="D210"/>
      <c r="E210"/>
      <c r="F210"/>
      <c r="G210" s="88"/>
      <c r="H210"/>
      <c r="I210"/>
      <c r="J210"/>
    </row>
    <row r="211" spans="1:10" s="46" customFormat="1" x14ac:dyDescent="0.2">
      <c r="A211"/>
      <c r="B211" s="73"/>
      <c r="D211"/>
      <c r="E211"/>
      <c r="F211"/>
      <c r="G211" s="88"/>
      <c r="H211"/>
      <c r="I211"/>
      <c r="J211"/>
    </row>
    <row r="212" spans="1:10" s="46" customFormat="1" x14ac:dyDescent="0.2">
      <c r="A212"/>
      <c r="B212" s="73"/>
      <c r="D212"/>
      <c r="E212"/>
      <c r="F212"/>
      <c r="G212" s="88"/>
      <c r="H212"/>
      <c r="I212"/>
      <c r="J212"/>
    </row>
    <row r="213" spans="1:10" s="46" customFormat="1" x14ac:dyDescent="0.2">
      <c r="A213"/>
      <c r="B213" s="73"/>
      <c r="D213"/>
      <c r="E213"/>
      <c r="F213"/>
      <c r="G213" s="88"/>
      <c r="H213"/>
      <c r="I213"/>
      <c r="J213"/>
    </row>
    <row r="214" spans="1:10" s="46" customFormat="1" x14ac:dyDescent="0.2">
      <c r="A214"/>
      <c r="B214" s="73"/>
      <c r="D214"/>
      <c r="E214"/>
      <c r="F214"/>
      <c r="G214" s="88"/>
      <c r="H214"/>
      <c r="I214"/>
      <c r="J214"/>
    </row>
    <row r="215" spans="1:10" s="46" customFormat="1" x14ac:dyDescent="0.2">
      <c r="A215"/>
      <c r="B215" s="73"/>
      <c r="D215"/>
      <c r="E215"/>
      <c r="F215"/>
      <c r="G215" s="88"/>
      <c r="H215"/>
      <c r="I215"/>
      <c r="J215"/>
    </row>
    <row r="216" spans="1:10" s="46" customFormat="1" x14ac:dyDescent="0.2">
      <c r="A216"/>
      <c r="B216" s="73"/>
      <c r="D216"/>
      <c r="E216"/>
      <c r="F216"/>
      <c r="G216" s="88"/>
      <c r="H216"/>
      <c r="I216"/>
      <c r="J216"/>
    </row>
    <row r="217" spans="1:10" s="46" customFormat="1" x14ac:dyDescent="0.2">
      <c r="A217"/>
      <c r="B217" s="73"/>
      <c r="D217"/>
      <c r="E217"/>
      <c r="F217"/>
      <c r="G217" s="88"/>
      <c r="H217"/>
      <c r="I217"/>
      <c r="J217"/>
    </row>
    <row r="218" spans="1:10" s="46" customFormat="1" x14ac:dyDescent="0.2">
      <c r="A218"/>
      <c r="B218" s="73"/>
      <c r="D218"/>
      <c r="E218"/>
      <c r="F218"/>
      <c r="G218" s="88"/>
      <c r="H218"/>
      <c r="I218"/>
      <c r="J218"/>
    </row>
    <row r="219" spans="1:10" s="46" customFormat="1" x14ac:dyDescent="0.2">
      <c r="A219"/>
      <c r="B219" s="73"/>
      <c r="D219"/>
      <c r="E219"/>
      <c r="F219"/>
      <c r="G219" s="88"/>
      <c r="H219"/>
      <c r="I219"/>
      <c r="J219"/>
    </row>
    <row r="220" spans="1:10" s="46" customFormat="1" x14ac:dyDescent="0.2">
      <c r="A220"/>
      <c r="B220" s="73"/>
      <c r="D220"/>
      <c r="E220"/>
      <c r="F220"/>
      <c r="G220" s="88"/>
      <c r="H220"/>
      <c r="I220"/>
      <c r="J220"/>
    </row>
    <row r="221" spans="1:10" s="46" customFormat="1" x14ac:dyDescent="0.2">
      <c r="A221"/>
      <c r="B221" s="73"/>
      <c r="D221"/>
      <c r="E221"/>
      <c r="F221"/>
      <c r="G221" s="88"/>
      <c r="H221"/>
      <c r="I221"/>
      <c r="J221"/>
    </row>
    <row r="222" spans="1:10" s="46" customFormat="1" x14ac:dyDescent="0.2">
      <c r="A222"/>
      <c r="B222" s="73"/>
      <c r="D222"/>
      <c r="E222"/>
      <c r="F222"/>
      <c r="G222" s="88"/>
      <c r="H222"/>
      <c r="I222"/>
      <c r="J222"/>
    </row>
    <row r="223" spans="1:10" s="46" customFormat="1" x14ac:dyDescent="0.2">
      <c r="A223"/>
      <c r="B223" s="73"/>
      <c r="D223"/>
      <c r="E223"/>
      <c r="F223"/>
      <c r="G223" s="88"/>
      <c r="H223"/>
      <c r="I223"/>
      <c r="J223"/>
    </row>
    <row r="224" spans="1:10" s="46" customFormat="1" x14ac:dyDescent="0.2">
      <c r="A224"/>
      <c r="B224" s="73"/>
      <c r="D224"/>
      <c r="E224"/>
      <c r="F224"/>
      <c r="G224" s="88"/>
      <c r="H224"/>
      <c r="I224"/>
      <c r="J224"/>
    </row>
    <row r="225" spans="1:10" s="46" customFormat="1" x14ac:dyDescent="0.2">
      <c r="A225"/>
      <c r="B225" s="73"/>
      <c r="D225"/>
      <c r="E225"/>
      <c r="F225"/>
      <c r="G225" s="88"/>
      <c r="H225"/>
      <c r="I225"/>
      <c r="J225"/>
    </row>
    <row r="226" spans="1:10" s="46" customFormat="1" x14ac:dyDescent="0.2">
      <c r="A226"/>
      <c r="B226" s="73"/>
      <c r="D226"/>
      <c r="E226"/>
      <c r="F226"/>
      <c r="G226" s="88"/>
      <c r="H226"/>
      <c r="I226"/>
      <c r="J226"/>
    </row>
    <row r="227" spans="1:10" s="46" customFormat="1" x14ac:dyDescent="0.2">
      <c r="A227"/>
      <c r="B227" s="73"/>
      <c r="D227"/>
      <c r="E227"/>
      <c r="F227"/>
      <c r="G227" s="88"/>
      <c r="H227"/>
      <c r="I227"/>
      <c r="J227"/>
    </row>
    <row r="228" spans="1:10" s="46" customFormat="1" x14ac:dyDescent="0.2">
      <c r="A228"/>
      <c r="B228" s="73"/>
      <c r="D228"/>
      <c r="E228"/>
      <c r="F228"/>
      <c r="G228" s="88"/>
      <c r="H228"/>
      <c r="I228"/>
      <c r="J228"/>
    </row>
    <row r="229" spans="1:10" s="46" customFormat="1" x14ac:dyDescent="0.2">
      <c r="A229"/>
      <c r="B229" s="73"/>
      <c r="D229"/>
      <c r="E229"/>
      <c r="F229"/>
      <c r="G229" s="88"/>
      <c r="H229"/>
      <c r="I229"/>
      <c r="J229"/>
    </row>
    <row r="230" spans="1:10" s="46" customFormat="1" x14ac:dyDescent="0.2">
      <c r="A230"/>
      <c r="B230" s="73"/>
      <c r="D230"/>
      <c r="E230"/>
      <c r="F230"/>
      <c r="G230" s="88"/>
      <c r="H230"/>
      <c r="I230"/>
      <c r="J230"/>
    </row>
    <row r="231" spans="1:10" s="46" customFormat="1" x14ac:dyDescent="0.2">
      <c r="A231"/>
      <c r="B231" s="73"/>
      <c r="D231"/>
      <c r="E231"/>
      <c r="F231"/>
      <c r="G231" s="88"/>
      <c r="H231"/>
      <c r="I231"/>
      <c r="J231"/>
    </row>
    <row r="232" spans="1:10" s="46" customFormat="1" x14ac:dyDescent="0.2">
      <c r="A232"/>
      <c r="B232" s="73"/>
      <c r="D232"/>
      <c r="E232"/>
      <c r="F232"/>
      <c r="G232" s="88"/>
      <c r="H232"/>
      <c r="I232"/>
      <c r="J232"/>
    </row>
    <row r="233" spans="1:10" s="46" customFormat="1" x14ac:dyDescent="0.2">
      <c r="A233"/>
      <c r="B233" s="73"/>
      <c r="D233"/>
      <c r="E233"/>
      <c r="F233"/>
      <c r="G233" s="88"/>
      <c r="H233"/>
      <c r="I233"/>
      <c r="J233"/>
    </row>
    <row r="234" spans="1:10" s="46" customFormat="1" x14ac:dyDescent="0.2">
      <c r="A234"/>
      <c r="B234" s="73"/>
      <c r="D234"/>
      <c r="E234"/>
      <c r="F234"/>
      <c r="G234" s="88"/>
      <c r="H234"/>
      <c r="I234"/>
      <c r="J234"/>
    </row>
    <row r="235" spans="1:10" s="46" customFormat="1" x14ac:dyDescent="0.2">
      <c r="A235"/>
      <c r="B235" s="73"/>
      <c r="D235"/>
      <c r="E235"/>
      <c r="F235"/>
      <c r="G235" s="88"/>
      <c r="H235"/>
      <c r="I235"/>
      <c r="J235"/>
    </row>
    <row r="236" spans="1:10" s="46" customFormat="1" x14ac:dyDescent="0.2">
      <c r="A236"/>
      <c r="B236" s="73"/>
      <c r="D236"/>
      <c r="E236"/>
      <c r="F236"/>
      <c r="G236" s="88"/>
      <c r="H236"/>
      <c r="I236"/>
      <c r="J236"/>
    </row>
    <row r="237" spans="1:10" s="46" customFormat="1" x14ac:dyDescent="0.2">
      <c r="A237"/>
      <c r="B237" s="73"/>
      <c r="D237"/>
      <c r="E237"/>
      <c r="F237"/>
      <c r="G237" s="88"/>
      <c r="H237"/>
      <c r="I237"/>
      <c r="J237"/>
    </row>
    <row r="238" spans="1:10" s="46" customFormat="1" x14ac:dyDescent="0.2">
      <c r="A238"/>
      <c r="B238" s="73"/>
      <c r="D238"/>
      <c r="E238"/>
      <c r="F238"/>
      <c r="G238" s="88"/>
      <c r="H238"/>
      <c r="I238"/>
      <c r="J238"/>
    </row>
    <row r="239" spans="1:10" s="46" customFormat="1" x14ac:dyDescent="0.2">
      <c r="A239"/>
      <c r="B239" s="73"/>
      <c r="D239"/>
      <c r="E239"/>
      <c r="F239"/>
      <c r="G239" s="88"/>
      <c r="H239"/>
      <c r="I239"/>
      <c r="J239"/>
    </row>
    <row r="240" spans="1:10" s="46" customFormat="1" x14ac:dyDescent="0.2">
      <c r="A240"/>
      <c r="B240" s="73"/>
      <c r="D240"/>
      <c r="E240"/>
      <c r="F240"/>
      <c r="G240" s="88"/>
      <c r="H240"/>
      <c r="I240"/>
      <c r="J240"/>
    </row>
    <row r="241" spans="1:10" s="46" customFormat="1" x14ac:dyDescent="0.2">
      <c r="A241"/>
      <c r="B241" s="73"/>
      <c r="D241"/>
      <c r="E241"/>
      <c r="F241"/>
      <c r="G241" s="88"/>
      <c r="H241"/>
      <c r="I241"/>
      <c r="J241"/>
    </row>
    <row r="242" spans="1:10" s="46" customFormat="1" x14ac:dyDescent="0.2">
      <c r="A242"/>
      <c r="B242" s="73"/>
      <c r="D242"/>
      <c r="E242"/>
      <c r="F242"/>
      <c r="G242" s="88"/>
      <c r="H242"/>
      <c r="I242"/>
      <c r="J242"/>
    </row>
    <row r="243" spans="1:10" s="46" customFormat="1" x14ac:dyDescent="0.2">
      <c r="A243"/>
      <c r="B243" s="73"/>
      <c r="D243"/>
      <c r="E243"/>
      <c r="F243"/>
      <c r="G243" s="88"/>
      <c r="H243"/>
      <c r="I243"/>
      <c r="J243"/>
    </row>
    <row r="244" spans="1:10" s="46" customFormat="1" x14ac:dyDescent="0.2">
      <c r="A244"/>
      <c r="B244" s="73"/>
      <c r="D244"/>
      <c r="E244"/>
      <c r="F244"/>
      <c r="G244" s="88"/>
      <c r="H244"/>
      <c r="I244"/>
      <c r="J244"/>
    </row>
    <row r="245" spans="1:10" s="46" customFormat="1" x14ac:dyDescent="0.2">
      <c r="A245"/>
      <c r="B245" s="73"/>
      <c r="D245"/>
      <c r="E245"/>
      <c r="F245"/>
      <c r="G245" s="88"/>
      <c r="H245"/>
      <c r="I245"/>
      <c r="J245"/>
    </row>
    <row r="246" spans="1:10" s="46" customFormat="1" x14ac:dyDescent="0.2">
      <c r="A246"/>
      <c r="B246" s="73"/>
      <c r="D246"/>
      <c r="E246"/>
      <c r="F246"/>
      <c r="G246" s="88"/>
      <c r="H246"/>
      <c r="I246"/>
      <c r="J246"/>
    </row>
    <row r="247" spans="1:10" s="46" customFormat="1" x14ac:dyDescent="0.2">
      <c r="A247"/>
      <c r="B247" s="73"/>
      <c r="D247"/>
      <c r="E247"/>
      <c r="F247"/>
      <c r="G247" s="88"/>
      <c r="H247"/>
      <c r="I247"/>
      <c r="J247"/>
    </row>
    <row r="248" spans="1:10" s="46" customFormat="1" x14ac:dyDescent="0.2">
      <c r="A248"/>
      <c r="B248" s="73"/>
      <c r="D248"/>
      <c r="E248"/>
      <c r="F248"/>
      <c r="G248" s="88"/>
      <c r="H248"/>
      <c r="I248"/>
      <c r="J248"/>
    </row>
    <row r="249" spans="1:10" s="46" customFormat="1" x14ac:dyDescent="0.2">
      <c r="A249"/>
      <c r="B249" s="73"/>
      <c r="D249"/>
      <c r="E249"/>
      <c r="F249"/>
      <c r="G249" s="88"/>
      <c r="H249"/>
      <c r="I249"/>
      <c r="J249"/>
    </row>
    <row r="250" spans="1:10" s="46" customFormat="1" x14ac:dyDescent="0.2">
      <c r="A250"/>
      <c r="B250" s="73"/>
      <c r="D250"/>
      <c r="E250"/>
      <c r="F250"/>
      <c r="G250" s="88"/>
      <c r="H250"/>
      <c r="I250"/>
      <c r="J250"/>
    </row>
    <row r="251" spans="1:10" s="46" customFormat="1" x14ac:dyDescent="0.2">
      <c r="A251"/>
      <c r="B251" s="73"/>
      <c r="D251"/>
      <c r="E251"/>
      <c r="F251"/>
      <c r="G251" s="88"/>
      <c r="H251"/>
      <c r="I251"/>
      <c r="J251"/>
    </row>
    <row r="252" spans="1:10" s="46" customFormat="1" x14ac:dyDescent="0.2">
      <c r="A252"/>
      <c r="B252" s="73"/>
      <c r="D252"/>
      <c r="E252"/>
      <c r="F252"/>
      <c r="G252" s="88"/>
      <c r="H252"/>
      <c r="I252"/>
      <c r="J252"/>
    </row>
    <row r="253" spans="1:10" s="46" customFormat="1" x14ac:dyDescent="0.2">
      <c r="A253"/>
      <c r="B253" s="73"/>
      <c r="D253"/>
      <c r="E253"/>
      <c r="F253"/>
      <c r="G253" s="88"/>
      <c r="H253"/>
      <c r="I253"/>
      <c r="J253"/>
    </row>
    <row r="254" spans="1:10" s="46" customFormat="1" x14ac:dyDescent="0.2">
      <c r="A254"/>
      <c r="B254" s="73"/>
      <c r="D254"/>
      <c r="E254"/>
      <c r="F254"/>
      <c r="G254" s="88"/>
      <c r="H254"/>
      <c r="I254"/>
      <c r="J254"/>
    </row>
    <row r="255" spans="1:10" s="46" customFormat="1" x14ac:dyDescent="0.2">
      <c r="A255"/>
      <c r="B255" s="73"/>
      <c r="D255"/>
      <c r="E255"/>
      <c r="F255"/>
      <c r="G255" s="88"/>
      <c r="H255"/>
      <c r="I255"/>
      <c r="J255"/>
    </row>
    <row r="256" spans="1:10" s="46" customFormat="1" x14ac:dyDescent="0.2">
      <c r="A256"/>
      <c r="B256" s="73"/>
      <c r="D256"/>
      <c r="E256"/>
      <c r="F256"/>
      <c r="G256" s="88"/>
      <c r="H256"/>
      <c r="I256"/>
      <c r="J256"/>
    </row>
    <row r="257" spans="1:10" s="46" customFormat="1" x14ac:dyDescent="0.2">
      <c r="A257"/>
      <c r="B257" s="73"/>
      <c r="D257"/>
      <c r="E257"/>
      <c r="F257"/>
      <c r="G257" s="88"/>
      <c r="H257"/>
      <c r="I257"/>
      <c r="J257"/>
    </row>
    <row r="258" spans="1:10" s="46" customFormat="1" x14ac:dyDescent="0.2">
      <c r="A258"/>
      <c r="B258" s="73"/>
      <c r="D258"/>
      <c r="E258"/>
      <c r="F258"/>
      <c r="G258" s="88"/>
      <c r="H258"/>
      <c r="I258"/>
      <c r="J258"/>
    </row>
    <row r="259" spans="1:10" s="46" customFormat="1" x14ac:dyDescent="0.2">
      <c r="A259"/>
      <c r="B259" s="73"/>
      <c r="D259"/>
      <c r="E259"/>
      <c r="F259"/>
      <c r="G259" s="88"/>
      <c r="H259"/>
      <c r="I259"/>
      <c r="J259"/>
    </row>
    <row r="260" spans="1:10" s="46" customFormat="1" x14ac:dyDescent="0.2">
      <c r="A260"/>
      <c r="B260" s="73"/>
      <c r="D260"/>
      <c r="E260"/>
      <c r="F260"/>
      <c r="G260" s="88"/>
      <c r="H260"/>
      <c r="I260"/>
      <c r="J260"/>
    </row>
    <row r="261" spans="1:10" s="46" customFormat="1" x14ac:dyDescent="0.2">
      <c r="A261"/>
      <c r="B261" s="73"/>
      <c r="D261"/>
      <c r="E261"/>
      <c r="F261"/>
      <c r="G261" s="88"/>
      <c r="H261"/>
      <c r="I261"/>
      <c r="J261"/>
    </row>
    <row r="262" spans="1:10" s="46" customFormat="1" x14ac:dyDescent="0.2">
      <c r="A262"/>
      <c r="B262" s="73"/>
      <c r="D262"/>
      <c r="E262"/>
      <c r="F262"/>
      <c r="G262" s="88"/>
      <c r="H262"/>
      <c r="I262"/>
      <c r="J262"/>
    </row>
    <row r="263" spans="1:10" s="46" customFormat="1" x14ac:dyDescent="0.2">
      <c r="A263"/>
      <c r="B263" s="73"/>
      <c r="D263"/>
      <c r="E263"/>
      <c r="F263"/>
      <c r="G263" s="88"/>
      <c r="H263"/>
      <c r="I263"/>
      <c r="J263"/>
    </row>
    <row r="264" spans="1:10" s="46" customFormat="1" x14ac:dyDescent="0.2">
      <c r="A264"/>
      <c r="B264" s="73"/>
      <c r="D264"/>
      <c r="E264"/>
      <c r="F264"/>
      <c r="G264" s="88"/>
      <c r="H264"/>
      <c r="I264"/>
      <c r="J264"/>
    </row>
    <row r="265" spans="1:10" s="46" customFormat="1" x14ac:dyDescent="0.2">
      <c r="A265"/>
      <c r="B265" s="73"/>
      <c r="D265"/>
      <c r="E265"/>
      <c r="F265"/>
      <c r="G265" s="88"/>
      <c r="H265"/>
      <c r="I265"/>
      <c r="J265"/>
    </row>
    <row r="266" spans="1:10" s="46" customFormat="1" x14ac:dyDescent="0.2">
      <c r="A266"/>
      <c r="B266" s="73"/>
      <c r="D266"/>
      <c r="E266"/>
      <c r="F266"/>
      <c r="G266" s="88"/>
      <c r="H266"/>
      <c r="I266"/>
      <c r="J266"/>
    </row>
    <row r="267" spans="1:10" s="46" customFormat="1" x14ac:dyDescent="0.2">
      <c r="A267"/>
      <c r="B267" s="73"/>
      <c r="D267"/>
      <c r="E267"/>
      <c r="F267"/>
      <c r="G267" s="88"/>
      <c r="H267"/>
      <c r="I267"/>
      <c r="J267"/>
    </row>
    <row r="268" spans="1:10" s="46" customFormat="1" x14ac:dyDescent="0.2">
      <c r="A268"/>
      <c r="B268" s="73"/>
      <c r="D268"/>
      <c r="E268"/>
      <c r="F268"/>
      <c r="G268" s="88"/>
      <c r="H268"/>
      <c r="I268"/>
      <c r="J268"/>
    </row>
    <row r="269" spans="1:10" s="46" customFormat="1" x14ac:dyDescent="0.2">
      <c r="A269"/>
      <c r="B269" s="73"/>
      <c r="D269"/>
      <c r="E269"/>
      <c r="F269"/>
      <c r="G269" s="88"/>
      <c r="H269"/>
      <c r="I269"/>
      <c r="J269"/>
    </row>
    <row r="270" spans="1:10" s="46" customFormat="1" x14ac:dyDescent="0.2">
      <c r="A270"/>
      <c r="B270" s="73"/>
      <c r="D270"/>
      <c r="E270"/>
      <c r="F270"/>
      <c r="G270" s="88"/>
      <c r="H270"/>
      <c r="I270"/>
      <c r="J270"/>
    </row>
    <row r="271" spans="1:10" s="46" customFormat="1" x14ac:dyDescent="0.2">
      <c r="A271"/>
      <c r="B271" s="73"/>
      <c r="D271"/>
      <c r="E271"/>
      <c r="F271"/>
      <c r="G271" s="88"/>
      <c r="H271"/>
      <c r="I271"/>
      <c r="J271"/>
    </row>
    <row r="272" spans="1:10" s="46" customFormat="1" x14ac:dyDescent="0.2">
      <c r="A272"/>
      <c r="B272" s="73"/>
      <c r="D272"/>
      <c r="E272"/>
      <c r="F272"/>
      <c r="G272" s="88"/>
      <c r="H272"/>
      <c r="I272"/>
      <c r="J272"/>
    </row>
    <row r="273" spans="1:10" s="46" customFormat="1" x14ac:dyDescent="0.2">
      <c r="A273"/>
      <c r="B273" s="73"/>
      <c r="D273"/>
      <c r="E273"/>
      <c r="F273"/>
      <c r="G273" s="88"/>
      <c r="H273"/>
      <c r="I273"/>
      <c r="J273"/>
    </row>
    <row r="274" spans="1:10" s="46" customFormat="1" x14ac:dyDescent="0.2">
      <c r="A274"/>
      <c r="B274" s="73"/>
      <c r="D274"/>
      <c r="E274"/>
      <c r="F274"/>
      <c r="G274" s="88"/>
      <c r="H274"/>
      <c r="I274"/>
      <c r="J274"/>
    </row>
    <row r="275" spans="1:10" s="46" customFormat="1" x14ac:dyDescent="0.2">
      <c r="A275"/>
      <c r="B275" s="73"/>
      <c r="D275"/>
      <c r="E275"/>
      <c r="F275"/>
      <c r="G275" s="88"/>
      <c r="H275"/>
      <c r="I275"/>
      <c r="J275"/>
    </row>
    <row r="276" spans="1:10" s="46" customFormat="1" x14ac:dyDescent="0.2">
      <c r="A276"/>
      <c r="B276" s="73"/>
      <c r="D276"/>
      <c r="E276"/>
      <c r="F276"/>
      <c r="G276" s="88"/>
      <c r="H276"/>
      <c r="I276"/>
      <c r="J276"/>
    </row>
    <row r="277" spans="1:10" s="46" customFormat="1" x14ac:dyDescent="0.2">
      <c r="A277"/>
      <c r="B277" s="73"/>
      <c r="D277"/>
      <c r="E277"/>
      <c r="F277"/>
      <c r="G277" s="88"/>
      <c r="H277"/>
      <c r="I277"/>
      <c r="J277"/>
    </row>
    <row r="278" spans="1:10" s="46" customFormat="1" x14ac:dyDescent="0.2">
      <c r="A278"/>
      <c r="B278" s="73"/>
      <c r="D278"/>
      <c r="E278"/>
      <c r="F278"/>
      <c r="G278" s="88"/>
      <c r="H278"/>
      <c r="I278"/>
      <c r="J278"/>
    </row>
    <row r="279" spans="1:10" s="46" customFormat="1" x14ac:dyDescent="0.2">
      <c r="A279"/>
      <c r="B279" s="73"/>
      <c r="D279"/>
      <c r="E279"/>
      <c r="F279"/>
      <c r="G279" s="88"/>
      <c r="H279"/>
      <c r="I279"/>
      <c r="J279"/>
    </row>
    <row r="280" spans="1:10" s="46" customFormat="1" x14ac:dyDescent="0.2">
      <c r="A280"/>
      <c r="B280" s="73"/>
      <c r="D280"/>
      <c r="E280"/>
      <c r="F280"/>
      <c r="G280" s="88"/>
      <c r="H280"/>
      <c r="I280"/>
      <c r="J280"/>
    </row>
    <row r="281" spans="1:10" s="46" customFormat="1" x14ac:dyDescent="0.2">
      <c r="A281"/>
      <c r="B281" s="73"/>
      <c r="D281"/>
      <c r="E281"/>
      <c r="F281"/>
      <c r="G281" s="88"/>
      <c r="H281"/>
      <c r="I281"/>
      <c r="J281"/>
    </row>
    <row r="282" spans="1:10" s="46" customFormat="1" x14ac:dyDescent="0.2">
      <c r="A282"/>
      <c r="B282" s="73"/>
      <c r="D282"/>
      <c r="E282"/>
      <c r="F282"/>
      <c r="G282" s="88"/>
      <c r="H282"/>
      <c r="I282"/>
      <c r="J282"/>
    </row>
    <row r="283" spans="1:10" s="46" customFormat="1" x14ac:dyDescent="0.2">
      <c r="A283"/>
      <c r="B283" s="73"/>
      <c r="D283"/>
      <c r="E283"/>
      <c r="F283"/>
      <c r="G283" s="88"/>
      <c r="H283"/>
      <c r="I283"/>
      <c r="J283"/>
    </row>
    <row r="284" spans="1:10" s="46" customFormat="1" x14ac:dyDescent="0.2">
      <c r="A284"/>
      <c r="B284" s="73"/>
      <c r="D284"/>
      <c r="E284"/>
      <c r="F284"/>
      <c r="G284" s="88"/>
      <c r="H284"/>
      <c r="I284"/>
      <c r="J284"/>
    </row>
    <row r="285" spans="1:10" s="46" customFormat="1" x14ac:dyDescent="0.2">
      <c r="A285"/>
      <c r="B285" s="73"/>
      <c r="D285"/>
      <c r="E285"/>
      <c r="F285"/>
      <c r="G285" s="88"/>
      <c r="H285"/>
      <c r="I285"/>
      <c r="J285"/>
    </row>
    <row r="286" spans="1:10" s="46" customFormat="1" x14ac:dyDescent="0.2">
      <c r="A286"/>
      <c r="B286" s="73"/>
      <c r="D286"/>
      <c r="E286"/>
      <c r="F286"/>
      <c r="G286" s="88"/>
      <c r="H286"/>
      <c r="I286"/>
      <c r="J286"/>
    </row>
    <row r="287" spans="1:10" s="46" customFormat="1" x14ac:dyDescent="0.2">
      <c r="A287"/>
      <c r="B287" s="73"/>
      <c r="D287"/>
      <c r="E287"/>
      <c r="F287"/>
      <c r="G287" s="88"/>
      <c r="H287"/>
      <c r="I287"/>
      <c r="J287"/>
    </row>
    <row r="288" spans="1:10" s="46" customFormat="1" x14ac:dyDescent="0.2">
      <c r="A288"/>
      <c r="B288" s="73"/>
      <c r="D288"/>
      <c r="E288"/>
      <c r="F288"/>
      <c r="G288" s="88"/>
      <c r="H288"/>
      <c r="I288"/>
      <c r="J288"/>
    </row>
    <row r="289" spans="1:10" s="46" customFormat="1" x14ac:dyDescent="0.2">
      <c r="A289"/>
      <c r="B289" s="73"/>
      <c r="D289"/>
      <c r="E289"/>
      <c r="F289"/>
      <c r="G289" s="88"/>
      <c r="H289"/>
      <c r="I289"/>
      <c r="J289"/>
    </row>
    <row r="290" spans="1:10" s="46" customFormat="1" x14ac:dyDescent="0.2">
      <c r="A290"/>
      <c r="B290" s="73"/>
      <c r="D290"/>
      <c r="E290"/>
      <c r="F290"/>
      <c r="G290" s="88"/>
      <c r="H290"/>
      <c r="I290"/>
      <c r="J290"/>
    </row>
    <row r="291" spans="1:10" s="46" customFormat="1" x14ac:dyDescent="0.2">
      <c r="A291"/>
      <c r="B291" s="73"/>
      <c r="D291"/>
      <c r="E291"/>
      <c r="F291"/>
      <c r="G291" s="88"/>
      <c r="H291"/>
      <c r="I291"/>
      <c r="J291"/>
    </row>
    <row r="292" spans="1:10" s="46" customFormat="1" x14ac:dyDescent="0.2">
      <c r="A292"/>
      <c r="B292" s="73"/>
      <c r="D292"/>
      <c r="E292"/>
      <c r="F292"/>
      <c r="G292" s="88"/>
      <c r="H292"/>
      <c r="I292"/>
      <c r="J292"/>
    </row>
    <row r="293" spans="1:10" s="46" customFormat="1" x14ac:dyDescent="0.2">
      <c r="A293"/>
      <c r="B293" s="73"/>
      <c r="D293"/>
      <c r="E293"/>
      <c r="F293"/>
      <c r="G293" s="88"/>
      <c r="H293"/>
      <c r="I293"/>
      <c r="J293"/>
    </row>
    <row r="294" spans="1:10" s="46" customFormat="1" x14ac:dyDescent="0.2">
      <c r="A294"/>
      <c r="B294" s="73"/>
      <c r="D294"/>
      <c r="E294"/>
      <c r="F294"/>
      <c r="G294" s="88"/>
      <c r="H294"/>
      <c r="I294"/>
      <c r="J294"/>
    </row>
    <row r="295" spans="1:10" s="46" customFormat="1" x14ac:dyDescent="0.2">
      <c r="A295"/>
      <c r="B295" s="73"/>
      <c r="D295"/>
      <c r="E295"/>
      <c r="F295"/>
      <c r="G295" s="88"/>
      <c r="H295"/>
      <c r="I295"/>
      <c r="J295"/>
    </row>
    <row r="296" spans="1:10" s="46" customFormat="1" x14ac:dyDescent="0.2">
      <c r="A296"/>
      <c r="B296" s="73"/>
      <c r="D296"/>
      <c r="E296"/>
      <c r="F296"/>
      <c r="G296" s="88"/>
      <c r="H296"/>
      <c r="I296"/>
      <c r="J296"/>
    </row>
    <row r="297" spans="1:10" s="46" customFormat="1" x14ac:dyDescent="0.2">
      <c r="A297"/>
      <c r="B297" s="73"/>
      <c r="D297"/>
      <c r="E297"/>
      <c r="F297"/>
      <c r="G297" s="88"/>
      <c r="H297"/>
      <c r="I297"/>
      <c r="J297"/>
    </row>
    <row r="298" spans="1:10" s="46" customFormat="1" x14ac:dyDescent="0.2">
      <c r="A298"/>
      <c r="B298" s="73"/>
      <c r="D298"/>
      <c r="E298"/>
      <c r="F298"/>
      <c r="G298" s="88"/>
      <c r="H298"/>
      <c r="I298"/>
      <c r="J298"/>
    </row>
    <row r="299" spans="1:10" s="46" customFormat="1" x14ac:dyDescent="0.2">
      <c r="A299"/>
      <c r="B299" s="73"/>
      <c r="D299"/>
      <c r="E299"/>
      <c r="F299"/>
      <c r="G299" s="88"/>
      <c r="H299"/>
      <c r="I299"/>
      <c r="J299"/>
    </row>
    <row r="300" spans="1:10" s="46" customFormat="1" x14ac:dyDescent="0.2">
      <c r="A300"/>
      <c r="B300" s="73"/>
      <c r="D300"/>
      <c r="E300"/>
      <c r="F300"/>
      <c r="G300" s="88"/>
      <c r="H300"/>
      <c r="I300"/>
      <c r="J300"/>
    </row>
    <row r="301" spans="1:10" s="46" customFormat="1" x14ac:dyDescent="0.2">
      <c r="A301"/>
      <c r="B301" s="73"/>
      <c r="D301"/>
      <c r="E301"/>
      <c r="F301"/>
      <c r="G301" s="88"/>
      <c r="H301"/>
      <c r="I301"/>
      <c r="J301"/>
    </row>
    <row r="302" spans="1:10" s="46" customFormat="1" x14ac:dyDescent="0.2">
      <c r="A302"/>
      <c r="B302" s="73"/>
      <c r="D302"/>
      <c r="E302"/>
      <c r="F302"/>
      <c r="G302" s="88"/>
      <c r="H302"/>
      <c r="I302"/>
      <c r="J302"/>
    </row>
    <row r="303" spans="1:10" s="46" customFormat="1" x14ac:dyDescent="0.2">
      <c r="A303"/>
      <c r="B303" s="73"/>
      <c r="D303"/>
      <c r="E303"/>
      <c r="F303"/>
      <c r="G303" s="88"/>
      <c r="H303"/>
      <c r="I303"/>
      <c r="J303"/>
    </row>
    <row r="304" spans="1:10" s="46" customFormat="1" x14ac:dyDescent="0.2">
      <c r="A304"/>
      <c r="B304" s="73"/>
      <c r="D304"/>
      <c r="E304"/>
      <c r="F304"/>
      <c r="G304" s="88"/>
      <c r="H304"/>
      <c r="I304"/>
      <c r="J304"/>
    </row>
    <row r="305" spans="1:10" s="46" customFormat="1" x14ac:dyDescent="0.2">
      <c r="A305"/>
      <c r="B305" s="73"/>
      <c r="D305"/>
      <c r="E305"/>
      <c r="F305"/>
      <c r="G305" s="88"/>
      <c r="H305"/>
      <c r="I305"/>
      <c r="J305"/>
    </row>
    <row r="306" spans="1:10" s="46" customFormat="1" x14ac:dyDescent="0.2">
      <c r="A306"/>
      <c r="B306" s="73"/>
      <c r="D306"/>
      <c r="E306"/>
      <c r="F306"/>
      <c r="G306" s="88"/>
      <c r="H306"/>
      <c r="I306"/>
      <c r="J306"/>
    </row>
    <row r="307" spans="1:10" s="46" customFormat="1" x14ac:dyDescent="0.2">
      <c r="A307"/>
      <c r="B307" s="73"/>
      <c r="D307"/>
      <c r="E307"/>
      <c r="F307"/>
      <c r="G307" s="88"/>
      <c r="H307"/>
      <c r="I307"/>
      <c r="J307"/>
    </row>
    <row r="308" spans="1:10" s="46" customFormat="1" x14ac:dyDescent="0.2">
      <c r="A308"/>
      <c r="B308" s="73"/>
      <c r="D308"/>
      <c r="E308"/>
      <c r="F308"/>
      <c r="G308" s="88"/>
      <c r="H308"/>
      <c r="I308"/>
      <c r="J308"/>
    </row>
    <row r="309" spans="1:10" s="46" customFormat="1" x14ac:dyDescent="0.2">
      <c r="A309"/>
      <c r="B309" s="73"/>
      <c r="D309"/>
      <c r="E309"/>
      <c r="F309"/>
      <c r="G309" s="88"/>
      <c r="H309"/>
      <c r="I309"/>
      <c r="J309"/>
    </row>
    <row r="310" spans="1:10" s="46" customFormat="1" x14ac:dyDescent="0.2">
      <c r="A310"/>
      <c r="B310" s="73"/>
      <c r="D310"/>
      <c r="E310"/>
      <c r="F310"/>
      <c r="G310" s="88"/>
      <c r="H310"/>
      <c r="I310"/>
      <c r="J310"/>
    </row>
    <row r="311" spans="1:10" s="46" customFormat="1" x14ac:dyDescent="0.2">
      <c r="A311"/>
      <c r="B311" s="73"/>
      <c r="D311"/>
      <c r="E311"/>
      <c r="F311"/>
      <c r="G311" s="88"/>
      <c r="H311"/>
      <c r="I311"/>
      <c r="J311"/>
    </row>
    <row r="312" spans="1:10" s="46" customFormat="1" x14ac:dyDescent="0.2">
      <c r="A312"/>
      <c r="B312" s="73"/>
      <c r="D312"/>
      <c r="E312"/>
      <c r="F312"/>
      <c r="G312" s="88"/>
      <c r="H312"/>
      <c r="I312"/>
      <c r="J312"/>
    </row>
    <row r="313" spans="1:10" s="46" customFormat="1" x14ac:dyDescent="0.2">
      <c r="A313"/>
      <c r="B313" s="73"/>
      <c r="D313"/>
      <c r="E313"/>
      <c r="F313"/>
      <c r="G313" s="88"/>
      <c r="H313"/>
      <c r="I313"/>
      <c r="J313"/>
    </row>
    <row r="314" spans="1:10" s="46" customFormat="1" x14ac:dyDescent="0.2">
      <c r="A314"/>
      <c r="B314" s="73"/>
      <c r="D314"/>
      <c r="E314"/>
      <c r="F314"/>
      <c r="G314" s="88"/>
      <c r="H314"/>
      <c r="I314"/>
      <c r="J314"/>
    </row>
    <row r="315" spans="1:10" s="46" customFormat="1" x14ac:dyDescent="0.2">
      <c r="A315"/>
      <c r="B315" s="73"/>
      <c r="D315"/>
      <c r="E315"/>
      <c r="F315"/>
      <c r="G315" s="88"/>
      <c r="H315"/>
      <c r="I315"/>
      <c r="J315"/>
    </row>
    <row r="316" spans="1:10" s="46" customFormat="1" x14ac:dyDescent="0.2">
      <c r="A316"/>
      <c r="B316" s="73"/>
      <c r="D316"/>
      <c r="E316"/>
      <c r="F316"/>
      <c r="G316" s="88"/>
      <c r="H316"/>
      <c r="I316"/>
      <c r="J316"/>
    </row>
    <row r="317" spans="1:10" s="46" customFormat="1" x14ac:dyDescent="0.2">
      <c r="A317"/>
      <c r="B317" s="73"/>
      <c r="D317"/>
      <c r="E317"/>
      <c r="F317"/>
      <c r="G317" s="88"/>
      <c r="H317"/>
      <c r="I317"/>
      <c r="J317"/>
    </row>
    <row r="318" spans="1:10" s="46" customFormat="1" x14ac:dyDescent="0.2">
      <c r="A318"/>
      <c r="B318" s="73"/>
      <c r="D318"/>
      <c r="E318"/>
      <c r="F318"/>
      <c r="G318" s="88"/>
      <c r="H318"/>
      <c r="I318"/>
      <c r="J318"/>
    </row>
    <row r="319" spans="1:10" s="46" customFormat="1" x14ac:dyDescent="0.2">
      <c r="A319"/>
      <c r="B319" s="73"/>
      <c r="D319"/>
      <c r="E319"/>
      <c r="F319"/>
      <c r="G319" s="88"/>
      <c r="H319"/>
      <c r="I319"/>
      <c r="J319"/>
    </row>
    <row r="320" spans="1:10" s="46" customFormat="1" x14ac:dyDescent="0.2">
      <c r="A320"/>
      <c r="B320" s="73"/>
      <c r="D320"/>
      <c r="E320"/>
      <c r="F320"/>
      <c r="G320" s="88"/>
      <c r="H320"/>
      <c r="I320"/>
      <c r="J320"/>
    </row>
    <row r="321" spans="1:10" s="46" customFormat="1" x14ac:dyDescent="0.2">
      <c r="A321"/>
      <c r="B321" s="73"/>
      <c r="D321"/>
      <c r="E321"/>
      <c r="F321"/>
      <c r="G321" s="88"/>
      <c r="H321"/>
      <c r="I321"/>
      <c r="J321"/>
    </row>
    <row r="322" spans="1:10" s="46" customFormat="1" x14ac:dyDescent="0.2">
      <c r="A322"/>
      <c r="B322" s="73"/>
      <c r="D322"/>
      <c r="E322"/>
      <c r="F322"/>
      <c r="G322" s="88"/>
      <c r="H322"/>
      <c r="I322"/>
      <c r="J322"/>
    </row>
    <row r="323" spans="1:10" s="46" customFormat="1" x14ac:dyDescent="0.2">
      <c r="A323"/>
      <c r="B323" s="73"/>
      <c r="D323"/>
      <c r="E323"/>
      <c r="F323"/>
      <c r="G323" s="88"/>
      <c r="H323"/>
      <c r="I323"/>
      <c r="J323"/>
    </row>
    <row r="324" spans="1:10" s="46" customFormat="1" x14ac:dyDescent="0.2">
      <c r="A324"/>
      <c r="B324" s="73"/>
      <c r="D324"/>
      <c r="E324"/>
      <c r="F324"/>
      <c r="G324" s="88"/>
      <c r="H324"/>
      <c r="I324"/>
      <c r="J324"/>
    </row>
    <row r="325" spans="1:10" s="46" customFormat="1" x14ac:dyDescent="0.2">
      <c r="A325"/>
      <c r="B325" s="73"/>
      <c r="D325"/>
      <c r="E325"/>
      <c r="F325"/>
      <c r="G325" s="88"/>
      <c r="H325"/>
      <c r="I325"/>
      <c r="J325"/>
    </row>
    <row r="326" spans="1:10" s="46" customFormat="1" x14ac:dyDescent="0.2">
      <c r="A326"/>
      <c r="B326" s="73"/>
      <c r="D326"/>
      <c r="E326"/>
      <c r="F326"/>
      <c r="G326" s="88"/>
      <c r="H326"/>
      <c r="I326"/>
      <c r="J326"/>
    </row>
    <row r="327" spans="1:10" s="46" customFormat="1" x14ac:dyDescent="0.2">
      <c r="A327"/>
      <c r="B327" s="73"/>
      <c r="D327"/>
      <c r="E327"/>
      <c r="F327"/>
      <c r="G327" s="88"/>
      <c r="H327"/>
      <c r="I327"/>
      <c r="J327"/>
    </row>
    <row r="328" spans="1:10" s="46" customFormat="1" x14ac:dyDescent="0.2">
      <c r="A328"/>
      <c r="B328" s="73"/>
      <c r="D328"/>
      <c r="E328"/>
      <c r="F328"/>
      <c r="G328" s="88"/>
      <c r="H328"/>
      <c r="I328"/>
      <c r="J328"/>
    </row>
    <row r="329" spans="1:10" s="46" customFormat="1" x14ac:dyDescent="0.2">
      <c r="A329"/>
      <c r="B329" s="73"/>
      <c r="D329"/>
      <c r="E329"/>
      <c r="F329"/>
      <c r="G329" s="88"/>
      <c r="H329"/>
      <c r="I329"/>
      <c r="J329"/>
    </row>
    <row r="330" spans="1:10" s="46" customFormat="1" x14ac:dyDescent="0.2">
      <c r="A330"/>
      <c r="B330" s="73"/>
      <c r="D330"/>
      <c r="E330"/>
      <c r="F330"/>
      <c r="G330" s="88"/>
      <c r="H330"/>
      <c r="I330"/>
      <c r="J330"/>
    </row>
    <row r="331" spans="1:10" s="46" customFormat="1" x14ac:dyDescent="0.2">
      <c r="A331"/>
      <c r="B331" s="73"/>
      <c r="D331"/>
      <c r="E331"/>
      <c r="F331"/>
      <c r="G331" s="88"/>
      <c r="H331"/>
      <c r="I331"/>
      <c r="J331"/>
    </row>
    <row r="332" spans="1:10" s="46" customFormat="1" x14ac:dyDescent="0.2">
      <c r="A332"/>
      <c r="B332" s="73"/>
      <c r="D332"/>
      <c r="E332"/>
      <c r="F332"/>
      <c r="G332" s="88"/>
      <c r="H332"/>
      <c r="I332"/>
      <c r="J332"/>
    </row>
    <row r="333" spans="1:10" s="46" customFormat="1" x14ac:dyDescent="0.2">
      <c r="A333"/>
      <c r="B333" s="73"/>
      <c r="D333"/>
      <c r="E333"/>
      <c r="F333"/>
      <c r="G333" s="88"/>
      <c r="H333"/>
      <c r="I333"/>
      <c r="J333"/>
    </row>
    <row r="334" spans="1:10" s="46" customFormat="1" x14ac:dyDescent="0.2">
      <c r="A334"/>
      <c r="B334" s="73"/>
      <c r="D334"/>
      <c r="E334"/>
      <c r="F334"/>
      <c r="G334" s="88"/>
      <c r="H334"/>
      <c r="I334"/>
      <c r="J334"/>
    </row>
    <row r="335" spans="1:10" s="46" customFormat="1" x14ac:dyDescent="0.2">
      <c r="A335"/>
      <c r="B335" s="73"/>
      <c r="D335"/>
      <c r="E335"/>
      <c r="F335"/>
      <c r="G335" s="88"/>
      <c r="H335"/>
      <c r="I335"/>
      <c r="J335"/>
    </row>
    <row r="336" spans="1:10" s="46" customFormat="1" x14ac:dyDescent="0.2">
      <c r="A336"/>
      <c r="B336" s="73"/>
      <c r="D336"/>
      <c r="E336"/>
      <c r="F336"/>
      <c r="G336" s="88"/>
      <c r="H336"/>
      <c r="I336"/>
      <c r="J336"/>
    </row>
    <row r="337" spans="1:10" s="46" customFormat="1" x14ac:dyDescent="0.2">
      <c r="A337"/>
      <c r="B337" s="73"/>
      <c r="D337"/>
      <c r="E337"/>
      <c r="F337"/>
      <c r="G337" s="88"/>
      <c r="H337"/>
      <c r="I337"/>
      <c r="J337"/>
    </row>
    <row r="338" spans="1:10" s="46" customFormat="1" x14ac:dyDescent="0.2">
      <c r="A338"/>
      <c r="B338" s="73"/>
      <c r="D338"/>
      <c r="E338"/>
      <c r="F338"/>
      <c r="G338" s="88"/>
      <c r="H338"/>
      <c r="I338"/>
      <c r="J338"/>
    </row>
    <row r="339" spans="1:10" s="46" customFormat="1" x14ac:dyDescent="0.2">
      <c r="A339"/>
      <c r="B339" s="73"/>
      <c r="D339"/>
      <c r="E339"/>
      <c r="F339"/>
      <c r="G339" s="88"/>
      <c r="H339"/>
      <c r="I339"/>
      <c r="J339"/>
    </row>
    <row r="340" spans="1:10" s="46" customFormat="1" x14ac:dyDescent="0.2">
      <c r="A340"/>
      <c r="B340" s="73"/>
      <c r="D340"/>
      <c r="E340"/>
      <c r="F340"/>
      <c r="G340" s="88"/>
      <c r="H340"/>
      <c r="I340"/>
      <c r="J340"/>
    </row>
    <row r="341" spans="1:10" s="46" customFormat="1" x14ac:dyDescent="0.2">
      <c r="A341"/>
      <c r="B341" s="73"/>
      <c r="D341"/>
      <c r="E341"/>
      <c r="F341"/>
      <c r="G341" s="88"/>
      <c r="H341"/>
      <c r="I341"/>
      <c r="J341"/>
    </row>
    <row r="342" spans="1:10" s="46" customFormat="1" x14ac:dyDescent="0.2">
      <c r="A342"/>
      <c r="B342" s="73"/>
      <c r="D342"/>
      <c r="E342"/>
      <c r="F342"/>
      <c r="G342" s="88"/>
      <c r="H342"/>
      <c r="I342"/>
      <c r="J342"/>
    </row>
    <row r="343" spans="1:10" s="46" customFormat="1" x14ac:dyDescent="0.2">
      <c r="A343"/>
      <c r="B343" s="73"/>
      <c r="D343"/>
      <c r="E343"/>
      <c r="F343"/>
      <c r="G343" s="88"/>
      <c r="H343"/>
      <c r="I343"/>
      <c r="J343"/>
    </row>
    <row r="344" spans="1:10" s="46" customFormat="1" x14ac:dyDescent="0.2">
      <c r="A344"/>
      <c r="B344" s="73"/>
      <c r="D344"/>
      <c r="E344"/>
      <c r="F344"/>
      <c r="G344" s="88"/>
      <c r="H344"/>
      <c r="I344"/>
      <c r="J344"/>
    </row>
    <row r="345" spans="1:10" s="46" customFormat="1" x14ac:dyDescent="0.2">
      <c r="A345"/>
      <c r="B345" s="73"/>
      <c r="D345"/>
      <c r="E345"/>
      <c r="F345"/>
      <c r="G345" s="88"/>
      <c r="H345"/>
      <c r="I345"/>
      <c r="J345"/>
    </row>
    <row r="346" spans="1:10" s="46" customFormat="1" x14ac:dyDescent="0.2">
      <c r="A346"/>
      <c r="B346" s="73"/>
      <c r="D346"/>
      <c r="E346"/>
      <c r="F346"/>
      <c r="G346" s="88"/>
      <c r="H346"/>
      <c r="I346"/>
      <c r="J346"/>
    </row>
    <row r="347" spans="1:10" s="46" customFormat="1" x14ac:dyDescent="0.2">
      <c r="A347"/>
      <c r="B347" s="73"/>
      <c r="D347"/>
      <c r="E347"/>
      <c r="F347"/>
      <c r="G347" s="88"/>
      <c r="H347"/>
      <c r="I347"/>
      <c r="J347"/>
    </row>
    <row r="348" spans="1:10" s="46" customFormat="1" x14ac:dyDescent="0.2">
      <c r="A348"/>
      <c r="B348" s="73"/>
      <c r="D348"/>
      <c r="E348"/>
      <c r="F348"/>
      <c r="G348" s="88"/>
      <c r="H348"/>
      <c r="I348"/>
      <c r="J348"/>
    </row>
    <row r="349" spans="1:10" s="46" customFormat="1" x14ac:dyDescent="0.2">
      <c r="A349"/>
      <c r="B349" s="73"/>
      <c r="D349"/>
      <c r="E349"/>
      <c r="F349"/>
      <c r="G349" s="88"/>
      <c r="H349"/>
      <c r="I349"/>
      <c r="J349"/>
    </row>
    <row r="350" spans="1:10" s="46" customFormat="1" x14ac:dyDescent="0.2">
      <c r="A350"/>
      <c r="B350" s="73"/>
      <c r="D350"/>
      <c r="E350"/>
      <c r="F350"/>
      <c r="G350" s="88"/>
      <c r="H350"/>
      <c r="I350"/>
      <c r="J350"/>
    </row>
    <row r="351" spans="1:10" s="46" customFormat="1" x14ac:dyDescent="0.2">
      <c r="A351"/>
      <c r="B351" s="73"/>
      <c r="D351"/>
      <c r="E351"/>
      <c r="F351"/>
      <c r="G351" s="88"/>
      <c r="H351"/>
      <c r="I351"/>
      <c r="J351"/>
    </row>
    <row r="352" spans="1:10" s="46" customFormat="1" x14ac:dyDescent="0.2">
      <c r="A352"/>
      <c r="B352" s="73"/>
      <c r="D352"/>
      <c r="E352"/>
      <c r="F352"/>
      <c r="G352" s="88"/>
      <c r="H352"/>
      <c r="I352"/>
      <c r="J352"/>
    </row>
    <row r="353" spans="1:10" s="46" customFormat="1" x14ac:dyDescent="0.2">
      <c r="A353"/>
      <c r="B353" s="73"/>
      <c r="D353"/>
      <c r="E353"/>
      <c r="F353"/>
      <c r="G353" s="88"/>
      <c r="H353"/>
      <c r="I353"/>
      <c r="J353"/>
    </row>
    <row r="354" spans="1:10" s="46" customFormat="1" x14ac:dyDescent="0.2">
      <c r="A354"/>
      <c r="B354" s="73"/>
      <c r="D354"/>
      <c r="E354"/>
      <c r="F354"/>
      <c r="G354" s="88"/>
      <c r="H354"/>
      <c r="I354"/>
      <c r="J354"/>
    </row>
    <row r="355" spans="1:10" s="46" customFormat="1" x14ac:dyDescent="0.2">
      <c r="A355"/>
      <c r="B355" s="73"/>
      <c r="D355"/>
      <c r="E355"/>
      <c r="F355"/>
      <c r="G355" s="88"/>
      <c r="H355"/>
      <c r="I355"/>
      <c r="J355"/>
    </row>
    <row r="356" spans="1:10" s="46" customFormat="1" x14ac:dyDescent="0.2">
      <c r="A356"/>
      <c r="B356" s="73"/>
      <c r="D356"/>
      <c r="E356"/>
      <c r="F356"/>
      <c r="G356" s="88"/>
      <c r="H356"/>
      <c r="I356"/>
      <c r="J356"/>
    </row>
    <row r="357" spans="1:10" s="46" customFormat="1" x14ac:dyDescent="0.2">
      <c r="A357"/>
      <c r="B357" s="73"/>
      <c r="D357"/>
      <c r="E357"/>
      <c r="F357"/>
      <c r="G357" s="88"/>
      <c r="H357"/>
      <c r="I357"/>
      <c r="J357"/>
    </row>
    <row r="358" spans="1:10" s="46" customFormat="1" x14ac:dyDescent="0.2">
      <c r="A358"/>
      <c r="B358" s="73"/>
      <c r="D358"/>
      <c r="E358"/>
      <c r="F358"/>
      <c r="G358" s="88"/>
      <c r="H358"/>
      <c r="I358"/>
      <c r="J358"/>
    </row>
    <row r="359" spans="1:10" s="46" customFormat="1" x14ac:dyDescent="0.2">
      <c r="A359"/>
      <c r="B359" s="73"/>
      <c r="D359"/>
      <c r="E359"/>
      <c r="F359"/>
      <c r="G359" s="88"/>
      <c r="H359"/>
      <c r="I359"/>
      <c r="J359"/>
    </row>
    <row r="360" spans="1:10" s="46" customFormat="1" x14ac:dyDescent="0.2">
      <c r="A360"/>
      <c r="B360" s="73"/>
      <c r="D360"/>
      <c r="E360"/>
      <c r="F360"/>
      <c r="G360" s="88"/>
      <c r="H360"/>
      <c r="I360"/>
      <c r="J360"/>
    </row>
    <row r="361" spans="1:10" s="46" customFormat="1" x14ac:dyDescent="0.2">
      <c r="A361"/>
      <c r="B361" s="73"/>
      <c r="D361"/>
      <c r="E361"/>
      <c r="F361"/>
      <c r="G361" s="88"/>
      <c r="H361"/>
      <c r="I361"/>
      <c r="J361"/>
    </row>
    <row r="362" spans="1:10" s="46" customFormat="1" x14ac:dyDescent="0.2">
      <c r="A362"/>
      <c r="B362" s="73"/>
      <c r="D362"/>
      <c r="E362"/>
      <c r="F362"/>
      <c r="G362" s="88"/>
      <c r="H362"/>
      <c r="I362"/>
      <c r="J362"/>
    </row>
    <row r="363" spans="1:10" s="46" customFormat="1" x14ac:dyDescent="0.2">
      <c r="A363"/>
      <c r="B363" s="73"/>
      <c r="D363"/>
      <c r="E363"/>
      <c r="F363"/>
      <c r="G363" s="88"/>
      <c r="H363"/>
      <c r="I363"/>
      <c r="J363"/>
    </row>
    <row r="364" spans="1:10" s="46" customFormat="1" x14ac:dyDescent="0.2">
      <c r="A364"/>
      <c r="B364" s="73"/>
      <c r="D364"/>
      <c r="E364"/>
      <c r="F364"/>
      <c r="G364" s="88"/>
      <c r="H364"/>
      <c r="I364"/>
      <c r="J364"/>
    </row>
    <row r="365" spans="1:10" s="46" customFormat="1" x14ac:dyDescent="0.2">
      <c r="A365"/>
      <c r="B365" s="73"/>
      <c r="D365"/>
      <c r="E365"/>
      <c r="F365"/>
      <c r="G365" s="88"/>
      <c r="H365"/>
      <c r="I365"/>
      <c r="J365"/>
    </row>
    <row r="366" spans="1:10" s="46" customFormat="1" x14ac:dyDescent="0.2">
      <c r="A366"/>
      <c r="B366" s="73"/>
      <c r="D366"/>
      <c r="E366"/>
      <c r="F366"/>
      <c r="G366" s="88"/>
      <c r="H366"/>
      <c r="I366"/>
      <c r="J366"/>
    </row>
    <row r="367" spans="1:10" s="46" customFormat="1" x14ac:dyDescent="0.2">
      <c r="A367"/>
      <c r="B367" s="73"/>
      <c r="D367"/>
      <c r="E367"/>
      <c r="F367"/>
      <c r="G367" s="88"/>
      <c r="H367"/>
      <c r="I367"/>
      <c r="J367"/>
    </row>
    <row r="368" spans="1:10" s="46" customFormat="1" x14ac:dyDescent="0.2">
      <c r="A368"/>
      <c r="B368" s="73"/>
      <c r="D368"/>
      <c r="E368"/>
      <c r="F368"/>
      <c r="G368" s="88"/>
      <c r="H368"/>
      <c r="I368"/>
      <c r="J368"/>
    </row>
    <row r="369" spans="1:10" s="46" customFormat="1" x14ac:dyDescent="0.2">
      <c r="A369"/>
      <c r="B369" s="73"/>
      <c r="D369"/>
      <c r="E369"/>
      <c r="F369"/>
      <c r="G369" s="88"/>
      <c r="H369"/>
      <c r="I369"/>
      <c r="J369"/>
    </row>
    <row r="370" spans="1:10" s="46" customFormat="1" x14ac:dyDescent="0.2">
      <c r="A370"/>
      <c r="B370" s="73"/>
      <c r="D370"/>
      <c r="E370"/>
      <c r="F370"/>
      <c r="G370" s="88"/>
      <c r="H370"/>
      <c r="I370"/>
      <c r="J370"/>
    </row>
    <row r="371" spans="1:10" s="46" customFormat="1" x14ac:dyDescent="0.2">
      <c r="A371"/>
      <c r="B371" s="73"/>
      <c r="D371"/>
      <c r="E371"/>
      <c r="F371"/>
      <c r="G371" s="88"/>
      <c r="H371"/>
      <c r="I371"/>
      <c r="J371"/>
    </row>
    <row r="372" spans="1:10" s="46" customFormat="1" x14ac:dyDescent="0.2">
      <c r="A372"/>
      <c r="B372" s="73"/>
      <c r="D372"/>
      <c r="E372"/>
      <c r="F372"/>
      <c r="G372" s="88"/>
      <c r="H372"/>
      <c r="I372"/>
      <c r="J372"/>
    </row>
    <row r="373" spans="1:10" s="46" customFormat="1" x14ac:dyDescent="0.2">
      <c r="A373"/>
      <c r="B373" s="73"/>
      <c r="D373"/>
      <c r="E373"/>
      <c r="F373"/>
      <c r="G373" s="88"/>
      <c r="H373"/>
      <c r="I373"/>
      <c r="J373"/>
    </row>
    <row r="374" spans="1:10" s="46" customFormat="1" x14ac:dyDescent="0.2">
      <c r="A374"/>
      <c r="B374" s="73"/>
      <c r="D374"/>
      <c r="E374"/>
      <c r="F374"/>
      <c r="G374" s="88"/>
      <c r="H374"/>
      <c r="I374"/>
      <c r="J374"/>
    </row>
    <row r="375" spans="1:10" s="46" customFormat="1" x14ac:dyDescent="0.2">
      <c r="A375"/>
      <c r="B375" s="73"/>
      <c r="D375"/>
      <c r="E375"/>
      <c r="F375"/>
      <c r="G375" s="88"/>
      <c r="H375"/>
      <c r="I375"/>
      <c r="J375"/>
    </row>
    <row r="376" spans="1:10" s="46" customFormat="1" x14ac:dyDescent="0.2">
      <c r="A376"/>
      <c r="B376" s="73"/>
      <c r="D376"/>
      <c r="E376"/>
      <c r="F376"/>
      <c r="G376" s="88"/>
      <c r="H376"/>
      <c r="I376"/>
      <c r="J376"/>
    </row>
    <row r="377" spans="1:10" s="46" customFormat="1" x14ac:dyDescent="0.2">
      <c r="A377"/>
      <c r="B377" s="73"/>
      <c r="D377"/>
      <c r="E377"/>
      <c r="F377"/>
      <c r="G377" s="88"/>
      <c r="H377"/>
      <c r="I377"/>
      <c r="J377"/>
    </row>
    <row r="378" spans="1:10" s="46" customFormat="1" x14ac:dyDescent="0.2">
      <c r="A378"/>
      <c r="B378" s="73"/>
      <c r="D378"/>
      <c r="E378"/>
      <c r="F378"/>
      <c r="G378" s="88"/>
      <c r="H378"/>
      <c r="I378"/>
      <c r="J378"/>
    </row>
    <row r="379" spans="1:10" s="46" customFormat="1" x14ac:dyDescent="0.2">
      <c r="A379"/>
      <c r="B379" s="73"/>
      <c r="D379"/>
      <c r="E379"/>
      <c r="F379"/>
      <c r="G379" s="88"/>
      <c r="H379"/>
      <c r="I379"/>
      <c r="J379"/>
    </row>
    <row r="380" spans="1:10" s="46" customFormat="1" x14ac:dyDescent="0.2">
      <c r="A380"/>
      <c r="B380" s="73"/>
      <c r="D380"/>
      <c r="E380"/>
      <c r="F380"/>
      <c r="G380" s="88"/>
      <c r="H380"/>
      <c r="I380"/>
      <c r="J380"/>
    </row>
    <row r="381" spans="1:10" s="46" customFormat="1" x14ac:dyDescent="0.2">
      <c r="A381"/>
      <c r="B381" s="73"/>
      <c r="D381"/>
      <c r="E381"/>
      <c r="F381"/>
      <c r="G381" s="88"/>
      <c r="H381"/>
      <c r="I381"/>
      <c r="J381"/>
    </row>
    <row r="382" spans="1:10" s="46" customFormat="1" x14ac:dyDescent="0.2">
      <c r="A382"/>
      <c r="B382" s="73"/>
      <c r="D382"/>
      <c r="E382"/>
      <c r="F382"/>
      <c r="G382" s="88"/>
      <c r="H382"/>
      <c r="I382"/>
      <c r="J382"/>
    </row>
    <row r="383" spans="1:10" s="46" customFormat="1" x14ac:dyDescent="0.2">
      <c r="A383"/>
      <c r="B383" s="73"/>
      <c r="D383"/>
      <c r="E383"/>
      <c r="F383"/>
      <c r="G383" s="88"/>
      <c r="H383"/>
      <c r="I383"/>
      <c r="J383"/>
    </row>
    <row r="384" spans="1:10" s="46" customFormat="1" x14ac:dyDescent="0.2">
      <c r="A384"/>
      <c r="B384" s="73"/>
      <c r="D384"/>
      <c r="E384"/>
      <c r="F384"/>
      <c r="G384" s="88"/>
      <c r="H384"/>
      <c r="I384"/>
      <c r="J384"/>
    </row>
    <row r="385" spans="1:10" s="46" customFormat="1" x14ac:dyDescent="0.2">
      <c r="A385"/>
      <c r="B385" s="73"/>
      <c r="D385"/>
      <c r="E385"/>
      <c r="F385"/>
      <c r="G385" s="88"/>
      <c r="H385"/>
      <c r="I385"/>
      <c r="J385"/>
    </row>
    <row r="386" spans="1:10" s="46" customFormat="1" x14ac:dyDescent="0.2">
      <c r="A386"/>
      <c r="B386" s="73"/>
      <c r="D386"/>
      <c r="E386"/>
      <c r="F386"/>
      <c r="G386" s="88"/>
      <c r="H386"/>
      <c r="I386"/>
      <c r="J386"/>
    </row>
    <row r="387" spans="1:10" s="46" customFormat="1" x14ac:dyDescent="0.2">
      <c r="A387"/>
      <c r="B387" s="73"/>
      <c r="D387"/>
      <c r="E387"/>
      <c r="F387"/>
      <c r="G387" s="88"/>
      <c r="H387"/>
      <c r="I387"/>
      <c r="J387"/>
    </row>
    <row r="388" spans="1:10" s="46" customFormat="1" x14ac:dyDescent="0.2">
      <c r="A388"/>
      <c r="B388" s="73"/>
      <c r="D388"/>
      <c r="E388"/>
      <c r="F388"/>
      <c r="G388" s="88"/>
      <c r="H388"/>
      <c r="I388"/>
      <c r="J388"/>
    </row>
    <row r="389" spans="1:10" s="46" customFormat="1" x14ac:dyDescent="0.2">
      <c r="A389"/>
      <c r="B389" s="73"/>
      <c r="D389"/>
      <c r="E389"/>
      <c r="F389"/>
      <c r="G389" s="88"/>
      <c r="H389"/>
      <c r="I389"/>
      <c r="J389"/>
    </row>
    <row r="390" spans="1:10" s="46" customFormat="1" x14ac:dyDescent="0.2">
      <c r="A390"/>
      <c r="B390" s="73"/>
      <c r="D390"/>
      <c r="E390"/>
      <c r="F390"/>
      <c r="G390" s="88"/>
      <c r="H390"/>
      <c r="I390"/>
      <c r="J390"/>
    </row>
    <row r="391" spans="1:10" s="46" customFormat="1" x14ac:dyDescent="0.2">
      <c r="A391"/>
      <c r="B391" s="73"/>
      <c r="D391"/>
      <c r="E391"/>
      <c r="F391"/>
      <c r="G391" s="88"/>
      <c r="H391"/>
      <c r="I391"/>
      <c r="J391"/>
    </row>
    <row r="392" spans="1:10" s="46" customFormat="1" x14ac:dyDescent="0.2">
      <c r="A392"/>
      <c r="B392" s="73"/>
      <c r="D392"/>
      <c r="E392"/>
      <c r="F392"/>
      <c r="G392" s="88"/>
      <c r="H392"/>
      <c r="I392"/>
      <c r="J392"/>
    </row>
    <row r="393" spans="1:10" s="46" customFormat="1" x14ac:dyDescent="0.2">
      <c r="A393"/>
      <c r="B393" s="73"/>
      <c r="D393"/>
      <c r="E393"/>
      <c r="F393"/>
      <c r="G393" s="88"/>
      <c r="H393"/>
      <c r="I393"/>
      <c r="J393"/>
    </row>
    <row r="394" spans="1:10" s="46" customFormat="1" x14ac:dyDescent="0.2">
      <c r="A394"/>
      <c r="B394" s="73"/>
      <c r="D394"/>
      <c r="E394"/>
      <c r="F394"/>
      <c r="G394" s="88"/>
      <c r="H394"/>
      <c r="I394"/>
      <c r="J394"/>
    </row>
    <row r="395" spans="1:10" s="46" customFormat="1" x14ac:dyDescent="0.2">
      <c r="A395"/>
      <c r="B395" s="73"/>
      <c r="D395"/>
      <c r="E395"/>
      <c r="F395"/>
      <c r="G395" s="88"/>
      <c r="H395"/>
      <c r="I395"/>
      <c r="J395"/>
    </row>
    <row r="396" spans="1:10" s="46" customFormat="1" x14ac:dyDescent="0.2">
      <c r="A396"/>
      <c r="B396" s="73"/>
      <c r="D396"/>
      <c r="E396"/>
      <c r="F396"/>
      <c r="G396" s="88"/>
      <c r="H396"/>
      <c r="I396"/>
      <c r="J396"/>
    </row>
    <row r="397" spans="1:10" s="46" customFormat="1" x14ac:dyDescent="0.2">
      <c r="A397"/>
      <c r="B397" s="73"/>
      <c r="D397"/>
      <c r="E397"/>
      <c r="F397"/>
      <c r="G397" s="88"/>
      <c r="H397"/>
      <c r="I397"/>
      <c r="J397"/>
    </row>
    <row r="398" spans="1:10" s="46" customFormat="1" x14ac:dyDescent="0.2">
      <c r="A398"/>
      <c r="B398" s="73"/>
      <c r="D398"/>
      <c r="E398"/>
      <c r="F398"/>
      <c r="G398" s="88"/>
      <c r="H398"/>
      <c r="I398"/>
      <c r="J398"/>
    </row>
    <row r="399" spans="1:10" s="46" customFormat="1" x14ac:dyDescent="0.2">
      <c r="A399"/>
      <c r="B399" s="73"/>
      <c r="D399"/>
      <c r="E399"/>
      <c r="F399"/>
      <c r="G399" s="88"/>
      <c r="H399"/>
      <c r="I399"/>
      <c r="J399"/>
    </row>
    <row r="400" spans="1:10" s="46" customFormat="1" x14ac:dyDescent="0.2">
      <c r="A400"/>
      <c r="B400" s="73"/>
      <c r="D400"/>
      <c r="E400"/>
      <c r="F400"/>
      <c r="G400" s="88"/>
      <c r="H400"/>
      <c r="I400"/>
      <c r="J400"/>
    </row>
    <row r="401" spans="1:10" s="46" customFormat="1" x14ac:dyDescent="0.2">
      <c r="A401"/>
      <c r="B401" s="73"/>
      <c r="D401"/>
      <c r="E401"/>
      <c r="F401"/>
      <c r="G401" s="88"/>
      <c r="H401"/>
      <c r="I401"/>
      <c r="J401"/>
    </row>
    <row r="402" spans="1:10" s="46" customFormat="1" x14ac:dyDescent="0.2">
      <c r="A402"/>
      <c r="B402" s="73"/>
      <c r="D402"/>
      <c r="E402"/>
      <c r="F402"/>
      <c r="G402" s="88"/>
      <c r="H402"/>
      <c r="I402"/>
      <c r="J402"/>
    </row>
    <row r="403" spans="1:10" s="46" customFormat="1" x14ac:dyDescent="0.2">
      <c r="A403"/>
      <c r="B403" s="73"/>
      <c r="D403"/>
      <c r="E403"/>
      <c r="F403"/>
      <c r="G403" s="88"/>
      <c r="H403"/>
      <c r="I403"/>
      <c r="J403"/>
    </row>
    <row r="404" spans="1:10" s="46" customFormat="1" x14ac:dyDescent="0.2">
      <c r="A404"/>
      <c r="B404" s="73"/>
      <c r="D404"/>
      <c r="E404"/>
      <c r="F404"/>
      <c r="G404" s="88"/>
      <c r="H404"/>
      <c r="I404"/>
      <c r="J404"/>
    </row>
    <row r="405" spans="1:10" s="46" customFormat="1" x14ac:dyDescent="0.2">
      <c r="A405"/>
      <c r="B405" s="73"/>
      <c r="D405"/>
      <c r="E405"/>
      <c r="F405"/>
      <c r="G405" s="88"/>
      <c r="H405"/>
      <c r="I405"/>
      <c r="J405"/>
    </row>
    <row r="406" spans="1:10" s="46" customFormat="1" x14ac:dyDescent="0.2">
      <c r="A406"/>
      <c r="B406" s="73"/>
      <c r="D406"/>
      <c r="E406"/>
      <c r="F406"/>
      <c r="G406" s="88"/>
      <c r="H406"/>
      <c r="I406"/>
      <c r="J406"/>
    </row>
    <row r="407" spans="1:10" s="46" customFormat="1" x14ac:dyDescent="0.2">
      <c r="A407"/>
      <c r="B407" s="73"/>
      <c r="D407"/>
      <c r="E407"/>
      <c r="F407"/>
      <c r="G407" s="88"/>
      <c r="H407"/>
      <c r="I407"/>
      <c r="J407"/>
    </row>
    <row r="408" spans="1:10" s="46" customFormat="1" x14ac:dyDescent="0.2">
      <c r="A408"/>
      <c r="B408" s="73"/>
      <c r="D408"/>
      <c r="E408"/>
      <c r="F408"/>
      <c r="G408" s="88"/>
      <c r="H408"/>
      <c r="I408"/>
      <c r="J408"/>
    </row>
    <row r="409" spans="1:10" s="46" customFormat="1" x14ac:dyDescent="0.2">
      <c r="A409"/>
      <c r="B409" s="73"/>
      <c r="D409"/>
      <c r="E409"/>
      <c r="F409"/>
      <c r="G409" s="88"/>
      <c r="H409"/>
      <c r="I409"/>
      <c r="J409"/>
    </row>
    <row r="410" spans="1:10" s="46" customFormat="1" x14ac:dyDescent="0.2">
      <c r="A410"/>
      <c r="B410" s="73"/>
      <c r="D410"/>
      <c r="E410"/>
      <c r="F410"/>
      <c r="G410" s="88"/>
      <c r="H410"/>
      <c r="I410"/>
      <c r="J410"/>
    </row>
    <row r="411" spans="1:10" s="46" customFormat="1" x14ac:dyDescent="0.2">
      <c r="A411"/>
      <c r="B411" s="73"/>
      <c r="D411"/>
      <c r="E411"/>
      <c r="F411"/>
      <c r="G411" s="88"/>
      <c r="H411"/>
      <c r="I411"/>
      <c r="J411"/>
    </row>
    <row r="412" spans="1:10" s="46" customFormat="1" x14ac:dyDescent="0.2">
      <c r="A412"/>
      <c r="B412" s="73"/>
      <c r="D412"/>
      <c r="E412"/>
      <c r="F412"/>
      <c r="G412" s="88"/>
      <c r="H412"/>
      <c r="I412"/>
      <c r="J412"/>
    </row>
    <row r="413" spans="1:10" s="46" customFormat="1" x14ac:dyDescent="0.2">
      <c r="A413"/>
      <c r="B413" s="73"/>
      <c r="D413"/>
      <c r="E413"/>
      <c r="F413"/>
      <c r="G413" s="88"/>
      <c r="H413"/>
      <c r="I413"/>
      <c r="J413"/>
    </row>
    <row r="414" spans="1:10" s="46" customFormat="1" x14ac:dyDescent="0.2">
      <c r="A414"/>
      <c r="B414" s="73"/>
      <c r="D414"/>
      <c r="E414"/>
      <c r="F414"/>
      <c r="G414" s="88"/>
      <c r="H414"/>
      <c r="I414"/>
      <c r="J414"/>
    </row>
    <row r="415" spans="1:10" s="46" customFormat="1" x14ac:dyDescent="0.2">
      <c r="A415"/>
      <c r="B415" s="73"/>
      <c r="D415"/>
      <c r="E415"/>
      <c r="F415"/>
      <c r="G415" s="88"/>
      <c r="H415"/>
      <c r="I415"/>
      <c r="J415"/>
    </row>
    <row r="416" spans="1:10" s="46" customFormat="1" x14ac:dyDescent="0.2">
      <c r="A416"/>
      <c r="B416" s="73"/>
      <c r="D416"/>
      <c r="E416"/>
      <c r="F416"/>
      <c r="G416" s="88"/>
      <c r="H416"/>
      <c r="I416"/>
      <c r="J416"/>
    </row>
    <row r="417" spans="1:10" s="46" customFormat="1" x14ac:dyDescent="0.2">
      <c r="A417"/>
      <c r="B417" s="73"/>
      <c r="D417"/>
      <c r="E417"/>
      <c r="F417"/>
      <c r="G417" s="88"/>
      <c r="H417"/>
      <c r="I417"/>
      <c r="J417"/>
    </row>
    <row r="418" spans="1:10" s="46" customFormat="1" x14ac:dyDescent="0.2">
      <c r="A418"/>
      <c r="B418" s="73"/>
      <c r="D418"/>
      <c r="E418"/>
      <c r="F418"/>
      <c r="G418" s="88"/>
      <c r="H418"/>
      <c r="I418"/>
      <c r="J418"/>
    </row>
    <row r="419" spans="1:10" s="46" customFormat="1" x14ac:dyDescent="0.2">
      <c r="A419"/>
      <c r="B419" s="73"/>
      <c r="D419"/>
      <c r="E419"/>
      <c r="F419"/>
      <c r="G419" s="88"/>
      <c r="H419"/>
      <c r="I419"/>
      <c r="J419"/>
    </row>
    <row r="420" spans="1:10" s="46" customFormat="1" x14ac:dyDescent="0.2">
      <c r="A420"/>
      <c r="B420" s="73"/>
      <c r="D420"/>
      <c r="E420"/>
      <c r="F420"/>
      <c r="G420" s="88"/>
      <c r="H420"/>
      <c r="I420"/>
      <c r="J420"/>
    </row>
    <row r="421" spans="1:10" s="46" customFormat="1" x14ac:dyDescent="0.2">
      <c r="A421"/>
      <c r="B421" s="73"/>
      <c r="D421"/>
      <c r="E421"/>
      <c r="F421"/>
      <c r="G421" s="88"/>
      <c r="H421"/>
      <c r="I421"/>
      <c r="J421"/>
    </row>
    <row r="422" spans="1:10" s="46" customFormat="1" x14ac:dyDescent="0.2">
      <c r="A422"/>
      <c r="B422" s="73"/>
      <c r="D422"/>
      <c r="E422"/>
      <c r="F422"/>
      <c r="G422" s="88"/>
      <c r="H422"/>
      <c r="I422"/>
      <c r="J422"/>
    </row>
    <row r="423" spans="1:10" s="46" customFormat="1" x14ac:dyDescent="0.2">
      <c r="A423"/>
      <c r="B423" s="73"/>
      <c r="D423"/>
      <c r="E423"/>
      <c r="F423"/>
      <c r="G423" s="88"/>
      <c r="H423"/>
      <c r="I423"/>
      <c r="J423"/>
    </row>
    <row r="424" spans="1:10" s="46" customFormat="1" x14ac:dyDescent="0.2">
      <c r="A424"/>
      <c r="B424" s="73"/>
      <c r="D424"/>
      <c r="E424"/>
      <c r="F424"/>
      <c r="G424" s="88"/>
      <c r="H424"/>
      <c r="I424"/>
      <c r="J424"/>
    </row>
    <row r="425" spans="1:10" s="46" customFormat="1" x14ac:dyDescent="0.2">
      <c r="A425"/>
      <c r="B425" s="73"/>
      <c r="D425"/>
      <c r="E425"/>
      <c r="F425"/>
      <c r="G425" s="88"/>
      <c r="H425"/>
      <c r="I425"/>
      <c r="J425"/>
    </row>
    <row r="426" spans="1:10" s="46" customFormat="1" x14ac:dyDescent="0.2">
      <c r="A426"/>
      <c r="B426" s="73"/>
      <c r="D426"/>
      <c r="E426"/>
      <c r="F426"/>
      <c r="G426" s="88"/>
      <c r="H426"/>
      <c r="I426"/>
      <c r="J426"/>
    </row>
    <row r="427" spans="1:10" s="46" customFormat="1" x14ac:dyDescent="0.2">
      <c r="A427"/>
      <c r="B427" s="73"/>
      <c r="D427"/>
      <c r="E427"/>
      <c r="F427"/>
      <c r="G427" s="88"/>
      <c r="H427"/>
      <c r="I427"/>
      <c r="J427"/>
    </row>
    <row r="428" spans="1:10" s="46" customFormat="1" x14ac:dyDescent="0.2">
      <c r="A428"/>
      <c r="B428" s="73"/>
      <c r="D428"/>
      <c r="E428"/>
      <c r="F428"/>
      <c r="G428" s="88"/>
      <c r="H428"/>
      <c r="I428"/>
      <c r="J428"/>
    </row>
    <row r="429" spans="1:10" s="46" customFormat="1" x14ac:dyDescent="0.2">
      <c r="A429"/>
      <c r="B429" s="73"/>
      <c r="D429"/>
      <c r="E429"/>
      <c r="F429"/>
      <c r="G429" s="88"/>
      <c r="H429"/>
      <c r="I429"/>
      <c r="J429"/>
    </row>
    <row r="430" spans="1:10" s="46" customFormat="1" x14ac:dyDescent="0.2">
      <c r="A430"/>
      <c r="B430" s="73"/>
      <c r="D430"/>
      <c r="E430"/>
      <c r="F430"/>
      <c r="G430" s="88"/>
      <c r="H430"/>
      <c r="I430"/>
      <c r="J430"/>
    </row>
    <row r="431" spans="1:10" s="46" customFormat="1" x14ac:dyDescent="0.2">
      <c r="A431"/>
      <c r="B431" s="73"/>
      <c r="D431"/>
      <c r="E431"/>
      <c r="F431"/>
      <c r="G431" s="88"/>
      <c r="H431"/>
      <c r="I431"/>
      <c r="J431"/>
    </row>
    <row r="432" spans="1:10" s="46" customFormat="1" x14ac:dyDescent="0.2">
      <c r="A432"/>
      <c r="B432" s="73"/>
      <c r="D432"/>
      <c r="E432"/>
      <c r="F432"/>
      <c r="G432" s="88"/>
      <c r="H432"/>
      <c r="I432"/>
      <c r="J432"/>
    </row>
    <row r="433" spans="1:10" s="46" customFormat="1" x14ac:dyDescent="0.2">
      <c r="A433"/>
      <c r="B433" s="73"/>
      <c r="D433"/>
      <c r="E433"/>
      <c r="F433"/>
      <c r="G433" s="88"/>
      <c r="H433"/>
      <c r="I433"/>
      <c r="J433"/>
    </row>
    <row r="434" spans="1:10" s="46" customFormat="1" x14ac:dyDescent="0.2">
      <c r="A434"/>
      <c r="B434" s="73"/>
      <c r="D434"/>
      <c r="E434"/>
      <c r="F434"/>
      <c r="G434" s="88"/>
      <c r="H434"/>
      <c r="I434"/>
      <c r="J434"/>
    </row>
    <row r="435" spans="1:10" s="46" customFormat="1" x14ac:dyDescent="0.2">
      <c r="A435"/>
      <c r="B435" s="73"/>
      <c r="D435"/>
      <c r="E435"/>
      <c r="F435"/>
      <c r="G435" s="88"/>
      <c r="H435"/>
      <c r="I435"/>
      <c r="J435"/>
    </row>
    <row r="436" spans="1:10" s="46" customFormat="1" x14ac:dyDescent="0.2">
      <c r="A436"/>
      <c r="B436" s="73"/>
      <c r="D436"/>
      <c r="E436"/>
      <c r="F436"/>
      <c r="G436" s="88"/>
      <c r="H436"/>
      <c r="I436"/>
      <c r="J436"/>
    </row>
    <row r="437" spans="1:10" s="46" customFormat="1" x14ac:dyDescent="0.2">
      <c r="A437"/>
      <c r="B437" s="73"/>
      <c r="D437"/>
      <c r="E437"/>
      <c r="F437"/>
      <c r="G437" s="88"/>
      <c r="H437"/>
      <c r="I437"/>
      <c r="J437"/>
    </row>
    <row r="438" spans="1:10" s="46" customFormat="1" x14ac:dyDescent="0.2">
      <c r="A438"/>
      <c r="B438" s="73"/>
      <c r="D438"/>
      <c r="E438"/>
      <c r="F438"/>
      <c r="G438" s="88"/>
      <c r="H438"/>
      <c r="I438"/>
      <c r="J438"/>
    </row>
    <row r="439" spans="1:10" s="46" customFormat="1" x14ac:dyDescent="0.2">
      <c r="A439"/>
      <c r="B439" s="73"/>
      <c r="D439"/>
      <c r="E439"/>
      <c r="F439"/>
      <c r="G439" s="88"/>
      <c r="H439"/>
      <c r="I439"/>
      <c r="J439"/>
    </row>
    <row r="440" spans="1:10" s="46" customFormat="1" x14ac:dyDescent="0.2">
      <c r="A440"/>
      <c r="B440" s="73"/>
      <c r="D440"/>
      <c r="E440"/>
      <c r="F440"/>
      <c r="G440" s="88"/>
      <c r="H440"/>
      <c r="I440"/>
      <c r="J440"/>
    </row>
    <row r="441" spans="1:10" s="46" customFormat="1" x14ac:dyDescent="0.2">
      <c r="A441"/>
      <c r="B441" s="73"/>
      <c r="D441"/>
      <c r="E441"/>
      <c r="F441"/>
      <c r="G441" s="88"/>
      <c r="H441"/>
      <c r="I441"/>
      <c r="J441"/>
    </row>
    <row r="442" spans="1:10" s="46" customFormat="1" x14ac:dyDescent="0.2">
      <c r="A442"/>
      <c r="B442" s="73"/>
      <c r="D442"/>
      <c r="E442"/>
      <c r="F442"/>
      <c r="G442" s="88"/>
      <c r="H442"/>
      <c r="I442"/>
      <c r="J442"/>
    </row>
    <row r="443" spans="1:10" s="46" customFormat="1" x14ac:dyDescent="0.2">
      <c r="A443"/>
      <c r="B443" s="73"/>
      <c r="D443"/>
      <c r="E443"/>
      <c r="F443"/>
      <c r="G443" s="88"/>
      <c r="H443"/>
      <c r="I443"/>
      <c r="J443"/>
    </row>
    <row r="444" spans="1:10" s="46" customFormat="1" x14ac:dyDescent="0.2">
      <c r="A444"/>
      <c r="B444" s="73"/>
      <c r="D444"/>
      <c r="E444"/>
      <c r="F444"/>
      <c r="G444" s="88"/>
      <c r="H444"/>
      <c r="I444"/>
      <c r="J444"/>
    </row>
    <row r="445" spans="1:10" s="46" customFormat="1" x14ac:dyDescent="0.2">
      <c r="A445"/>
      <c r="B445" s="73"/>
      <c r="D445"/>
      <c r="E445"/>
      <c r="F445"/>
      <c r="G445" s="88"/>
      <c r="H445"/>
      <c r="I445"/>
      <c r="J445"/>
    </row>
    <row r="446" spans="1:10" s="46" customFormat="1" x14ac:dyDescent="0.2">
      <c r="A446"/>
      <c r="B446" s="73"/>
      <c r="D446"/>
      <c r="E446"/>
      <c r="F446"/>
      <c r="G446" s="88"/>
      <c r="H446"/>
      <c r="I446"/>
      <c r="J446"/>
    </row>
    <row r="447" spans="1:10" s="46" customFormat="1" x14ac:dyDescent="0.2">
      <c r="A447"/>
      <c r="B447" s="73"/>
      <c r="D447"/>
      <c r="E447"/>
      <c r="F447"/>
      <c r="G447" s="88"/>
      <c r="H447"/>
      <c r="I447"/>
      <c r="J447"/>
    </row>
    <row r="448" spans="1:10" s="46" customFormat="1" x14ac:dyDescent="0.2">
      <c r="A448"/>
      <c r="B448" s="73"/>
      <c r="D448"/>
      <c r="E448"/>
      <c r="F448"/>
      <c r="G448" s="88"/>
      <c r="H448"/>
      <c r="I448"/>
      <c r="J448"/>
    </row>
    <row r="449" spans="1:10" s="46" customFormat="1" x14ac:dyDescent="0.2">
      <c r="A449"/>
      <c r="B449" s="73"/>
      <c r="D449"/>
      <c r="E449"/>
      <c r="F449"/>
      <c r="G449" s="88"/>
      <c r="H449"/>
      <c r="I449"/>
      <c r="J449"/>
    </row>
    <row r="450" spans="1:10" s="46" customFormat="1" x14ac:dyDescent="0.2">
      <c r="A450"/>
      <c r="B450" s="73"/>
      <c r="D450"/>
      <c r="E450"/>
      <c r="F450"/>
      <c r="G450" s="88"/>
      <c r="H450"/>
      <c r="I450"/>
      <c r="J450"/>
    </row>
    <row r="451" spans="1:10" s="46" customFormat="1" x14ac:dyDescent="0.2">
      <c r="A451"/>
      <c r="B451" s="73"/>
      <c r="D451"/>
      <c r="E451"/>
      <c r="F451"/>
      <c r="G451" s="88"/>
      <c r="H451"/>
      <c r="I451"/>
      <c r="J451"/>
    </row>
    <row r="452" spans="1:10" s="46" customFormat="1" x14ac:dyDescent="0.2">
      <c r="A452"/>
      <c r="B452" s="73"/>
      <c r="D452"/>
      <c r="E452"/>
      <c r="F452"/>
      <c r="G452" s="88"/>
      <c r="H452"/>
      <c r="I452"/>
      <c r="J452"/>
    </row>
    <row r="453" spans="1:10" s="46" customFormat="1" x14ac:dyDescent="0.2">
      <c r="A453"/>
      <c r="B453" s="73"/>
      <c r="D453"/>
      <c r="E453"/>
      <c r="F453"/>
      <c r="G453" s="88"/>
      <c r="H453"/>
      <c r="I453"/>
      <c r="J453"/>
    </row>
    <row r="454" spans="1:10" s="46" customFormat="1" x14ac:dyDescent="0.2">
      <c r="A454"/>
      <c r="B454" s="73"/>
      <c r="D454"/>
      <c r="E454"/>
      <c r="F454"/>
      <c r="G454" s="88"/>
      <c r="H454"/>
      <c r="I454"/>
      <c r="J454"/>
    </row>
    <row r="455" spans="1:10" s="46" customFormat="1" x14ac:dyDescent="0.2">
      <c r="A455"/>
      <c r="B455" s="73"/>
      <c r="D455"/>
      <c r="E455"/>
      <c r="F455"/>
      <c r="G455" s="88"/>
      <c r="H455"/>
      <c r="I455"/>
      <c r="J455"/>
    </row>
    <row r="456" spans="1:10" s="46" customFormat="1" x14ac:dyDescent="0.2">
      <c r="A456"/>
      <c r="B456" s="73"/>
      <c r="D456"/>
      <c r="E456"/>
      <c r="F456"/>
      <c r="G456" s="88"/>
      <c r="H456"/>
      <c r="I456"/>
      <c r="J456"/>
    </row>
    <row r="457" spans="1:10" s="46" customFormat="1" x14ac:dyDescent="0.2">
      <c r="A457"/>
      <c r="B457" s="73"/>
      <c r="D457"/>
      <c r="E457"/>
      <c r="F457"/>
      <c r="G457" s="88"/>
      <c r="H457"/>
      <c r="I457"/>
      <c r="J457"/>
    </row>
    <row r="458" spans="1:10" s="46" customFormat="1" x14ac:dyDescent="0.2">
      <c r="A458"/>
      <c r="B458" s="73"/>
      <c r="D458"/>
      <c r="E458"/>
      <c r="F458"/>
      <c r="G458" s="88"/>
      <c r="H458"/>
      <c r="I458"/>
      <c r="J458"/>
    </row>
    <row r="459" spans="1:10" s="46" customFormat="1" x14ac:dyDescent="0.2">
      <c r="A459"/>
      <c r="B459" s="73"/>
      <c r="D459"/>
      <c r="E459"/>
      <c r="F459"/>
      <c r="G459" s="88"/>
      <c r="H459"/>
      <c r="I459"/>
      <c r="J459"/>
    </row>
    <row r="460" spans="1:10" s="46" customFormat="1" x14ac:dyDescent="0.2">
      <c r="A460"/>
      <c r="B460" s="73"/>
      <c r="D460"/>
      <c r="E460"/>
      <c r="F460"/>
      <c r="G460" s="88"/>
      <c r="H460"/>
      <c r="I460"/>
      <c r="J460"/>
    </row>
    <row r="461" spans="1:10" s="46" customFormat="1" x14ac:dyDescent="0.2">
      <c r="A461"/>
      <c r="B461" s="73"/>
      <c r="D461"/>
      <c r="E461"/>
      <c r="F461"/>
      <c r="G461" s="88"/>
      <c r="H461"/>
      <c r="I461"/>
      <c r="J461"/>
    </row>
    <row r="462" spans="1:10" s="46" customFormat="1" x14ac:dyDescent="0.2">
      <c r="A462"/>
      <c r="B462" s="73"/>
      <c r="D462"/>
      <c r="E462"/>
      <c r="F462"/>
      <c r="G462" s="88"/>
      <c r="H462"/>
      <c r="I462"/>
      <c r="J462"/>
    </row>
    <row r="463" spans="1:10" s="46" customFormat="1" x14ac:dyDescent="0.2">
      <c r="A463"/>
      <c r="B463" s="73"/>
      <c r="D463"/>
      <c r="E463"/>
      <c r="F463"/>
      <c r="G463" s="88"/>
      <c r="H463"/>
      <c r="I463"/>
      <c r="J463"/>
    </row>
    <row r="464" spans="1:10" s="46" customFormat="1" x14ac:dyDescent="0.2">
      <c r="A464"/>
      <c r="B464" s="73"/>
      <c r="D464"/>
      <c r="E464"/>
      <c r="F464"/>
      <c r="G464" s="88"/>
      <c r="H464"/>
      <c r="I464"/>
      <c r="J464"/>
    </row>
    <row r="465" spans="1:10" s="46" customFormat="1" x14ac:dyDescent="0.2">
      <c r="A465"/>
      <c r="B465" s="73"/>
      <c r="D465"/>
      <c r="E465"/>
      <c r="F465"/>
      <c r="G465" s="88"/>
      <c r="H465"/>
      <c r="I465"/>
      <c r="J465"/>
    </row>
    <row r="466" spans="1:10" s="46" customFormat="1" x14ac:dyDescent="0.2">
      <c r="A466"/>
      <c r="B466" s="73"/>
      <c r="D466"/>
      <c r="E466"/>
      <c r="F466"/>
      <c r="G466" s="88"/>
      <c r="H466"/>
      <c r="I466"/>
      <c r="J466"/>
    </row>
    <row r="467" spans="1:10" s="46" customFormat="1" x14ac:dyDescent="0.2">
      <c r="A467"/>
      <c r="B467" s="73"/>
      <c r="D467"/>
      <c r="E467"/>
      <c r="F467"/>
      <c r="G467" s="88"/>
      <c r="H467"/>
      <c r="I467"/>
      <c r="J467"/>
    </row>
    <row r="468" spans="1:10" s="46" customFormat="1" x14ac:dyDescent="0.2">
      <c r="A468"/>
      <c r="B468" s="73"/>
      <c r="D468"/>
      <c r="E468"/>
      <c r="F468"/>
      <c r="G468" s="88"/>
      <c r="H468"/>
      <c r="I468"/>
      <c r="J468"/>
    </row>
    <row r="469" spans="1:10" s="46" customFormat="1" x14ac:dyDescent="0.2">
      <c r="A469"/>
      <c r="B469" s="73"/>
      <c r="D469"/>
      <c r="E469"/>
      <c r="F469"/>
      <c r="G469" s="88"/>
      <c r="H469"/>
      <c r="I469"/>
      <c r="J469"/>
    </row>
    <row r="470" spans="1:10" s="46" customFormat="1" x14ac:dyDescent="0.2">
      <c r="A470"/>
      <c r="B470" s="73"/>
      <c r="D470"/>
      <c r="E470"/>
      <c r="F470"/>
      <c r="G470" s="88"/>
      <c r="H470"/>
      <c r="I470"/>
      <c r="J470"/>
    </row>
    <row r="471" spans="1:10" s="46" customFormat="1" x14ac:dyDescent="0.2">
      <c r="A471"/>
      <c r="B471" s="73"/>
      <c r="D471"/>
      <c r="E471"/>
      <c r="F471"/>
      <c r="G471" s="88"/>
      <c r="H471"/>
      <c r="I471"/>
      <c r="J471"/>
    </row>
    <row r="472" spans="1:10" s="46" customFormat="1" x14ac:dyDescent="0.2">
      <c r="A472"/>
      <c r="B472" s="73"/>
      <c r="D472"/>
      <c r="E472"/>
      <c r="F472"/>
      <c r="G472" s="88"/>
      <c r="H472"/>
      <c r="I472"/>
      <c r="J472"/>
    </row>
    <row r="473" spans="1:10" s="46" customFormat="1" x14ac:dyDescent="0.2">
      <c r="A473"/>
      <c r="B473" s="73"/>
      <c r="D473"/>
      <c r="E473"/>
      <c r="F473"/>
      <c r="G473" s="88"/>
      <c r="H473"/>
      <c r="I473"/>
      <c r="J473"/>
    </row>
    <row r="474" spans="1:10" s="46" customFormat="1" x14ac:dyDescent="0.2">
      <c r="A474"/>
      <c r="B474" s="73"/>
      <c r="D474"/>
      <c r="E474"/>
      <c r="F474"/>
      <c r="G474" s="88"/>
      <c r="H474"/>
      <c r="I474"/>
      <c r="J474"/>
    </row>
    <row r="475" spans="1:10" s="46" customFormat="1" x14ac:dyDescent="0.2">
      <c r="A475"/>
      <c r="B475" s="73"/>
      <c r="D475"/>
      <c r="E475"/>
      <c r="F475"/>
      <c r="G475" s="88"/>
      <c r="H475"/>
      <c r="I475"/>
      <c r="J475"/>
    </row>
    <row r="476" spans="1:10" s="46" customFormat="1" x14ac:dyDescent="0.2">
      <c r="A476"/>
      <c r="B476" s="73"/>
      <c r="D476"/>
      <c r="E476"/>
      <c r="F476"/>
      <c r="G476" s="88"/>
      <c r="H476"/>
      <c r="I476"/>
      <c r="J476"/>
    </row>
    <row r="477" spans="1:10" s="46" customFormat="1" x14ac:dyDescent="0.2">
      <c r="A477"/>
      <c r="B477" s="73"/>
      <c r="D477"/>
      <c r="E477"/>
      <c r="F477"/>
      <c r="G477" s="88"/>
      <c r="H477"/>
      <c r="I477"/>
      <c r="J477"/>
    </row>
    <row r="478" spans="1:10" s="46" customFormat="1" x14ac:dyDescent="0.2">
      <c r="A478"/>
      <c r="B478" s="73"/>
      <c r="D478"/>
      <c r="E478"/>
      <c r="F478"/>
      <c r="G478" s="88"/>
      <c r="H478"/>
      <c r="I478"/>
      <c r="J478"/>
    </row>
    <row r="479" spans="1:10" s="46" customFormat="1" x14ac:dyDescent="0.2">
      <c r="A479"/>
      <c r="B479" s="73"/>
      <c r="D479"/>
      <c r="E479"/>
      <c r="F479"/>
      <c r="G479" s="88"/>
      <c r="H479"/>
      <c r="I479"/>
      <c r="J479"/>
    </row>
    <row r="480" spans="1:10" s="46" customFormat="1" x14ac:dyDescent="0.2">
      <c r="A480"/>
      <c r="B480" s="73"/>
      <c r="D480"/>
      <c r="E480"/>
      <c r="F480"/>
      <c r="G480" s="88"/>
      <c r="H480"/>
      <c r="I480"/>
      <c r="J480"/>
    </row>
    <row r="481" spans="1:10" s="46" customFormat="1" x14ac:dyDescent="0.2">
      <c r="A481"/>
      <c r="B481" s="73"/>
      <c r="D481"/>
      <c r="E481"/>
      <c r="F481"/>
      <c r="G481" s="88"/>
      <c r="H481"/>
      <c r="I481"/>
      <c r="J481"/>
    </row>
    <row r="482" spans="1:10" s="46" customFormat="1" x14ac:dyDescent="0.2">
      <c r="A482"/>
      <c r="B482" s="73"/>
      <c r="D482"/>
      <c r="E482"/>
      <c r="F482"/>
      <c r="G482" s="88"/>
      <c r="H482"/>
      <c r="I482"/>
      <c r="J482"/>
    </row>
    <row r="483" spans="1:10" s="46" customFormat="1" x14ac:dyDescent="0.2">
      <c r="A483"/>
      <c r="B483" s="73"/>
      <c r="D483"/>
      <c r="E483"/>
      <c r="F483"/>
      <c r="G483" s="88"/>
      <c r="H483"/>
      <c r="I483"/>
      <c r="J483"/>
    </row>
    <row r="484" spans="1:10" s="46" customFormat="1" x14ac:dyDescent="0.2">
      <c r="A484"/>
      <c r="B484" s="73"/>
      <c r="D484"/>
      <c r="E484"/>
      <c r="F484"/>
      <c r="G484" s="88"/>
      <c r="H484"/>
      <c r="I484"/>
      <c r="J484"/>
    </row>
    <row r="485" spans="1:10" s="46" customFormat="1" x14ac:dyDescent="0.2">
      <c r="A485"/>
      <c r="B485" s="73"/>
      <c r="D485"/>
      <c r="E485"/>
      <c r="F485"/>
      <c r="G485" s="88"/>
      <c r="H485"/>
      <c r="I485"/>
      <c r="J485"/>
    </row>
    <row r="486" spans="1:10" s="46" customFormat="1" x14ac:dyDescent="0.2">
      <c r="A486"/>
      <c r="B486" s="73"/>
      <c r="D486"/>
      <c r="E486"/>
      <c r="F486"/>
      <c r="G486" s="88"/>
      <c r="H486"/>
      <c r="I486"/>
      <c r="J486"/>
    </row>
    <row r="487" spans="1:10" s="46" customFormat="1" x14ac:dyDescent="0.2">
      <c r="A487"/>
      <c r="B487" s="73"/>
      <c r="D487"/>
      <c r="E487"/>
      <c r="F487"/>
      <c r="G487" s="88"/>
      <c r="H487"/>
      <c r="I487"/>
      <c r="J487"/>
    </row>
    <row r="488" spans="1:10" s="46" customFormat="1" x14ac:dyDescent="0.2">
      <c r="A488"/>
      <c r="B488" s="73"/>
      <c r="D488"/>
      <c r="E488"/>
      <c r="F488"/>
      <c r="G488" s="88"/>
      <c r="H488"/>
      <c r="I488"/>
      <c r="J488"/>
    </row>
    <row r="489" spans="1:10" s="46" customFormat="1" x14ac:dyDescent="0.2">
      <c r="A489"/>
      <c r="B489" s="73"/>
      <c r="D489"/>
      <c r="E489"/>
      <c r="F489"/>
      <c r="G489" s="88"/>
      <c r="H489"/>
      <c r="I489"/>
      <c r="J489"/>
    </row>
    <row r="490" spans="1:10" s="46" customFormat="1" x14ac:dyDescent="0.2">
      <c r="A490"/>
      <c r="B490" s="73"/>
      <c r="D490"/>
      <c r="E490"/>
      <c r="F490"/>
      <c r="G490" s="88"/>
      <c r="H490"/>
      <c r="I490"/>
      <c r="J490"/>
    </row>
    <row r="491" spans="1:10" s="46" customFormat="1" x14ac:dyDescent="0.2">
      <c r="A491"/>
      <c r="B491" s="73"/>
      <c r="D491"/>
      <c r="E491"/>
      <c r="F491"/>
      <c r="G491" s="88"/>
      <c r="H491"/>
      <c r="I491"/>
      <c r="J491"/>
    </row>
    <row r="492" spans="1:10" s="46" customFormat="1" x14ac:dyDescent="0.2">
      <c r="A492"/>
      <c r="B492" s="73"/>
      <c r="D492"/>
      <c r="E492"/>
      <c r="F492"/>
      <c r="G492" s="88"/>
      <c r="H492"/>
      <c r="I492"/>
      <c r="J492"/>
    </row>
    <row r="493" spans="1:10" s="46" customFormat="1" x14ac:dyDescent="0.2">
      <c r="A493"/>
      <c r="B493" s="73"/>
      <c r="D493"/>
      <c r="E493"/>
      <c r="F493"/>
      <c r="G493" s="88"/>
      <c r="H493"/>
      <c r="I493"/>
      <c r="J493"/>
    </row>
    <row r="494" spans="1:10" s="46" customFormat="1" x14ac:dyDescent="0.2">
      <c r="A494"/>
      <c r="B494" s="73"/>
      <c r="D494"/>
      <c r="E494"/>
      <c r="F494"/>
      <c r="G494" s="88"/>
      <c r="H494"/>
      <c r="I494"/>
      <c r="J494"/>
    </row>
    <row r="495" spans="1:10" s="46" customFormat="1" x14ac:dyDescent="0.2">
      <c r="A495"/>
      <c r="B495" s="73"/>
      <c r="D495"/>
      <c r="E495"/>
      <c r="F495"/>
      <c r="G495" s="88"/>
      <c r="H495"/>
      <c r="I495"/>
      <c r="J495"/>
    </row>
    <row r="496" spans="1:10" s="46" customFormat="1" x14ac:dyDescent="0.2">
      <c r="A496"/>
      <c r="B496" s="73"/>
      <c r="D496"/>
      <c r="E496"/>
      <c r="F496"/>
      <c r="G496" s="88"/>
      <c r="H496"/>
      <c r="I496"/>
      <c r="J496"/>
    </row>
    <row r="497" spans="1:10" s="46" customFormat="1" x14ac:dyDescent="0.2">
      <c r="A497"/>
      <c r="B497" s="73"/>
      <c r="D497"/>
      <c r="E497"/>
      <c r="F497"/>
      <c r="G497" s="88"/>
      <c r="H497"/>
      <c r="I497"/>
      <c r="J497"/>
    </row>
    <row r="498" spans="1:10" s="46" customFormat="1" x14ac:dyDescent="0.2">
      <c r="A498"/>
      <c r="B498" s="73"/>
      <c r="D498"/>
      <c r="E498"/>
      <c r="F498"/>
      <c r="G498" s="88"/>
      <c r="H498"/>
      <c r="I498"/>
      <c r="J498"/>
    </row>
    <row r="499" spans="1:10" s="46" customFormat="1" x14ac:dyDescent="0.2">
      <c r="A499"/>
      <c r="B499" s="73"/>
      <c r="D499"/>
      <c r="E499"/>
      <c r="F499"/>
      <c r="G499" s="88"/>
      <c r="H499"/>
      <c r="I499"/>
      <c r="J499"/>
    </row>
    <row r="500" spans="1:10" s="46" customFormat="1" x14ac:dyDescent="0.2">
      <c r="A500"/>
      <c r="B500" s="73"/>
      <c r="D500"/>
      <c r="E500"/>
      <c r="F500"/>
      <c r="G500" s="88"/>
      <c r="H500"/>
      <c r="I500"/>
      <c r="J500"/>
    </row>
    <row r="501" spans="1:10" s="46" customFormat="1" x14ac:dyDescent="0.2">
      <c r="A501"/>
      <c r="B501" s="73"/>
      <c r="D501"/>
      <c r="E501"/>
      <c r="F501"/>
      <c r="G501" s="88"/>
      <c r="H501"/>
      <c r="I501"/>
      <c r="J501"/>
    </row>
    <row r="502" spans="1:10" s="46" customFormat="1" x14ac:dyDescent="0.2">
      <c r="A502"/>
      <c r="B502" s="73"/>
      <c r="D502"/>
      <c r="E502"/>
      <c r="F502"/>
      <c r="G502" s="88"/>
      <c r="H502"/>
      <c r="I502"/>
      <c r="J502"/>
    </row>
    <row r="503" spans="1:10" s="46" customFormat="1" x14ac:dyDescent="0.2">
      <c r="A503"/>
      <c r="B503" s="73"/>
      <c r="D503"/>
      <c r="E503"/>
      <c r="F503"/>
      <c r="G503" s="88"/>
      <c r="H503"/>
      <c r="I503"/>
      <c r="J503"/>
    </row>
    <row r="504" spans="1:10" s="46" customFormat="1" x14ac:dyDescent="0.2">
      <c r="A504"/>
      <c r="B504" s="73"/>
      <c r="D504"/>
      <c r="E504"/>
      <c r="F504"/>
      <c r="G504" s="88"/>
      <c r="H504"/>
      <c r="I504"/>
      <c r="J504"/>
    </row>
    <row r="505" spans="1:10" s="46" customFormat="1" x14ac:dyDescent="0.2">
      <c r="A505"/>
      <c r="B505" s="73"/>
      <c r="D505"/>
      <c r="E505"/>
      <c r="F505"/>
      <c r="G505" s="88"/>
      <c r="H505"/>
      <c r="I505"/>
      <c r="J505"/>
    </row>
    <row r="506" spans="1:10" s="46" customFormat="1" x14ac:dyDescent="0.2">
      <c r="A506"/>
      <c r="B506" s="73"/>
      <c r="D506"/>
      <c r="E506"/>
      <c r="F506"/>
      <c r="G506" s="88"/>
      <c r="H506"/>
      <c r="I506"/>
      <c r="J506"/>
    </row>
    <row r="507" spans="1:10" s="46" customFormat="1" x14ac:dyDescent="0.2">
      <c r="A507"/>
      <c r="B507" s="73"/>
      <c r="D507"/>
      <c r="E507"/>
      <c r="F507"/>
      <c r="G507" s="88"/>
      <c r="H507"/>
      <c r="I507"/>
      <c r="J507"/>
    </row>
    <row r="508" spans="1:10" s="46" customFormat="1" x14ac:dyDescent="0.2">
      <c r="A508"/>
      <c r="B508" s="73"/>
      <c r="D508"/>
      <c r="E508"/>
      <c r="F508"/>
      <c r="G508" s="88"/>
      <c r="H508"/>
      <c r="I508"/>
      <c r="J508"/>
    </row>
    <row r="509" spans="1:10" s="46" customFormat="1" x14ac:dyDescent="0.2">
      <c r="A509"/>
      <c r="B509" s="73"/>
      <c r="D509"/>
      <c r="E509"/>
      <c r="F509"/>
      <c r="G509" s="88"/>
      <c r="H509"/>
      <c r="I509"/>
      <c r="J509"/>
    </row>
    <row r="510" spans="1:10" s="46" customFormat="1" x14ac:dyDescent="0.2">
      <c r="A510"/>
      <c r="B510" s="73"/>
      <c r="D510"/>
      <c r="E510"/>
      <c r="F510"/>
      <c r="G510" s="88"/>
      <c r="H510"/>
      <c r="I510"/>
      <c r="J510"/>
    </row>
    <row r="511" spans="1:10" s="46" customFormat="1" x14ac:dyDescent="0.2">
      <c r="A511"/>
      <c r="B511" s="73"/>
      <c r="D511"/>
      <c r="E511"/>
      <c r="F511"/>
      <c r="G511" s="88"/>
      <c r="H511"/>
      <c r="I511"/>
      <c r="J511"/>
    </row>
    <row r="512" spans="1:10" s="46" customFormat="1" x14ac:dyDescent="0.2">
      <c r="A512"/>
      <c r="B512" s="73"/>
      <c r="D512"/>
      <c r="E512"/>
      <c r="F512"/>
      <c r="G512" s="88"/>
      <c r="H512"/>
      <c r="I512"/>
      <c r="J512"/>
    </row>
    <row r="513" spans="1:10" s="46" customFormat="1" x14ac:dyDescent="0.2">
      <c r="A513"/>
      <c r="B513" s="73"/>
      <c r="D513"/>
      <c r="E513"/>
      <c r="F513"/>
      <c r="G513" s="88"/>
      <c r="H513"/>
      <c r="I513"/>
      <c r="J513"/>
    </row>
    <row r="514" spans="1:10" s="46" customFormat="1" x14ac:dyDescent="0.2">
      <c r="A514"/>
      <c r="B514" s="73"/>
      <c r="D514"/>
      <c r="E514"/>
      <c r="F514"/>
      <c r="G514" s="88"/>
      <c r="H514"/>
      <c r="I514"/>
      <c r="J514"/>
    </row>
    <row r="515" spans="1:10" s="46" customFormat="1" x14ac:dyDescent="0.2">
      <c r="A515"/>
      <c r="B515" s="73"/>
      <c r="D515"/>
      <c r="E515"/>
      <c r="F515"/>
      <c r="G515" s="88"/>
      <c r="H515"/>
      <c r="I515"/>
      <c r="J515"/>
    </row>
    <row r="516" spans="1:10" s="46" customFormat="1" x14ac:dyDescent="0.2">
      <c r="A516"/>
      <c r="B516" s="73"/>
      <c r="D516"/>
      <c r="E516"/>
      <c r="F516"/>
      <c r="G516" s="88"/>
      <c r="H516"/>
      <c r="I516"/>
      <c r="J516"/>
    </row>
    <row r="517" spans="1:10" s="46" customFormat="1" x14ac:dyDescent="0.2">
      <c r="A517"/>
      <c r="B517" s="73"/>
      <c r="D517"/>
      <c r="E517"/>
      <c r="F517"/>
      <c r="G517" s="88"/>
      <c r="H517"/>
      <c r="I517"/>
      <c r="J517"/>
    </row>
    <row r="518" spans="1:10" s="46" customFormat="1" x14ac:dyDescent="0.2">
      <c r="A518"/>
      <c r="B518" s="73"/>
      <c r="D518"/>
      <c r="E518"/>
      <c r="F518"/>
      <c r="G518" s="88"/>
      <c r="H518"/>
      <c r="I518"/>
      <c r="J518"/>
    </row>
    <row r="519" spans="1:10" s="46" customFormat="1" x14ac:dyDescent="0.2">
      <c r="A519"/>
      <c r="B519" s="73"/>
      <c r="D519"/>
      <c r="E519"/>
      <c r="F519"/>
      <c r="G519" s="88"/>
      <c r="H519"/>
      <c r="I519"/>
      <c r="J519"/>
    </row>
    <row r="520" spans="1:10" s="46" customFormat="1" x14ac:dyDescent="0.2">
      <c r="A520"/>
      <c r="B520" s="73"/>
      <c r="D520"/>
      <c r="E520"/>
      <c r="F520"/>
      <c r="G520" s="88"/>
      <c r="H520"/>
      <c r="I520"/>
      <c r="J520"/>
    </row>
    <row r="521" spans="1:10" s="46" customFormat="1" x14ac:dyDescent="0.2">
      <c r="A521"/>
      <c r="B521" s="73"/>
      <c r="D521"/>
      <c r="E521"/>
      <c r="F521"/>
      <c r="G521" s="88"/>
      <c r="H521"/>
      <c r="I521"/>
      <c r="J521"/>
    </row>
    <row r="522" spans="1:10" s="46" customFormat="1" x14ac:dyDescent="0.2">
      <c r="A522"/>
      <c r="B522" s="73"/>
      <c r="D522"/>
      <c r="E522"/>
      <c r="F522"/>
      <c r="G522" s="88"/>
      <c r="H522"/>
      <c r="I522"/>
      <c r="J522"/>
    </row>
    <row r="523" spans="1:10" s="46" customFormat="1" x14ac:dyDescent="0.2">
      <c r="A523"/>
      <c r="B523" s="73"/>
      <c r="D523"/>
      <c r="E523"/>
      <c r="F523"/>
      <c r="G523" s="88"/>
      <c r="H523"/>
      <c r="I523"/>
      <c r="J523"/>
    </row>
    <row r="524" spans="1:10" s="46" customFormat="1" x14ac:dyDescent="0.2">
      <c r="A524"/>
      <c r="B524" s="73"/>
      <c r="D524"/>
      <c r="E524"/>
      <c r="F524"/>
      <c r="G524" s="88"/>
      <c r="H524"/>
      <c r="I524"/>
      <c r="J524"/>
    </row>
    <row r="525" spans="1:10" s="46" customFormat="1" x14ac:dyDescent="0.2">
      <c r="A525"/>
      <c r="B525" s="73"/>
      <c r="D525"/>
      <c r="E525"/>
      <c r="F525"/>
      <c r="G525" s="88"/>
      <c r="H525"/>
      <c r="I525"/>
      <c r="J525"/>
    </row>
    <row r="526" spans="1:10" s="46" customFormat="1" x14ac:dyDescent="0.2">
      <c r="A526"/>
      <c r="B526" s="73"/>
      <c r="D526"/>
      <c r="E526"/>
      <c r="F526"/>
      <c r="G526" s="88"/>
      <c r="H526"/>
      <c r="I526"/>
      <c r="J526"/>
    </row>
    <row r="527" spans="1:10" s="46" customFormat="1" x14ac:dyDescent="0.2">
      <c r="A527"/>
      <c r="B527" s="73"/>
      <c r="D527"/>
      <c r="E527"/>
      <c r="F527"/>
      <c r="G527" s="88"/>
      <c r="H527"/>
      <c r="I527"/>
      <c r="J527"/>
    </row>
    <row r="528" spans="1:10" s="46" customFormat="1" x14ac:dyDescent="0.2">
      <c r="A528"/>
      <c r="B528" s="73"/>
      <c r="D528"/>
      <c r="E528"/>
      <c r="F528"/>
      <c r="G528" s="88"/>
      <c r="H528"/>
      <c r="I528"/>
      <c r="J528"/>
    </row>
    <row r="529" spans="1:10" s="46" customFormat="1" x14ac:dyDescent="0.2">
      <c r="A529"/>
      <c r="B529" s="73"/>
      <c r="D529"/>
      <c r="E529"/>
      <c r="F529"/>
      <c r="G529" s="88"/>
      <c r="H529"/>
      <c r="I529"/>
      <c r="J529"/>
    </row>
    <row r="530" spans="1:10" s="46" customFormat="1" x14ac:dyDescent="0.2">
      <c r="A530"/>
      <c r="B530" s="73"/>
      <c r="D530"/>
      <c r="E530"/>
      <c r="F530"/>
      <c r="G530" s="88"/>
      <c r="H530"/>
      <c r="I530"/>
      <c r="J530"/>
    </row>
    <row r="531" spans="1:10" s="46" customFormat="1" x14ac:dyDescent="0.2">
      <c r="A531"/>
      <c r="B531" s="73"/>
      <c r="D531"/>
      <c r="E531"/>
      <c r="F531"/>
      <c r="G531" s="88"/>
      <c r="H531"/>
      <c r="I531"/>
      <c r="J531"/>
    </row>
    <row r="532" spans="1:10" s="46" customFormat="1" x14ac:dyDescent="0.2">
      <c r="A532"/>
      <c r="B532" s="73"/>
      <c r="D532"/>
      <c r="E532"/>
      <c r="F532"/>
      <c r="G532" s="88"/>
      <c r="H532"/>
      <c r="I532"/>
      <c r="J532"/>
    </row>
    <row r="533" spans="1:10" s="46" customFormat="1" x14ac:dyDescent="0.2">
      <c r="A533"/>
      <c r="B533" s="73"/>
      <c r="D533"/>
      <c r="E533"/>
      <c r="F533"/>
      <c r="G533" s="88"/>
      <c r="H533"/>
      <c r="I533"/>
      <c r="J533"/>
    </row>
    <row r="534" spans="1:10" s="46" customFormat="1" x14ac:dyDescent="0.2">
      <c r="A534"/>
      <c r="B534" s="73"/>
      <c r="D534"/>
      <c r="E534"/>
      <c r="F534"/>
      <c r="G534" s="88"/>
      <c r="H534"/>
      <c r="I534"/>
      <c r="J534"/>
    </row>
    <row r="535" spans="1:10" s="46" customFormat="1" x14ac:dyDescent="0.2">
      <c r="A535"/>
      <c r="B535" s="73"/>
      <c r="D535"/>
      <c r="E535"/>
      <c r="F535"/>
      <c r="G535" s="88"/>
      <c r="H535"/>
      <c r="I535"/>
      <c r="J535"/>
    </row>
    <row r="536" spans="1:10" s="46" customFormat="1" x14ac:dyDescent="0.2">
      <c r="A536"/>
      <c r="B536" s="73"/>
      <c r="D536"/>
      <c r="E536"/>
      <c r="F536"/>
      <c r="G536" s="88"/>
      <c r="H536"/>
      <c r="I536"/>
      <c r="J536"/>
    </row>
    <row r="537" spans="1:10" s="46" customFormat="1" x14ac:dyDescent="0.2">
      <c r="A537"/>
      <c r="B537" s="73"/>
      <c r="D537"/>
      <c r="E537"/>
      <c r="F537"/>
      <c r="G537" s="88"/>
      <c r="H537"/>
      <c r="I537"/>
      <c r="J537"/>
    </row>
    <row r="538" spans="1:10" s="46" customFormat="1" x14ac:dyDescent="0.2">
      <c r="A538"/>
      <c r="B538" s="73"/>
      <c r="D538"/>
      <c r="E538"/>
      <c r="F538"/>
      <c r="G538" s="88"/>
      <c r="H538"/>
      <c r="I538"/>
      <c r="J538"/>
    </row>
    <row r="539" spans="1:10" s="46" customFormat="1" x14ac:dyDescent="0.2">
      <c r="A539"/>
      <c r="B539" s="73"/>
      <c r="D539"/>
      <c r="E539"/>
      <c r="F539"/>
      <c r="G539" s="88"/>
      <c r="H539"/>
      <c r="I539"/>
      <c r="J539"/>
    </row>
    <row r="540" spans="1:10" s="46" customFormat="1" x14ac:dyDescent="0.2">
      <c r="A540"/>
      <c r="B540" s="73"/>
      <c r="D540"/>
      <c r="E540"/>
      <c r="F540"/>
      <c r="G540" s="88"/>
      <c r="H540"/>
      <c r="I540"/>
      <c r="J540"/>
    </row>
    <row r="541" spans="1:10" s="46" customFormat="1" x14ac:dyDescent="0.2">
      <c r="A541"/>
      <c r="B541" s="73"/>
      <c r="D541"/>
      <c r="E541"/>
      <c r="F541"/>
      <c r="G541" s="88"/>
      <c r="H541"/>
      <c r="I541"/>
      <c r="J541"/>
    </row>
    <row r="542" spans="1:10" s="46" customFormat="1" x14ac:dyDescent="0.2">
      <c r="A542"/>
      <c r="B542" s="73"/>
      <c r="D542"/>
      <c r="E542"/>
      <c r="F542"/>
      <c r="G542" s="88"/>
      <c r="H542"/>
      <c r="I542"/>
      <c r="J542"/>
    </row>
    <row r="543" spans="1:10" s="46" customFormat="1" x14ac:dyDescent="0.2">
      <c r="A543"/>
      <c r="B543" s="73"/>
      <c r="D543"/>
      <c r="E543"/>
      <c r="F543"/>
      <c r="G543" s="88"/>
      <c r="H543"/>
      <c r="I543"/>
      <c r="J543"/>
    </row>
    <row r="544" spans="1:10" s="46" customFormat="1" x14ac:dyDescent="0.2">
      <c r="A544"/>
      <c r="B544" s="73"/>
      <c r="D544"/>
      <c r="E544"/>
      <c r="F544"/>
      <c r="G544" s="88"/>
      <c r="H544"/>
      <c r="I544"/>
      <c r="J544"/>
    </row>
    <row r="545" spans="1:10" s="46" customFormat="1" x14ac:dyDescent="0.2">
      <c r="A545"/>
      <c r="B545" s="73"/>
      <c r="D545"/>
      <c r="E545"/>
      <c r="F545"/>
      <c r="G545" s="88"/>
      <c r="H545"/>
      <c r="I545"/>
      <c r="J545"/>
    </row>
    <row r="546" spans="1:10" s="46" customFormat="1" x14ac:dyDescent="0.2">
      <c r="A546"/>
      <c r="B546" s="73"/>
      <c r="D546"/>
      <c r="E546"/>
      <c r="F546"/>
      <c r="G546" s="88"/>
      <c r="H546"/>
      <c r="I546"/>
      <c r="J546"/>
    </row>
    <row r="547" spans="1:10" s="46" customFormat="1" x14ac:dyDescent="0.2">
      <c r="A547"/>
      <c r="B547" s="73"/>
      <c r="D547"/>
      <c r="E547"/>
      <c r="F547"/>
      <c r="G547" s="88"/>
      <c r="H547"/>
      <c r="I547"/>
      <c r="J547"/>
    </row>
    <row r="548" spans="1:10" s="46" customFormat="1" x14ac:dyDescent="0.2">
      <c r="A548"/>
      <c r="B548" s="73"/>
      <c r="D548"/>
      <c r="E548"/>
      <c r="F548"/>
      <c r="G548" s="88"/>
      <c r="H548"/>
      <c r="I548"/>
      <c r="J548"/>
    </row>
    <row r="549" spans="1:10" s="46" customFormat="1" x14ac:dyDescent="0.2">
      <c r="A549"/>
      <c r="B549" s="73"/>
      <c r="D549"/>
      <c r="E549"/>
      <c r="F549"/>
      <c r="G549" s="88"/>
      <c r="H549"/>
      <c r="I549"/>
      <c r="J549"/>
    </row>
    <row r="550" spans="1:10" s="46" customFormat="1" x14ac:dyDescent="0.2">
      <c r="A550"/>
      <c r="B550" s="73"/>
      <c r="D550"/>
      <c r="E550"/>
      <c r="F550"/>
      <c r="G550" s="88"/>
      <c r="H550"/>
      <c r="I550"/>
      <c r="J550"/>
    </row>
    <row r="551" spans="1:10" s="46" customFormat="1" x14ac:dyDescent="0.2">
      <c r="A551"/>
      <c r="B551" s="73"/>
      <c r="D551"/>
      <c r="E551"/>
      <c r="F551"/>
      <c r="G551" s="88"/>
      <c r="H551"/>
      <c r="I551"/>
      <c r="J551"/>
    </row>
    <row r="552" spans="1:10" s="46" customFormat="1" x14ac:dyDescent="0.2">
      <c r="A552"/>
      <c r="B552" s="73"/>
      <c r="D552"/>
      <c r="E552"/>
      <c r="F552"/>
      <c r="G552" s="88"/>
      <c r="H552"/>
      <c r="I552"/>
      <c r="J552"/>
    </row>
    <row r="553" spans="1:10" s="46" customFormat="1" x14ac:dyDescent="0.2">
      <c r="A553"/>
      <c r="B553" s="73"/>
      <c r="D553"/>
      <c r="E553"/>
      <c r="F553"/>
      <c r="G553" s="88"/>
      <c r="H553"/>
      <c r="I553"/>
      <c r="J553"/>
    </row>
    <row r="554" spans="1:10" s="46" customFormat="1" x14ac:dyDescent="0.2">
      <c r="A554"/>
      <c r="B554" s="73"/>
      <c r="D554"/>
      <c r="E554"/>
      <c r="F554"/>
      <c r="G554" s="88"/>
      <c r="H554"/>
      <c r="I554"/>
      <c r="J554"/>
    </row>
    <row r="555" spans="1:10" s="46" customFormat="1" x14ac:dyDescent="0.2">
      <c r="A555"/>
      <c r="B555" s="73"/>
      <c r="D555"/>
      <c r="E555"/>
      <c r="F555"/>
      <c r="G555" s="88"/>
      <c r="H555"/>
      <c r="I555"/>
      <c r="J555"/>
    </row>
    <row r="556" spans="1:10" s="46" customFormat="1" x14ac:dyDescent="0.2">
      <c r="A556"/>
      <c r="B556" s="73"/>
      <c r="D556"/>
      <c r="E556"/>
      <c r="F556"/>
      <c r="G556" s="88"/>
      <c r="H556"/>
      <c r="I556"/>
      <c r="J556"/>
    </row>
    <row r="557" spans="1:10" s="46" customFormat="1" x14ac:dyDescent="0.2">
      <c r="A557"/>
      <c r="B557" s="73"/>
      <c r="D557"/>
      <c r="E557"/>
      <c r="F557"/>
      <c r="G557" s="88"/>
      <c r="H557"/>
      <c r="I557"/>
      <c r="J557"/>
    </row>
    <row r="558" spans="1:10" s="46" customFormat="1" x14ac:dyDescent="0.2">
      <c r="A558"/>
      <c r="B558" s="73"/>
      <c r="D558"/>
      <c r="E558"/>
      <c r="F558"/>
      <c r="G558" s="88"/>
      <c r="H558"/>
      <c r="I558"/>
      <c r="J558"/>
    </row>
    <row r="559" spans="1:10" s="46" customFormat="1" x14ac:dyDescent="0.2">
      <c r="A559"/>
      <c r="B559" s="73"/>
      <c r="D559"/>
      <c r="E559"/>
      <c r="F559"/>
      <c r="G559" s="88"/>
      <c r="H559"/>
      <c r="I559"/>
      <c r="J559"/>
    </row>
    <row r="560" spans="1:10" s="46" customFormat="1" x14ac:dyDescent="0.2">
      <c r="A560"/>
      <c r="B560" s="73"/>
      <c r="D560"/>
      <c r="E560"/>
      <c r="F560"/>
      <c r="G560" s="88"/>
      <c r="H560"/>
      <c r="I560"/>
      <c r="J560"/>
    </row>
    <row r="561" spans="1:10" s="46" customFormat="1" x14ac:dyDescent="0.2">
      <c r="A561"/>
      <c r="B561" s="73"/>
      <c r="D561"/>
      <c r="E561"/>
      <c r="F561"/>
      <c r="G561" s="88"/>
      <c r="H561"/>
      <c r="I561"/>
      <c r="J561"/>
    </row>
    <row r="562" spans="1:10" s="46" customFormat="1" x14ac:dyDescent="0.2">
      <c r="A562"/>
      <c r="B562" s="73"/>
      <c r="D562"/>
      <c r="E562"/>
      <c r="F562"/>
      <c r="G562" s="88"/>
      <c r="H562"/>
      <c r="I562"/>
      <c r="J562"/>
    </row>
    <row r="563" spans="1:10" s="46" customFormat="1" x14ac:dyDescent="0.2">
      <c r="A563"/>
      <c r="B563" s="73"/>
      <c r="D563"/>
      <c r="E563"/>
      <c r="F563"/>
      <c r="G563" s="88"/>
      <c r="H563"/>
      <c r="I563"/>
      <c r="J563"/>
    </row>
    <row r="564" spans="1:10" s="46" customFormat="1" x14ac:dyDescent="0.2">
      <c r="A564"/>
      <c r="B564" s="73"/>
      <c r="D564"/>
      <c r="E564"/>
      <c r="F564"/>
      <c r="G564" s="88"/>
      <c r="H564"/>
      <c r="I564"/>
      <c r="J564"/>
    </row>
    <row r="565" spans="1:10" s="46" customFormat="1" x14ac:dyDescent="0.2">
      <c r="A565"/>
      <c r="B565" s="73"/>
      <c r="D565"/>
      <c r="E565"/>
      <c r="F565"/>
      <c r="G565" s="88"/>
      <c r="H565"/>
      <c r="I565"/>
      <c r="J565"/>
    </row>
    <row r="566" spans="1:10" s="46" customFormat="1" x14ac:dyDescent="0.2">
      <c r="A566"/>
      <c r="B566" s="73"/>
      <c r="D566"/>
      <c r="E566"/>
      <c r="F566"/>
      <c r="G566" s="88"/>
      <c r="H566"/>
      <c r="I566"/>
      <c r="J566"/>
    </row>
    <row r="567" spans="1:10" s="46" customFormat="1" x14ac:dyDescent="0.2">
      <c r="A567"/>
      <c r="B567" s="73"/>
      <c r="D567"/>
      <c r="E567"/>
      <c r="F567"/>
      <c r="G567" s="88"/>
      <c r="H567"/>
      <c r="I567"/>
      <c r="J567"/>
    </row>
    <row r="568" spans="1:10" s="46" customFormat="1" x14ac:dyDescent="0.2">
      <c r="A568"/>
      <c r="B568" s="73"/>
      <c r="D568"/>
      <c r="E568"/>
      <c r="F568"/>
      <c r="G568" s="88"/>
      <c r="H568"/>
      <c r="I568"/>
      <c r="J568"/>
    </row>
    <row r="569" spans="1:10" s="46" customFormat="1" x14ac:dyDescent="0.2">
      <c r="A569"/>
      <c r="B569" s="73"/>
      <c r="D569"/>
      <c r="E569"/>
      <c r="F569"/>
      <c r="G569" s="88"/>
      <c r="H569"/>
      <c r="I569"/>
      <c r="J569"/>
    </row>
    <row r="570" spans="1:10" s="46" customFormat="1" x14ac:dyDescent="0.2">
      <c r="A570"/>
      <c r="B570" s="73"/>
      <c r="D570"/>
      <c r="E570"/>
      <c r="F570"/>
      <c r="G570" s="88"/>
      <c r="H570"/>
      <c r="I570"/>
      <c r="J570"/>
    </row>
    <row r="571" spans="1:10" s="46" customFormat="1" x14ac:dyDescent="0.2">
      <c r="A571"/>
      <c r="B571" s="73"/>
      <c r="D571"/>
      <c r="E571"/>
      <c r="F571"/>
      <c r="G571" s="88"/>
      <c r="H571"/>
      <c r="I571"/>
      <c r="J571"/>
    </row>
    <row r="572" spans="1:10" s="46" customFormat="1" x14ac:dyDescent="0.2">
      <c r="A572"/>
      <c r="B572" s="73"/>
      <c r="D572"/>
      <c r="E572"/>
      <c r="F572"/>
      <c r="G572" s="88"/>
      <c r="H572"/>
      <c r="I572"/>
      <c r="J572"/>
    </row>
    <row r="573" spans="1:10" s="46" customFormat="1" x14ac:dyDescent="0.2">
      <c r="A573"/>
      <c r="B573" s="73"/>
      <c r="D573"/>
      <c r="E573"/>
      <c r="F573"/>
      <c r="G573" s="88"/>
      <c r="H573"/>
      <c r="I573"/>
      <c r="J573"/>
    </row>
    <row r="574" spans="1:10" s="46" customFormat="1" x14ac:dyDescent="0.2">
      <c r="A574"/>
      <c r="B574" s="73"/>
      <c r="D574"/>
      <c r="E574"/>
      <c r="F574"/>
      <c r="G574" s="88"/>
      <c r="H574"/>
      <c r="I574"/>
      <c r="J574"/>
    </row>
    <row r="575" spans="1:10" s="46" customFormat="1" x14ac:dyDescent="0.2">
      <c r="A575"/>
      <c r="B575" s="73"/>
      <c r="D575"/>
      <c r="E575"/>
      <c r="F575"/>
      <c r="G575" s="88"/>
      <c r="H575"/>
      <c r="I575"/>
      <c r="J575"/>
    </row>
    <row r="576" spans="1:10" s="46" customFormat="1" x14ac:dyDescent="0.2">
      <c r="A576"/>
      <c r="B576" s="73"/>
      <c r="D576"/>
      <c r="E576"/>
      <c r="F576"/>
      <c r="G576" s="88"/>
      <c r="H576"/>
      <c r="I576"/>
      <c r="J576"/>
    </row>
    <row r="577" spans="1:10" s="46" customFormat="1" x14ac:dyDescent="0.2">
      <c r="A577"/>
      <c r="B577" s="73"/>
      <c r="D577"/>
      <c r="E577"/>
      <c r="F577"/>
      <c r="G577" s="88"/>
      <c r="H577"/>
      <c r="I577"/>
      <c r="J577"/>
    </row>
    <row r="578" spans="1:10" s="46" customFormat="1" x14ac:dyDescent="0.2">
      <c r="A578"/>
      <c r="B578" s="73"/>
      <c r="D578"/>
      <c r="E578"/>
      <c r="F578"/>
      <c r="G578" s="88"/>
      <c r="H578"/>
      <c r="I578"/>
      <c r="J578"/>
    </row>
    <row r="579" spans="1:10" s="46" customFormat="1" x14ac:dyDescent="0.2">
      <c r="A579"/>
      <c r="B579" s="73"/>
      <c r="D579"/>
      <c r="E579"/>
      <c r="F579"/>
      <c r="G579" s="88"/>
      <c r="H579"/>
      <c r="I579"/>
      <c r="J579"/>
    </row>
    <row r="580" spans="1:10" s="46" customFormat="1" x14ac:dyDescent="0.2">
      <c r="A580"/>
      <c r="B580" s="73"/>
      <c r="D580"/>
      <c r="E580"/>
      <c r="F580"/>
      <c r="G580" s="88"/>
      <c r="H580"/>
      <c r="I580"/>
      <c r="J580"/>
    </row>
    <row r="581" spans="1:10" s="46" customFormat="1" x14ac:dyDescent="0.2">
      <c r="A581"/>
      <c r="B581" s="73"/>
      <c r="D581"/>
      <c r="E581"/>
      <c r="F581"/>
      <c r="G581" s="88"/>
      <c r="H581"/>
      <c r="I581"/>
      <c r="J581"/>
    </row>
    <row r="582" spans="1:10" s="46" customFormat="1" x14ac:dyDescent="0.2">
      <c r="A582"/>
      <c r="B582" s="73"/>
      <c r="D582"/>
      <c r="E582"/>
      <c r="F582"/>
      <c r="G582" s="88"/>
      <c r="H582"/>
      <c r="I582"/>
      <c r="J582"/>
    </row>
    <row r="583" spans="1:10" s="46" customFormat="1" x14ac:dyDescent="0.2">
      <c r="A583"/>
      <c r="B583" s="73"/>
      <c r="D583"/>
      <c r="E583"/>
      <c r="F583"/>
      <c r="G583" s="88"/>
      <c r="H583"/>
      <c r="I583"/>
      <c r="J583"/>
    </row>
    <row r="584" spans="1:10" s="46" customFormat="1" x14ac:dyDescent="0.2">
      <c r="A584"/>
      <c r="B584" s="73"/>
      <c r="D584"/>
      <c r="E584"/>
      <c r="F584"/>
      <c r="G584" s="88"/>
      <c r="H584"/>
      <c r="I584"/>
      <c r="J584"/>
    </row>
    <row r="585" spans="1:10" s="46" customFormat="1" x14ac:dyDescent="0.2">
      <c r="A585"/>
      <c r="B585" s="73"/>
      <c r="D585"/>
      <c r="E585"/>
      <c r="F585"/>
      <c r="G585" s="88"/>
      <c r="H585"/>
      <c r="I585"/>
      <c r="J585"/>
    </row>
    <row r="586" spans="1:10" s="46" customFormat="1" x14ac:dyDescent="0.2">
      <c r="A586"/>
      <c r="B586" s="73"/>
      <c r="D586"/>
      <c r="E586"/>
      <c r="F586"/>
      <c r="G586" s="88"/>
      <c r="H586"/>
      <c r="I586"/>
      <c r="J586"/>
    </row>
    <row r="587" spans="1:10" s="46" customFormat="1" x14ac:dyDescent="0.2">
      <c r="A587"/>
      <c r="B587" s="73"/>
      <c r="D587"/>
      <c r="E587"/>
      <c r="F587"/>
      <c r="G587" s="88"/>
      <c r="H587"/>
      <c r="I587"/>
      <c r="J587"/>
    </row>
    <row r="588" spans="1:10" s="46" customFormat="1" x14ac:dyDescent="0.2">
      <c r="A588"/>
      <c r="B588" s="73"/>
      <c r="D588"/>
      <c r="E588"/>
      <c r="F588"/>
      <c r="G588" s="88"/>
      <c r="H588"/>
      <c r="I588"/>
      <c r="J588"/>
    </row>
    <row r="589" spans="1:10" s="46" customFormat="1" x14ac:dyDescent="0.2">
      <c r="A589"/>
      <c r="B589" s="73"/>
      <c r="D589"/>
      <c r="E589"/>
      <c r="F589"/>
      <c r="G589" s="88"/>
      <c r="H589"/>
      <c r="I589"/>
      <c r="J589"/>
    </row>
    <row r="590" spans="1:10" s="46" customFormat="1" x14ac:dyDescent="0.2">
      <c r="A590"/>
      <c r="B590" s="73"/>
      <c r="D590"/>
      <c r="E590"/>
      <c r="F590"/>
      <c r="G590" s="88"/>
      <c r="H590"/>
      <c r="I590"/>
      <c r="J590"/>
    </row>
    <row r="591" spans="1:10" s="46" customFormat="1" x14ac:dyDescent="0.2">
      <c r="A591"/>
      <c r="B591" s="73"/>
      <c r="D591"/>
      <c r="E591"/>
      <c r="F591"/>
      <c r="G591" s="88"/>
      <c r="H591"/>
      <c r="I591"/>
      <c r="J591"/>
    </row>
    <row r="592" spans="1:10" s="46" customFormat="1" x14ac:dyDescent="0.2">
      <c r="A592"/>
      <c r="B592" s="73"/>
      <c r="D592"/>
      <c r="E592"/>
      <c r="F592"/>
      <c r="G592" s="88"/>
      <c r="H592"/>
      <c r="I592"/>
      <c r="J592"/>
    </row>
    <row r="593" spans="1:10" s="46" customFormat="1" x14ac:dyDescent="0.2">
      <c r="A593"/>
      <c r="B593" s="73"/>
      <c r="D593"/>
      <c r="E593"/>
      <c r="F593"/>
      <c r="G593" s="88"/>
      <c r="H593"/>
      <c r="I593"/>
      <c r="J593"/>
    </row>
    <row r="594" spans="1:10" s="46" customFormat="1" x14ac:dyDescent="0.2">
      <c r="A594"/>
      <c r="B594" s="73"/>
      <c r="D594"/>
      <c r="E594"/>
      <c r="F594"/>
      <c r="G594" s="88"/>
      <c r="H594"/>
      <c r="I594"/>
      <c r="J594"/>
    </row>
    <row r="595" spans="1:10" s="46" customFormat="1" x14ac:dyDescent="0.2">
      <c r="A595"/>
      <c r="B595" s="73"/>
      <c r="D595"/>
      <c r="E595"/>
      <c r="F595"/>
      <c r="G595" s="88"/>
      <c r="H595"/>
      <c r="I595"/>
      <c r="J595"/>
    </row>
    <row r="596" spans="1:10" s="46" customFormat="1" x14ac:dyDescent="0.2">
      <c r="A596"/>
      <c r="B596" s="73"/>
      <c r="D596"/>
      <c r="E596"/>
      <c r="F596"/>
      <c r="G596" s="88"/>
      <c r="H596"/>
      <c r="I596"/>
      <c r="J596"/>
    </row>
    <row r="597" spans="1:10" s="46" customFormat="1" x14ac:dyDescent="0.2">
      <c r="A597"/>
      <c r="B597" s="73"/>
      <c r="D597"/>
      <c r="E597"/>
      <c r="F597"/>
      <c r="G597" s="88"/>
      <c r="H597"/>
      <c r="I597"/>
      <c r="J597"/>
    </row>
    <row r="598" spans="1:10" s="46" customFormat="1" x14ac:dyDescent="0.2">
      <c r="A598"/>
      <c r="B598" s="73"/>
      <c r="D598"/>
      <c r="E598"/>
      <c r="F598"/>
      <c r="G598" s="88"/>
      <c r="H598"/>
      <c r="I598"/>
      <c r="J598"/>
    </row>
    <row r="599" spans="1:10" s="46" customFormat="1" x14ac:dyDescent="0.2">
      <c r="A599"/>
      <c r="B599" s="73"/>
      <c r="D599"/>
      <c r="E599"/>
      <c r="F599"/>
      <c r="G599" s="88"/>
      <c r="H599"/>
      <c r="I599"/>
      <c r="J599"/>
    </row>
    <row r="600" spans="1:10" s="46" customFormat="1" x14ac:dyDescent="0.2">
      <c r="A600"/>
      <c r="B600" s="73"/>
      <c r="D600"/>
      <c r="E600"/>
      <c r="F600"/>
      <c r="G600" s="88"/>
      <c r="H600"/>
      <c r="I600"/>
      <c r="J600"/>
    </row>
    <row r="601" spans="1:10" s="46" customFormat="1" x14ac:dyDescent="0.2">
      <c r="A601"/>
      <c r="B601" s="73"/>
      <c r="D601"/>
      <c r="E601"/>
      <c r="F601"/>
      <c r="G601" s="88"/>
      <c r="H601"/>
      <c r="I601"/>
      <c r="J601"/>
    </row>
    <row r="602" spans="1:10" s="46" customFormat="1" x14ac:dyDescent="0.2">
      <c r="A602"/>
      <c r="B602" s="73"/>
      <c r="D602"/>
      <c r="E602"/>
      <c r="F602"/>
      <c r="G602" s="88"/>
      <c r="H602"/>
      <c r="I602"/>
      <c r="J602"/>
    </row>
    <row r="603" spans="1:10" s="46" customFormat="1" x14ac:dyDescent="0.2">
      <c r="A603"/>
      <c r="B603" s="73"/>
      <c r="D603"/>
      <c r="E603"/>
      <c r="F603"/>
      <c r="G603" s="88"/>
      <c r="H603"/>
      <c r="I603"/>
      <c r="J603"/>
    </row>
    <row r="604" spans="1:10" s="46" customFormat="1" x14ac:dyDescent="0.2">
      <c r="A604"/>
      <c r="B604" s="73"/>
      <c r="D604"/>
      <c r="E604"/>
      <c r="F604"/>
      <c r="G604" s="88"/>
      <c r="H604"/>
      <c r="I604"/>
      <c r="J604"/>
    </row>
    <row r="605" spans="1:10" s="46" customFormat="1" x14ac:dyDescent="0.2">
      <c r="A605"/>
      <c r="B605" s="73"/>
      <c r="D605"/>
      <c r="E605"/>
      <c r="F605"/>
      <c r="G605" s="88"/>
      <c r="H605"/>
      <c r="I605"/>
      <c r="J605"/>
    </row>
    <row r="606" spans="1:10" s="46" customFormat="1" x14ac:dyDescent="0.2">
      <c r="A606"/>
      <c r="B606" s="73"/>
      <c r="D606"/>
      <c r="E606"/>
      <c r="F606"/>
      <c r="G606" s="88"/>
      <c r="H606"/>
      <c r="I606"/>
      <c r="J606"/>
    </row>
    <row r="607" spans="1:10" s="46" customFormat="1" x14ac:dyDescent="0.2">
      <c r="A607"/>
      <c r="B607" s="73"/>
      <c r="D607"/>
      <c r="E607"/>
      <c r="F607"/>
      <c r="G607" s="88"/>
      <c r="H607"/>
      <c r="I607"/>
      <c r="J607"/>
    </row>
    <row r="608" spans="1:10" s="46" customFormat="1" x14ac:dyDescent="0.2">
      <c r="A608"/>
      <c r="B608" s="73"/>
      <c r="D608"/>
      <c r="E608"/>
      <c r="F608"/>
      <c r="G608" s="88"/>
      <c r="H608"/>
      <c r="I608"/>
      <c r="J608"/>
    </row>
    <row r="609" spans="1:10" s="46" customFormat="1" x14ac:dyDescent="0.2">
      <c r="A609"/>
      <c r="B609" s="73"/>
      <c r="D609"/>
      <c r="E609"/>
      <c r="F609"/>
      <c r="G609" s="88"/>
      <c r="H609"/>
      <c r="I609"/>
      <c r="J609"/>
    </row>
    <row r="610" spans="1:10" s="46" customFormat="1" x14ac:dyDescent="0.2">
      <c r="A610"/>
      <c r="B610" s="73"/>
      <c r="D610"/>
      <c r="E610"/>
      <c r="F610"/>
      <c r="G610" s="88"/>
      <c r="H610"/>
      <c r="I610"/>
      <c r="J610"/>
    </row>
    <row r="611" spans="1:10" s="46" customFormat="1" x14ac:dyDescent="0.2">
      <c r="A611"/>
      <c r="B611" s="73"/>
      <c r="D611"/>
      <c r="E611"/>
      <c r="F611"/>
      <c r="G611" s="88"/>
      <c r="H611"/>
      <c r="I611"/>
      <c r="J611"/>
    </row>
    <row r="612" spans="1:10" s="46" customFormat="1" x14ac:dyDescent="0.2">
      <c r="A612"/>
      <c r="B612" s="73"/>
      <c r="D612"/>
      <c r="E612"/>
      <c r="F612"/>
      <c r="G612" s="88"/>
      <c r="H612"/>
      <c r="I612"/>
      <c r="J612"/>
    </row>
    <row r="613" spans="1:10" s="46" customFormat="1" x14ac:dyDescent="0.2">
      <c r="A613"/>
      <c r="B613" s="73"/>
      <c r="D613"/>
      <c r="E613"/>
      <c r="F613"/>
      <c r="G613" s="88"/>
      <c r="H613"/>
      <c r="I613"/>
      <c r="J613"/>
    </row>
    <row r="614" spans="1:10" s="46" customFormat="1" x14ac:dyDescent="0.2">
      <c r="A614"/>
      <c r="B614" s="73"/>
      <c r="D614"/>
      <c r="E614"/>
      <c r="F614"/>
      <c r="G614" s="88"/>
      <c r="H614"/>
      <c r="I614"/>
      <c r="J614"/>
    </row>
    <row r="615" spans="1:10" s="46" customFormat="1" x14ac:dyDescent="0.2">
      <c r="A615"/>
      <c r="B615" s="73"/>
      <c r="D615"/>
      <c r="E615"/>
      <c r="F615"/>
      <c r="G615" s="88"/>
      <c r="H615"/>
      <c r="I615"/>
      <c r="J615"/>
    </row>
    <row r="616" spans="1:10" s="46" customFormat="1" x14ac:dyDescent="0.2">
      <c r="A616"/>
      <c r="B616" s="73"/>
      <c r="D616"/>
      <c r="E616"/>
      <c r="F616"/>
      <c r="G616" s="88"/>
      <c r="H616"/>
      <c r="I616"/>
      <c r="J616"/>
    </row>
    <row r="617" spans="1:10" s="46" customFormat="1" x14ac:dyDescent="0.2">
      <c r="A617"/>
      <c r="B617" s="73"/>
      <c r="D617"/>
      <c r="E617"/>
      <c r="F617"/>
      <c r="G617" s="88"/>
      <c r="H617"/>
      <c r="I617"/>
      <c r="J617"/>
    </row>
    <row r="618" spans="1:10" s="46" customFormat="1" x14ac:dyDescent="0.2">
      <c r="A618"/>
      <c r="B618" s="73"/>
      <c r="D618"/>
      <c r="E618"/>
      <c r="F618"/>
      <c r="G618" s="88"/>
      <c r="H618"/>
      <c r="I618"/>
      <c r="J618"/>
    </row>
    <row r="619" spans="1:10" s="46" customFormat="1" x14ac:dyDescent="0.2">
      <c r="A619"/>
      <c r="B619" s="73"/>
      <c r="D619"/>
      <c r="E619"/>
      <c r="F619"/>
      <c r="G619" s="88"/>
      <c r="H619"/>
      <c r="I619"/>
      <c r="J619"/>
    </row>
    <row r="620" spans="1:10" s="46" customFormat="1" x14ac:dyDescent="0.2">
      <c r="A620"/>
      <c r="B620" s="73"/>
      <c r="D620"/>
      <c r="E620"/>
      <c r="F620"/>
      <c r="G620" s="88"/>
      <c r="H620"/>
      <c r="I620"/>
      <c r="J620"/>
    </row>
    <row r="621" spans="1:10" s="46" customFormat="1" x14ac:dyDescent="0.2">
      <c r="A621"/>
      <c r="B621" s="73"/>
      <c r="D621"/>
      <c r="E621"/>
      <c r="F621"/>
      <c r="G621" s="88"/>
      <c r="H621"/>
      <c r="I621"/>
      <c r="J621"/>
    </row>
    <row r="622" spans="1:10" s="46" customFormat="1" x14ac:dyDescent="0.2">
      <c r="A622"/>
      <c r="B622" s="73"/>
      <c r="D622"/>
      <c r="E622"/>
      <c r="F622"/>
      <c r="G622" s="88"/>
      <c r="H622"/>
      <c r="I622"/>
      <c r="J622"/>
    </row>
    <row r="623" spans="1:10" s="46" customFormat="1" x14ac:dyDescent="0.2">
      <c r="A623"/>
      <c r="B623" s="73"/>
      <c r="D623"/>
      <c r="E623"/>
      <c r="F623"/>
      <c r="G623" s="88"/>
      <c r="H623"/>
      <c r="I623"/>
      <c r="J623"/>
    </row>
    <row r="624" spans="1:10" s="46" customFormat="1" x14ac:dyDescent="0.2">
      <c r="A624"/>
      <c r="B624" s="73"/>
      <c r="D624"/>
      <c r="E624"/>
      <c r="F624"/>
      <c r="G624" s="88"/>
      <c r="H624"/>
      <c r="I624"/>
      <c r="J624"/>
    </row>
    <row r="625" spans="1:10" s="46" customFormat="1" x14ac:dyDescent="0.2">
      <c r="A625"/>
      <c r="B625" s="73"/>
      <c r="D625"/>
      <c r="E625"/>
      <c r="F625"/>
      <c r="G625" s="88"/>
      <c r="H625"/>
      <c r="I625"/>
      <c r="J625"/>
    </row>
    <row r="626" spans="1:10" s="46" customFormat="1" x14ac:dyDescent="0.2">
      <c r="A626"/>
      <c r="B626" s="73"/>
      <c r="D626"/>
      <c r="E626"/>
      <c r="F626"/>
      <c r="G626" s="88"/>
      <c r="H626"/>
      <c r="I626"/>
      <c r="J626"/>
    </row>
    <row r="627" spans="1:10" s="46" customFormat="1" x14ac:dyDescent="0.2">
      <c r="A627"/>
      <c r="B627" s="73"/>
      <c r="D627"/>
      <c r="E627"/>
      <c r="F627"/>
      <c r="G627" s="88"/>
      <c r="H627"/>
      <c r="I627"/>
      <c r="J627"/>
    </row>
    <row r="628" spans="1:10" s="46" customFormat="1" x14ac:dyDescent="0.2">
      <c r="A628"/>
      <c r="B628" s="73"/>
      <c r="D628"/>
      <c r="E628"/>
      <c r="F628"/>
      <c r="G628" s="88"/>
      <c r="H628"/>
      <c r="I628"/>
      <c r="J628"/>
    </row>
    <row r="629" spans="1:10" s="46" customFormat="1" x14ac:dyDescent="0.2">
      <c r="A629"/>
      <c r="B629" s="73"/>
      <c r="D629"/>
      <c r="E629"/>
      <c r="F629"/>
      <c r="G629" s="88"/>
      <c r="H629"/>
      <c r="I629"/>
      <c r="J629"/>
    </row>
    <row r="630" spans="1:10" s="46" customFormat="1" x14ac:dyDescent="0.2">
      <c r="A630"/>
      <c r="B630" s="73"/>
      <c r="D630"/>
      <c r="E630"/>
      <c r="F630"/>
      <c r="G630" s="88"/>
      <c r="H630"/>
      <c r="I630"/>
      <c r="J630"/>
    </row>
    <row r="631" spans="1:10" s="46" customFormat="1" x14ac:dyDescent="0.2">
      <c r="A631"/>
      <c r="B631" s="73"/>
      <c r="D631"/>
      <c r="E631"/>
      <c r="F631"/>
      <c r="G631" s="88"/>
      <c r="H631"/>
      <c r="I631"/>
      <c r="J631"/>
    </row>
    <row r="632" spans="1:10" s="46" customFormat="1" x14ac:dyDescent="0.2">
      <c r="A632"/>
      <c r="B632" s="73"/>
      <c r="D632"/>
      <c r="E632"/>
      <c r="F632"/>
      <c r="G632" s="88"/>
      <c r="H632"/>
      <c r="I632"/>
      <c r="J632"/>
    </row>
    <row r="633" spans="1:10" s="46" customFormat="1" x14ac:dyDescent="0.2">
      <c r="A633"/>
      <c r="B633" s="73"/>
      <c r="D633"/>
      <c r="E633"/>
      <c r="F633"/>
      <c r="G633" s="88"/>
      <c r="H633"/>
      <c r="I633"/>
      <c r="J633"/>
    </row>
    <row r="634" spans="1:10" s="46" customFormat="1" x14ac:dyDescent="0.2">
      <c r="A634"/>
      <c r="B634" s="73"/>
      <c r="D634"/>
      <c r="E634"/>
      <c r="F634"/>
      <c r="G634" s="88"/>
      <c r="H634"/>
      <c r="I634"/>
      <c r="J634"/>
    </row>
    <row r="635" spans="1:10" s="46" customFormat="1" x14ac:dyDescent="0.2">
      <c r="A635"/>
      <c r="B635" s="73"/>
      <c r="D635"/>
      <c r="E635"/>
      <c r="F635"/>
      <c r="G635" s="88"/>
      <c r="H635"/>
      <c r="I635"/>
      <c r="J635"/>
    </row>
    <row r="636" spans="1:10" s="46" customFormat="1" x14ac:dyDescent="0.2">
      <c r="A636"/>
      <c r="B636" s="73"/>
      <c r="D636"/>
      <c r="E636"/>
      <c r="F636"/>
      <c r="G636" s="88"/>
      <c r="H636"/>
      <c r="I636"/>
      <c r="J636"/>
    </row>
    <row r="637" spans="1:10" s="46" customFormat="1" x14ac:dyDescent="0.2">
      <c r="A637"/>
      <c r="B637" s="73"/>
      <c r="D637"/>
      <c r="E637"/>
      <c r="F637"/>
      <c r="G637" s="88"/>
      <c r="H637"/>
      <c r="I637"/>
      <c r="J637"/>
    </row>
    <row r="638" spans="1:10" s="46" customFormat="1" x14ac:dyDescent="0.2">
      <c r="A638"/>
      <c r="B638" s="73"/>
      <c r="D638"/>
      <c r="E638"/>
      <c r="F638"/>
      <c r="G638" s="88"/>
      <c r="H638"/>
      <c r="I638"/>
      <c r="J638"/>
    </row>
    <row r="639" spans="1:10" s="46" customFormat="1" x14ac:dyDescent="0.2">
      <c r="A639"/>
      <c r="B639" s="73"/>
      <c r="D639"/>
      <c r="E639"/>
      <c r="F639"/>
      <c r="G639" s="88"/>
      <c r="H639"/>
      <c r="I639"/>
      <c r="J639"/>
    </row>
    <row r="640" spans="1:10" s="46" customFormat="1" x14ac:dyDescent="0.2">
      <c r="A640"/>
      <c r="B640" s="73"/>
      <c r="D640"/>
      <c r="E640"/>
      <c r="F640"/>
      <c r="G640" s="88"/>
      <c r="H640"/>
      <c r="I640"/>
      <c r="J640"/>
    </row>
    <row r="641" spans="1:10" s="46" customFormat="1" x14ac:dyDescent="0.2">
      <c r="A641"/>
      <c r="B641" s="73"/>
      <c r="D641"/>
      <c r="E641"/>
      <c r="F641"/>
      <c r="G641" s="88"/>
      <c r="H641"/>
      <c r="I641"/>
      <c r="J641"/>
    </row>
    <row r="642" spans="1:10" s="46" customFormat="1" x14ac:dyDescent="0.2">
      <c r="A642"/>
      <c r="B642" s="73"/>
      <c r="D642"/>
      <c r="E642"/>
      <c r="F642"/>
      <c r="G642" s="88"/>
      <c r="H642"/>
      <c r="I642"/>
      <c r="J642"/>
    </row>
    <row r="643" spans="1:10" s="46" customFormat="1" x14ac:dyDescent="0.2">
      <c r="A643"/>
      <c r="B643" s="73"/>
      <c r="D643"/>
      <c r="E643"/>
      <c r="F643"/>
      <c r="G643" s="88"/>
      <c r="H643"/>
      <c r="I643"/>
      <c r="J643"/>
    </row>
    <row r="644" spans="1:10" s="46" customFormat="1" x14ac:dyDescent="0.2">
      <c r="A644"/>
      <c r="B644" s="73"/>
      <c r="D644"/>
      <c r="E644"/>
      <c r="F644"/>
      <c r="G644" s="88"/>
      <c r="H644"/>
      <c r="I644"/>
      <c r="J644"/>
    </row>
    <row r="645" spans="1:10" s="46" customFormat="1" x14ac:dyDescent="0.2">
      <c r="A645"/>
      <c r="B645" s="73"/>
      <c r="D645"/>
      <c r="E645"/>
      <c r="F645"/>
      <c r="G645" s="88"/>
      <c r="H645"/>
      <c r="I645"/>
      <c r="J645"/>
    </row>
    <row r="646" spans="1:10" s="46" customFormat="1" x14ac:dyDescent="0.2">
      <c r="A646"/>
      <c r="B646" s="73"/>
      <c r="D646"/>
      <c r="E646"/>
      <c r="F646"/>
      <c r="G646" s="88"/>
      <c r="H646"/>
      <c r="I646"/>
      <c r="J646"/>
    </row>
    <row r="647" spans="1:10" s="46" customFormat="1" x14ac:dyDescent="0.2">
      <c r="A647"/>
      <c r="B647" s="73"/>
      <c r="D647"/>
      <c r="E647"/>
      <c r="F647"/>
      <c r="G647" s="88"/>
      <c r="H647"/>
      <c r="I647"/>
      <c r="J647"/>
    </row>
    <row r="648" spans="1:10" s="46" customFormat="1" x14ac:dyDescent="0.2">
      <c r="A648"/>
      <c r="B648" s="73"/>
      <c r="D648"/>
      <c r="E648"/>
      <c r="F648"/>
      <c r="G648" s="88"/>
      <c r="H648"/>
      <c r="I648"/>
      <c r="J648"/>
    </row>
    <row r="649" spans="1:10" s="46" customFormat="1" x14ac:dyDescent="0.2">
      <c r="A649"/>
      <c r="B649" s="73"/>
      <c r="D649"/>
      <c r="E649"/>
      <c r="F649"/>
      <c r="G649" s="88"/>
      <c r="H649"/>
      <c r="I649"/>
      <c r="J649"/>
    </row>
    <row r="650" spans="1:10" s="46" customFormat="1" x14ac:dyDescent="0.2">
      <c r="A650"/>
      <c r="B650" s="73"/>
      <c r="D650"/>
      <c r="E650"/>
      <c r="F650"/>
      <c r="G650" s="88"/>
      <c r="H650"/>
      <c r="I650"/>
      <c r="J650"/>
    </row>
    <row r="651" spans="1:10" s="46" customFormat="1" x14ac:dyDescent="0.2">
      <c r="A651"/>
      <c r="B651" s="73"/>
      <c r="D651"/>
      <c r="E651"/>
      <c r="F651"/>
      <c r="G651" s="88"/>
      <c r="H651"/>
      <c r="I651"/>
      <c r="J651"/>
    </row>
    <row r="652" spans="1:10" s="46" customFormat="1" x14ac:dyDescent="0.2">
      <c r="A652"/>
      <c r="B652" s="73"/>
      <c r="D652"/>
      <c r="E652"/>
      <c r="F652"/>
      <c r="G652" s="88"/>
      <c r="H652"/>
      <c r="I652"/>
      <c r="J652"/>
    </row>
    <row r="653" spans="1:10" s="46" customFormat="1" x14ac:dyDescent="0.2">
      <c r="A653"/>
      <c r="B653" s="73"/>
      <c r="D653"/>
      <c r="E653"/>
      <c r="F653"/>
      <c r="G653" s="88"/>
      <c r="H653"/>
      <c r="I653"/>
      <c r="J653"/>
    </row>
    <row r="654" spans="1:10" s="46" customFormat="1" x14ac:dyDescent="0.2">
      <c r="A654"/>
      <c r="B654" s="73"/>
      <c r="D654"/>
      <c r="E654"/>
      <c r="F654"/>
      <c r="G654" s="88"/>
      <c r="H654"/>
      <c r="I654"/>
      <c r="J654"/>
    </row>
    <row r="655" spans="1:10" s="46" customFormat="1" x14ac:dyDescent="0.2">
      <c r="A655"/>
      <c r="B655" s="73"/>
      <c r="D655"/>
      <c r="E655"/>
      <c r="F655"/>
      <c r="G655" s="88"/>
      <c r="H655"/>
      <c r="I655"/>
      <c r="J655"/>
    </row>
    <row r="656" spans="1:10" s="46" customFormat="1" x14ac:dyDescent="0.2">
      <c r="A656"/>
      <c r="B656" s="73"/>
      <c r="D656"/>
      <c r="E656"/>
      <c r="F656"/>
      <c r="G656" s="88"/>
      <c r="H656"/>
      <c r="I656"/>
      <c r="J656"/>
    </row>
    <row r="657" spans="1:10" s="46" customFormat="1" x14ac:dyDescent="0.2">
      <c r="A657"/>
      <c r="B657" s="73"/>
      <c r="D657"/>
      <c r="E657"/>
      <c r="F657"/>
      <c r="G657" s="88"/>
      <c r="H657"/>
      <c r="I657"/>
      <c r="J657"/>
    </row>
    <row r="658" spans="1:10" s="46" customFormat="1" x14ac:dyDescent="0.2">
      <c r="A658"/>
      <c r="B658" s="73"/>
      <c r="D658"/>
      <c r="E658"/>
      <c r="F658"/>
      <c r="G658" s="88"/>
      <c r="H658"/>
      <c r="I658"/>
      <c r="J658"/>
    </row>
    <row r="659" spans="1:10" s="46" customFormat="1" x14ac:dyDescent="0.2">
      <c r="A659"/>
      <c r="B659" s="73"/>
      <c r="D659"/>
      <c r="E659"/>
      <c r="F659"/>
      <c r="G659" s="88"/>
      <c r="H659"/>
      <c r="I659"/>
      <c r="J659"/>
    </row>
    <row r="660" spans="1:10" s="46" customFormat="1" x14ac:dyDescent="0.2">
      <c r="A660"/>
      <c r="B660" s="73"/>
      <c r="D660"/>
      <c r="E660"/>
      <c r="F660"/>
      <c r="G660" s="88"/>
      <c r="H660"/>
      <c r="I660"/>
      <c r="J660"/>
    </row>
    <row r="661" spans="1:10" s="46" customFormat="1" x14ac:dyDescent="0.2">
      <c r="A661"/>
      <c r="B661" s="73"/>
      <c r="D661"/>
      <c r="E661"/>
      <c r="F661"/>
      <c r="G661" s="88"/>
      <c r="H661"/>
      <c r="I661"/>
      <c r="J661"/>
    </row>
    <row r="662" spans="1:10" s="46" customFormat="1" x14ac:dyDescent="0.2">
      <c r="A662"/>
      <c r="B662" s="73"/>
      <c r="D662"/>
      <c r="E662"/>
      <c r="F662"/>
      <c r="G662" s="88"/>
      <c r="H662"/>
      <c r="I662"/>
      <c r="J662"/>
    </row>
    <row r="663" spans="1:10" s="46" customFormat="1" x14ac:dyDescent="0.2">
      <c r="A663"/>
      <c r="B663" s="73"/>
      <c r="D663"/>
      <c r="E663"/>
      <c r="F663"/>
      <c r="G663" s="88"/>
      <c r="H663"/>
      <c r="I663"/>
      <c r="J663"/>
    </row>
    <row r="664" spans="1:10" s="46" customFormat="1" x14ac:dyDescent="0.2">
      <c r="A664"/>
      <c r="B664" s="73"/>
      <c r="D664"/>
      <c r="E664"/>
      <c r="F664"/>
      <c r="G664" s="88"/>
      <c r="H664"/>
      <c r="I664"/>
      <c r="J664"/>
    </row>
    <row r="665" spans="1:10" s="46" customFormat="1" x14ac:dyDescent="0.2">
      <c r="A665"/>
      <c r="B665" s="73"/>
      <c r="D665"/>
      <c r="E665"/>
      <c r="F665"/>
      <c r="G665" s="88"/>
      <c r="H665"/>
      <c r="I665"/>
      <c r="J665"/>
    </row>
    <row r="666" spans="1:10" s="46" customFormat="1" x14ac:dyDescent="0.2">
      <c r="A666"/>
      <c r="B666" s="73"/>
      <c r="D666"/>
      <c r="E666"/>
      <c r="F666"/>
      <c r="G666" s="88"/>
      <c r="H666"/>
      <c r="I666"/>
      <c r="J666"/>
    </row>
    <row r="667" spans="1:10" s="46" customFormat="1" x14ac:dyDescent="0.2">
      <c r="A667"/>
      <c r="B667" s="73"/>
      <c r="D667"/>
      <c r="E667"/>
      <c r="F667"/>
      <c r="G667" s="88"/>
      <c r="H667"/>
      <c r="I667"/>
      <c r="J667"/>
    </row>
    <row r="668" spans="1:10" s="46" customFormat="1" x14ac:dyDescent="0.2">
      <c r="A668"/>
      <c r="B668" s="73"/>
      <c r="D668"/>
      <c r="E668"/>
      <c r="F668"/>
      <c r="G668" s="88"/>
      <c r="H668"/>
      <c r="I668"/>
      <c r="J668"/>
    </row>
    <row r="669" spans="1:10" s="46" customFormat="1" x14ac:dyDescent="0.2">
      <c r="A669"/>
      <c r="B669" s="73"/>
      <c r="D669"/>
      <c r="E669"/>
      <c r="F669"/>
      <c r="G669" s="88"/>
      <c r="H669"/>
      <c r="I669"/>
      <c r="J669"/>
    </row>
    <row r="670" spans="1:10" s="46" customFormat="1" x14ac:dyDescent="0.2">
      <c r="A670"/>
      <c r="B670" s="73"/>
      <c r="D670"/>
      <c r="E670"/>
      <c r="F670"/>
      <c r="G670" s="88"/>
      <c r="H670"/>
      <c r="I670"/>
      <c r="J670"/>
    </row>
    <row r="671" spans="1:10" s="46" customFormat="1" x14ac:dyDescent="0.2">
      <c r="A671"/>
      <c r="B671" s="73"/>
      <c r="D671"/>
      <c r="E671"/>
      <c r="F671"/>
      <c r="G671" s="88"/>
      <c r="H671"/>
      <c r="I671"/>
      <c r="J671"/>
    </row>
    <row r="672" spans="1:10" s="46" customFormat="1" x14ac:dyDescent="0.2">
      <c r="A672"/>
      <c r="B672" s="73"/>
      <c r="D672"/>
      <c r="E672"/>
      <c r="F672"/>
      <c r="G672" s="88"/>
      <c r="H672"/>
      <c r="I672"/>
      <c r="J672"/>
    </row>
    <row r="673" spans="1:10" s="46" customFormat="1" x14ac:dyDescent="0.2">
      <c r="A673"/>
      <c r="B673" s="73"/>
      <c r="D673"/>
      <c r="E673"/>
      <c r="F673"/>
      <c r="G673" s="88"/>
      <c r="H673"/>
      <c r="I673"/>
      <c r="J673"/>
    </row>
    <row r="674" spans="1:10" s="46" customFormat="1" x14ac:dyDescent="0.2">
      <c r="A674"/>
      <c r="B674" s="73"/>
      <c r="D674"/>
      <c r="E674"/>
      <c r="F674"/>
      <c r="G674" s="88"/>
      <c r="H674"/>
      <c r="I674"/>
      <c r="J674"/>
    </row>
    <row r="675" spans="1:10" s="46" customFormat="1" x14ac:dyDescent="0.2">
      <c r="A675"/>
      <c r="B675" s="73"/>
      <c r="D675"/>
      <c r="E675"/>
      <c r="F675"/>
      <c r="G675" s="88"/>
      <c r="H675"/>
      <c r="I675"/>
      <c r="J675"/>
    </row>
    <row r="676" spans="1:10" s="46" customFormat="1" x14ac:dyDescent="0.2">
      <c r="A676"/>
      <c r="B676" s="73"/>
      <c r="D676"/>
      <c r="E676"/>
      <c r="F676"/>
      <c r="G676" s="88"/>
      <c r="H676"/>
      <c r="I676"/>
      <c r="J676"/>
    </row>
    <row r="677" spans="1:10" s="46" customFormat="1" x14ac:dyDescent="0.2">
      <c r="A677"/>
      <c r="B677" s="73"/>
      <c r="D677"/>
      <c r="E677"/>
      <c r="F677"/>
      <c r="G677" s="88"/>
      <c r="H677"/>
      <c r="I677"/>
      <c r="J677"/>
    </row>
    <row r="678" spans="1:10" s="46" customFormat="1" x14ac:dyDescent="0.2">
      <c r="A678"/>
      <c r="B678" s="73"/>
      <c r="D678"/>
      <c r="E678"/>
      <c r="F678"/>
      <c r="G678" s="88"/>
      <c r="H678"/>
      <c r="I678"/>
      <c r="J678"/>
    </row>
    <row r="679" spans="1:10" s="46" customFormat="1" x14ac:dyDescent="0.2">
      <c r="A679"/>
      <c r="B679" s="73"/>
      <c r="D679"/>
      <c r="E679"/>
      <c r="F679"/>
      <c r="G679" s="88"/>
      <c r="H679"/>
      <c r="I679"/>
      <c r="J679"/>
    </row>
    <row r="680" spans="1:10" s="46" customFormat="1" x14ac:dyDescent="0.2">
      <c r="A680"/>
      <c r="B680" s="73"/>
      <c r="D680"/>
      <c r="E680"/>
      <c r="F680"/>
      <c r="G680" s="88"/>
      <c r="H680"/>
      <c r="I680"/>
      <c r="J680"/>
    </row>
    <row r="681" spans="1:10" s="46" customFormat="1" x14ac:dyDescent="0.2">
      <c r="A681"/>
      <c r="B681" s="73"/>
      <c r="D681"/>
      <c r="E681"/>
      <c r="F681"/>
      <c r="G681" s="88"/>
      <c r="H681"/>
      <c r="I681"/>
      <c r="J681"/>
    </row>
    <row r="682" spans="1:10" s="46" customFormat="1" x14ac:dyDescent="0.2">
      <c r="A682"/>
      <c r="B682" s="73"/>
      <c r="D682"/>
      <c r="E682"/>
      <c r="F682"/>
      <c r="G682" s="88"/>
      <c r="H682"/>
      <c r="I682"/>
      <c r="J682"/>
    </row>
    <row r="683" spans="1:10" s="46" customFormat="1" x14ac:dyDescent="0.2">
      <c r="A683"/>
      <c r="B683" s="73"/>
      <c r="D683"/>
      <c r="E683"/>
      <c r="F683"/>
      <c r="G683" s="88"/>
      <c r="H683"/>
      <c r="I683"/>
      <c r="J683"/>
    </row>
    <row r="684" spans="1:10" s="46" customFormat="1" x14ac:dyDescent="0.2">
      <c r="A684"/>
      <c r="B684" s="73"/>
      <c r="D684"/>
      <c r="E684"/>
      <c r="F684"/>
      <c r="G684" s="88"/>
      <c r="H684"/>
      <c r="I684"/>
      <c r="J684"/>
    </row>
    <row r="685" spans="1:10" s="46" customFormat="1" x14ac:dyDescent="0.2">
      <c r="A685"/>
      <c r="B685" s="73"/>
      <c r="D685"/>
      <c r="E685"/>
      <c r="F685"/>
      <c r="G685" s="88"/>
      <c r="H685"/>
      <c r="I685"/>
      <c r="J685"/>
    </row>
    <row r="686" spans="1:10" s="46" customFormat="1" x14ac:dyDescent="0.2">
      <c r="A686"/>
      <c r="B686" s="73"/>
      <c r="D686"/>
      <c r="E686"/>
      <c r="F686"/>
      <c r="G686" s="88"/>
      <c r="H686"/>
      <c r="I686"/>
      <c r="J686"/>
    </row>
    <row r="687" spans="1:10" s="46" customFormat="1" x14ac:dyDescent="0.2">
      <c r="A687"/>
      <c r="B687" s="73"/>
      <c r="D687"/>
      <c r="E687"/>
      <c r="F687"/>
      <c r="G687" s="88"/>
      <c r="H687"/>
      <c r="I687"/>
      <c r="J687"/>
    </row>
    <row r="688" spans="1:10" s="46" customFormat="1" x14ac:dyDescent="0.2">
      <c r="A688"/>
      <c r="B688" s="73"/>
      <c r="D688"/>
      <c r="E688"/>
      <c r="F688"/>
      <c r="G688" s="88"/>
      <c r="H688"/>
      <c r="I688"/>
      <c r="J688"/>
    </row>
    <row r="689" spans="1:10" s="46" customFormat="1" x14ac:dyDescent="0.2">
      <c r="A689"/>
      <c r="B689" s="73"/>
      <c r="D689"/>
      <c r="E689"/>
      <c r="F689"/>
      <c r="G689" s="88"/>
      <c r="H689"/>
      <c r="I689"/>
      <c r="J689"/>
    </row>
    <row r="690" spans="1:10" s="46" customFormat="1" x14ac:dyDescent="0.2">
      <c r="A690"/>
      <c r="B690" s="73"/>
      <c r="D690"/>
      <c r="E690"/>
      <c r="F690"/>
      <c r="G690" s="88"/>
      <c r="H690"/>
      <c r="I690"/>
      <c r="J690"/>
    </row>
    <row r="691" spans="1:10" s="46" customFormat="1" x14ac:dyDescent="0.2">
      <c r="A691"/>
      <c r="B691" s="73"/>
      <c r="D691"/>
      <c r="E691"/>
      <c r="F691"/>
      <c r="G691" s="88"/>
      <c r="H691"/>
      <c r="I691"/>
      <c r="J691"/>
    </row>
    <row r="692" spans="1:10" s="46" customFormat="1" x14ac:dyDescent="0.2">
      <c r="A692"/>
      <c r="B692" s="73"/>
      <c r="D692"/>
      <c r="E692"/>
      <c r="F692"/>
      <c r="G692" s="88"/>
      <c r="H692"/>
      <c r="I692"/>
      <c r="J692"/>
    </row>
    <row r="693" spans="1:10" s="46" customFormat="1" x14ac:dyDescent="0.2">
      <c r="A693"/>
      <c r="B693" s="73"/>
      <c r="D693"/>
      <c r="E693"/>
      <c r="F693"/>
      <c r="G693" s="88"/>
      <c r="H693"/>
      <c r="I693"/>
      <c r="J693"/>
    </row>
    <row r="694" spans="1:10" s="46" customFormat="1" x14ac:dyDescent="0.2">
      <c r="A694"/>
      <c r="B694" s="73"/>
      <c r="D694"/>
      <c r="E694"/>
      <c r="F694"/>
      <c r="G694" s="88"/>
      <c r="H694"/>
      <c r="I694"/>
      <c r="J694"/>
    </row>
    <row r="695" spans="1:10" s="46" customFormat="1" x14ac:dyDescent="0.2">
      <c r="A695"/>
      <c r="B695" s="73"/>
      <c r="D695"/>
      <c r="E695"/>
      <c r="F695"/>
      <c r="G695" s="88"/>
      <c r="H695"/>
      <c r="I695"/>
      <c r="J695"/>
    </row>
    <row r="696" spans="1:10" s="46" customFormat="1" x14ac:dyDescent="0.2">
      <c r="A696"/>
      <c r="B696" s="73"/>
      <c r="D696"/>
      <c r="E696"/>
      <c r="F696"/>
      <c r="G696" s="88"/>
      <c r="H696"/>
      <c r="I696"/>
      <c r="J696"/>
    </row>
    <row r="697" spans="1:10" s="46" customFormat="1" x14ac:dyDescent="0.2">
      <c r="A697"/>
      <c r="B697" s="73"/>
      <c r="D697"/>
      <c r="E697"/>
      <c r="F697"/>
      <c r="G697" s="88"/>
      <c r="H697"/>
      <c r="I697"/>
      <c r="J697"/>
    </row>
    <row r="698" spans="1:10" s="46" customFormat="1" x14ac:dyDescent="0.2">
      <c r="A698"/>
      <c r="B698" s="73"/>
      <c r="D698"/>
      <c r="E698"/>
      <c r="F698"/>
      <c r="G698" s="88"/>
      <c r="H698"/>
      <c r="I698"/>
      <c r="J698"/>
    </row>
    <row r="699" spans="1:10" s="46" customFormat="1" x14ac:dyDescent="0.2">
      <c r="A699"/>
      <c r="B699" s="73"/>
      <c r="D699"/>
      <c r="E699"/>
      <c r="F699"/>
      <c r="G699" s="88"/>
      <c r="H699"/>
      <c r="I699"/>
      <c r="J699"/>
    </row>
    <row r="700" spans="1:10" s="46" customFormat="1" x14ac:dyDescent="0.2">
      <c r="A700"/>
      <c r="B700" s="73"/>
      <c r="D700"/>
      <c r="E700"/>
      <c r="F700"/>
      <c r="G700" s="88"/>
      <c r="H700"/>
      <c r="I700"/>
      <c r="J700"/>
    </row>
    <row r="701" spans="1:10" s="46" customFormat="1" x14ac:dyDescent="0.2">
      <c r="A701"/>
      <c r="B701" s="73"/>
      <c r="D701"/>
      <c r="E701"/>
      <c r="F701"/>
      <c r="G701" s="88"/>
      <c r="H701"/>
      <c r="I701"/>
      <c r="J701"/>
    </row>
    <row r="702" spans="1:10" s="46" customFormat="1" x14ac:dyDescent="0.2">
      <c r="A702"/>
      <c r="B702" s="73"/>
      <c r="D702"/>
      <c r="E702"/>
      <c r="F702"/>
      <c r="G702" s="88"/>
      <c r="H702"/>
      <c r="I702"/>
      <c r="J702"/>
    </row>
    <row r="703" spans="1:10" s="46" customFormat="1" x14ac:dyDescent="0.2">
      <c r="A703"/>
      <c r="B703" s="73"/>
      <c r="D703"/>
      <c r="E703"/>
      <c r="F703"/>
      <c r="G703" s="88"/>
      <c r="H703"/>
      <c r="I703"/>
      <c r="J703"/>
    </row>
    <row r="704" spans="1:10" s="46" customFormat="1" x14ac:dyDescent="0.2">
      <c r="A704"/>
      <c r="B704" s="73"/>
      <c r="D704"/>
      <c r="E704"/>
      <c r="F704"/>
      <c r="G704" s="88"/>
      <c r="H704"/>
      <c r="I704"/>
      <c r="J704"/>
    </row>
    <row r="705" spans="1:10" s="46" customFormat="1" x14ac:dyDescent="0.2">
      <c r="A705"/>
      <c r="B705" s="73"/>
      <c r="D705"/>
      <c r="E705"/>
      <c r="F705"/>
      <c r="G705" s="88"/>
      <c r="H705"/>
      <c r="I705"/>
      <c r="J705"/>
    </row>
    <row r="706" spans="1:10" s="46" customFormat="1" x14ac:dyDescent="0.2">
      <c r="A706"/>
      <c r="B706" s="73"/>
      <c r="D706"/>
      <c r="E706"/>
      <c r="F706"/>
      <c r="G706" s="88"/>
      <c r="H706"/>
      <c r="I706"/>
      <c r="J706"/>
    </row>
    <row r="707" spans="1:10" s="46" customFormat="1" x14ac:dyDescent="0.2">
      <c r="A707"/>
      <c r="B707" s="73"/>
      <c r="D707"/>
      <c r="E707"/>
      <c r="F707"/>
      <c r="G707" s="88"/>
      <c r="H707"/>
      <c r="I707"/>
      <c r="J707"/>
    </row>
    <row r="708" spans="1:10" s="46" customFormat="1" x14ac:dyDescent="0.2">
      <c r="A708"/>
      <c r="B708" s="73"/>
      <c r="D708"/>
      <c r="E708"/>
      <c r="F708"/>
      <c r="G708" s="88"/>
      <c r="H708"/>
      <c r="I708"/>
      <c r="J708"/>
    </row>
    <row r="709" spans="1:10" s="46" customFormat="1" x14ac:dyDescent="0.2">
      <c r="A709"/>
      <c r="B709" s="73"/>
      <c r="D709"/>
      <c r="E709"/>
      <c r="F709"/>
      <c r="G709" s="88"/>
      <c r="H709"/>
      <c r="I709"/>
      <c r="J709"/>
    </row>
    <row r="710" spans="1:10" s="46" customFormat="1" x14ac:dyDescent="0.2">
      <c r="A710"/>
      <c r="B710" s="73"/>
      <c r="D710"/>
      <c r="E710"/>
      <c r="F710"/>
      <c r="G710" s="88"/>
      <c r="H710"/>
      <c r="I710"/>
      <c r="J710"/>
    </row>
    <row r="711" spans="1:10" s="46" customFormat="1" x14ac:dyDescent="0.2">
      <c r="A711"/>
      <c r="B711" s="73"/>
      <c r="D711"/>
      <c r="E711"/>
      <c r="F711"/>
      <c r="G711" s="88"/>
      <c r="H711"/>
      <c r="I711"/>
      <c r="J711"/>
    </row>
    <row r="712" spans="1:10" s="46" customFormat="1" x14ac:dyDescent="0.2">
      <c r="A712"/>
      <c r="B712" s="73"/>
      <c r="D712"/>
      <c r="E712"/>
      <c r="F712"/>
      <c r="G712" s="88"/>
      <c r="H712"/>
      <c r="I712"/>
      <c r="J712"/>
    </row>
    <row r="713" spans="1:10" s="46" customFormat="1" x14ac:dyDescent="0.2">
      <c r="A713"/>
      <c r="B713" s="73"/>
      <c r="D713"/>
      <c r="E713"/>
      <c r="F713"/>
      <c r="G713" s="88"/>
      <c r="H713"/>
      <c r="I713"/>
      <c r="J713"/>
    </row>
    <row r="714" spans="1:10" s="46" customFormat="1" x14ac:dyDescent="0.2">
      <c r="A714"/>
      <c r="B714" s="73"/>
      <c r="D714"/>
      <c r="E714"/>
      <c r="F714"/>
      <c r="G714" s="88"/>
      <c r="H714"/>
      <c r="I714"/>
      <c r="J714"/>
    </row>
    <row r="715" spans="1:10" s="46" customFormat="1" x14ac:dyDescent="0.2">
      <c r="A715"/>
      <c r="B715" s="73"/>
      <c r="D715"/>
      <c r="E715"/>
      <c r="F715"/>
      <c r="G715" s="88"/>
      <c r="H715"/>
      <c r="I715"/>
      <c r="J715"/>
    </row>
    <row r="716" spans="1:10" s="46" customFormat="1" x14ac:dyDescent="0.2">
      <c r="A716"/>
      <c r="B716" s="73"/>
      <c r="D716"/>
      <c r="E716"/>
      <c r="F716"/>
      <c r="G716" s="88"/>
      <c r="H716"/>
      <c r="I716"/>
      <c r="J716"/>
    </row>
    <row r="717" spans="1:10" s="46" customFormat="1" x14ac:dyDescent="0.2">
      <c r="A717"/>
      <c r="B717" s="73"/>
      <c r="D717"/>
      <c r="E717"/>
      <c r="F717"/>
      <c r="G717" s="88"/>
      <c r="H717"/>
      <c r="I717"/>
      <c r="J717"/>
    </row>
    <row r="718" spans="1:10" s="46" customFormat="1" x14ac:dyDescent="0.2">
      <c r="A718"/>
      <c r="B718" s="73"/>
      <c r="D718"/>
      <c r="E718"/>
      <c r="F718"/>
      <c r="G718" s="88"/>
      <c r="H718"/>
      <c r="I718"/>
      <c r="J718"/>
    </row>
    <row r="719" spans="1:10" s="46" customFormat="1" x14ac:dyDescent="0.2">
      <c r="A719"/>
      <c r="B719" s="73"/>
      <c r="D719"/>
      <c r="E719"/>
      <c r="F719"/>
      <c r="G719" s="88"/>
      <c r="H719"/>
      <c r="I719"/>
      <c r="J719"/>
    </row>
    <row r="720" spans="1:10" s="46" customFormat="1" x14ac:dyDescent="0.2">
      <c r="A720"/>
      <c r="B720" s="73"/>
      <c r="D720"/>
      <c r="E720"/>
      <c r="F720"/>
      <c r="G720" s="88"/>
      <c r="H720"/>
      <c r="I720"/>
      <c r="J720"/>
    </row>
    <row r="721" spans="1:10" s="46" customFormat="1" x14ac:dyDescent="0.2">
      <c r="A721"/>
      <c r="B721" s="73"/>
      <c r="D721"/>
      <c r="E721"/>
      <c r="F721"/>
      <c r="G721" s="88"/>
      <c r="H721"/>
      <c r="I721"/>
      <c r="J721"/>
    </row>
    <row r="722" spans="1:10" s="46" customFormat="1" x14ac:dyDescent="0.2">
      <c r="A722"/>
      <c r="B722" s="73"/>
      <c r="D722"/>
      <c r="E722"/>
      <c r="F722"/>
      <c r="G722" s="88"/>
      <c r="H722"/>
      <c r="I722"/>
      <c r="J722"/>
    </row>
    <row r="723" spans="1:10" s="46" customFormat="1" x14ac:dyDescent="0.2">
      <c r="A723"/>
      <c r="B723" s="73"/>
      <c r="D723"/>
      <c r="E723"/>
      <c r="F723"/>
      <c r="G723" s="88"/>
      <c r="H723"/>
      <c r="I723"/>
      <c r="J723"/>
    </row>
    <row r="724" spans="1:10" s="46" customFormat="1" x14ac:dyDescent="0.2">
      <c r="A724"/>
      <c r="B724" s="73"/>
      <c r="D724"/>
      <c r="E724"/>
      <c r="F724"/>
      <c r="G724" s="88"/>
      <c r="H724"/>
      <c r="I724"/>
      <c r="J724"/>
    </row>
    <row r="725" spans="1:10" s="46" customFormat="1" x14ac:dyDescent="0.2">
      <c r="A725"/>
      <c r="B725" s="73"/>
      <c r="D725"/>
      <c r="E725"/>
      <c r="F725"/>
      <c r="G725" s="88"/>
      <c r="H725"/>
      <c r="I725"/>
      <c r="J725"/>
    </row>
    <row r="726" spans="1:10" s="46" customFormat="1" x14ac:dyDescent="0.2">
      <c r="A726"/>
      <c r="B726" s="73"/>
      <c r="D726"/>
      <c r="E726"/>
      <c r="F726"/>
      <c r="G726" s="88"/>
      <c r="H726"/>
      <c r="I726"/>
      <c r="J726"/>
    </row>
    <row r="727" spans="1:10" s="46" customFormat="1" x14ac:dyDescent="0.2">
      <c r="A727"/>
      <c r="B727" s="73"/>
      <c r="D727"/>
      <c r="E727"/>
      <c r="F727"/>
      <c r="G727" s="88"/>
      <c r="H727"/>
      <c r="I727"/>
      <c r="J727"/>
    </row>
    <row r="728" spans="1:10" s="46" customFormat="1" x14ac:dyDescent="0.2">
      <c r="A728"/>
      <c r="B728" s="73"/>
      <c r="D728"/>
      <c r="E728"/>
      <c r="F728"/>
      <c r="G728" s="88"/>
      <c r="H728"/>
      <c r="I728"/>
      <c r="J728"/>
    </row>
    <row r="729" spans="1:10" s="46" customFormat="1" x14ac:dyDescent="0.2">
      <c r="A729"/>
      <c r="B729" s="73"/>
      <c r="D729"/>
      <c r="E729"/>
      <c r="F729"/>
      <c r="G729" s="88"/>
      <c r="H729"/>
      <c r="I729"/>
      <c r="J729"/>
    </row>
    <row r="730" spans="1:10" s="46" customFormat="1" x14ac:dyDescent="0.2">
      <c r="A730"/>
      <c r="B730" s="73"/>
      <c r="D730"/>
      <c r="E730"/>
      <c r="F730"/>
      <c r="G730" s="88"/>
      <c r="H730"/>
      <c r="I730"/>
      <c r="J730"/>
    </row>
    <row r="731" spans="1:10" s="46" customFormat="1" x14ac:dyDescent="0.2">
      <c r="A731"/>
      <c r="B731" s="73"/>
      <c r="D731"/>
      <c r="E731"/>
      <c r="F731"/>
      <c r="G731" s="88"/>
      <c r="H731"/>
      <c r="I731"/>
      <c r="J731"/>
    </row>
    <row r="732" spans="1:10" s="46" customFormat="1" x14ac:dyDescent="0.2">
      <c r="A732"/>
      <c r="B732" s="73"/>
      <c r="D732"/>
      <c r="E732"/>
      <c r="F732"/>
      <c r="G732" s="88"/>
      <c r="H732"/>
      <c r="I732"/>
      <c r="J732"/>
    </row>
    <row r="733" spans="1:10" s="46" customFormat="1" x14ac:dyDescent="0.2">
      <c r="A733"/>
      <c r="B733" s="73"/>
      <c r="D733"/>
      <c r="E733"/>
      <c r="F733"/>
      <c r="G733" s="88"/>
      <c r="H733"/>
      <c r="I733"/>
      <c r="J733"/>
    </row>
    <row r="734" spans="1:10" s="46" customFormat="1" x14ac:dyDescent="0.2">
      <c r="A734"/>
      <c r="B734" s="73"/>
      <c r="D734"/>
      <c r="E734"/>
      <c r="F734"/>
      <c r="G734" s="88"/>
      <c r="H734"/>
      <c r="I734"/>
      <c r="J734"/>
    </row>
    <row r="735" spans="1:10" s="46" customFormat="1" x14ac:dyDescent="0.2">
      <c r="A735"/>
      <c r="B735" s="73"/>
      <c r="D735"/>
      <c r="E735"/>
      <c r="F735"/>
      <c r="G735" s="88"/>
      <c r="H735"/>
      <c r="I735"/>
      <c r="J735"/>
    </row>
    <row r="736" spans="1:10" s="46" customFormat="1" x14ac:dyDescent="0.2">
      <c r="A736"/>
      <c r="B736" s="73"/>
      <c r="D736"/>
      <c r="E736"/>
      <c r="F736"/>
      <c r="G736" s="88"/>
      <c r="H736"/>
      <c r="I736"/>
      <c r="J736"/>
    </row>
    <row r="737" spans="1:10" s="46" customFormat="1" x14ac:dyDescent="0.2">
      <c r="A737"/>
      <c r="B737" s="73"/>
      <c r="D737"/>
      <c r="E737"/>
      <c r="F737"/>
      <c r="G737" s="88"/>
      <c r="H737"/>
      <c r="I737"/>
      <c r="J737"/>
    </row>
    <row r="738" spans="1:10" s="46" customFormat="1" x14ac:dyDescent="0.2">
      <c r="A738"/>
      <c r="B738" s="73"/>
      <c r="D738"/>
      <c r="E738"/>
      <c r="F738"/>
      <c r="G738" s="88"/>
      <c r="H738"/>
      <c r="I738"/>
      <c r="J738"/>
    </row>
    <row r="739" spans="1:10" s="46" customFormat="1" x14ac:dyDescent="0.2">
      <c r="A739"/>
      <c r="B739" s="73"/>
      <c r="D739"/>
      <c r="E739"/>
      <c r="F739"/>
      <c r="G739" s="88"/>
      <c r="H739"/>
      <c r="I739"/>
      <c r="J739"/>
    </row>
    <row r="740" spans="1:10" s="46" customFormat="1" x14ac:dyDescent="0.2">
      <c r="A740"/>
      <c r="B740" s="73"/>
      <c r="D740"/>
      <c r="E740"/>
      <c r="F740"/>
      <c r="G740" s="88"/>
      <c r="H740"/>
      <c r="I740"/>
      <c r="J740"/>
    </row>
    <row r="741" spans="1:10" s="46" customFormat="1" x14ac:dyDescent="0.2">
      <c r="A741"/>
      <c r="B741" s="73"/>
      <c r="D741"/>
      <c r="E741"/>
      <c r="F741"/>
      <c r="G741" s="88"/>
      <c r="H741"/>
      <c r="I741"/>
      <c r="J741"/>
    </row>
    <row r="742" spans="1:10" s="46" customFormat="1" x14ac:dyDescent="0.2">
      <c r="A742"/>
      <c r="B742" s="73"/>
      <c r="D742"/>
      <c r="E742"/>
      <c r="F742"/>
      <c r="G742" s="88"/>
      <c r="H742"/>
      <c r="I742"/>
      <c r="J742"/>
    </row>
    <row r="743" spans="1:10" s="46" customFormat="1" x14ac:dyDescent="0.2">
      <c r="A743"/>
      <c r="B743" s="73"/>
      <c r="D743"/>
      <c r="E743"/>
      <c r="F743"/>
      <c r="G743" s="88"/>
      <c r="H743"/>
      <c r="I743"/>
      <c r="J743"/>
    </row>
    <row r="744" spans="1:10" s="46" customFormat="1" x14ac:dyDescent="0.2">
      <c r="A744"/>
      <c r="B744" s="73"/>
      <c r="D744"/>
      <c r="E744"/>
      <c r="F744"/>
      <c r="G744" s="88"/>
      <c r="H744"/>
      <c r="I744"/>
      <c r="J744"/>
    </row>
    <row r="745" spans="1:10" s="46" customFormat="1" x14ac:dyDescent="0.2">
      <c r="A745"/>
      <c r="B745" s="73"/>
      <c r="D745"/>
      <c r="E745"/>
      <c r="F745"/>
      <c r="G745" s="88"/>
      <c r="H745"/>
      <c r="I745"/>
      <c r="J745"/>
    </row>
    <row r="746" spans="1:10" s="46" customFormat="1" x14ac:dyDescent="0.2">
      <c r="A746"/>
      <c r="B746" s="73"/>
      <c r="D746"/>
      <c r="E746"/>
      <c r="F746"/>
      <c r="G746" s="88"/>
      <c r="H746"/>
      <c r="I746"/>
      <c r="J746"/>
    </row>
    <row r="747" spans="1:10" s="46" customFormat="1" x14ac:dyDescent="0.2">
      <c r="A747"/>
      <c r="B747" s="73"/>
      <c r="D747"/>
      <c r="E747"/>
      <c r="F747"/>
      <c r="G747" s="88"/>
      <c r="H747"/>
      <c r="I747"/>
      <c r="J747"/>
    </row>
    <row r="748" spans="1:10" s="46" customFormat="1" x14ac:dyDescent="0.2">
      <c r="A748"/>
      <c r="B748" s="73"/>
      <c r="D748"/>
      <c r="E748"/>
      <c r="F748"/>
      <c r="G748" s="88"/>
      <c r="H748"/>
      <c r="I748"/>
      <c r="J748"/>
    </row>
    <row r="749" spans="1:10" s="46" customFormat="1" x14ac:dyDescent="0.2">
      <c r="A749"/>
      <c r="B749" s="73"/>
      <c r="D749"/>
      <c r="E749"/>
      <c r="F749"/>
      <c r="G749" s="88"/>
      <c r="H749"/>
      <c r="I749"/>
      <c r="J749"/>
    </row>
    <row r="750" spans="1:10" s="46" customFormat="1" x14ac:dyDescent="0.2">
      <c r="A750"/>
      <c r="B750" s="73"/>
      <c r="D750"/>
      <c r="E750"/>
      <c r="F750"/>
      <c r="G750" s="88"/>
      <c r="H750"/>
      <c r="I750"/>
      <c r="J750"/>
    </row>
    <row r="751" spans="1:10" s="46" customFormat="1" x14ac:dyDescent="0.2">
      <c r="A751"/>
      <c r="B751" s="73"/>
      <c r="D751"/>
      <c r="E751"/>
      <c r="F751"/>
      <c r="G751" s="88"/>
      <c r="H751"/>
      <c r="I751"/>
      <c r="J751"/>
    </row>
    <row r="752" spans="1:10" s="46" customFormat="1" x14ac:dyDescent="0.2">
      <c r="A752"/>
      <c r="B752" s="73"/>
      <c r="D752"/>
      <c r="E752"/>
      <c r="F752"/>
      <c r="G752" s="88"/>
      <c r="H752"/>
      <c r="I752"/>
      <c r="J752"/>
    </row>
    <row r="753" spans="1:10" s="46" customFormat="1" x14ac:dyDescent="0.2">
      <c r="A753"/>
      <c r="B753" s="73"/>
      <c r="D753"/>
      <c r="E753"/>
      <c r="F753"/>
      <c r="G753" s="88"/>
      <c r="H753"/>
      <c r="I753"/>
      <c r="J753"/>
    </row>
    <row r="754" spans="1:10" s="46" customFormat="1" x14ac:dyDescent="0.2">
      <c r="A754"/>
      <c r="B754" s="73"/>
      <c r="D754"/>
      <c r="E754"/>
      <c r="F754"/>
      <c r="G754" s="88"/>
      <c r="H754"/>
      <c r="I754"/>
      <c r="J754"/>
    </row>
    <row r="755" spans="1:10" s="46" customFormat="1" x14ac:dyDescent="0.2">
      <c r="A755"/>
      <c r="B755" s="73"/>
      <c r="D755"/>
      <c r="E755"/>
      <c r="F755"/>
      <c r="G755" s="88"/>
      <c r="H755"/>
      <c r="I755"/>
      <c r="J755"/>
    </row>
    <row r="756" spans="1:10" s="46" customFormat="1" x14ac:dyDescent="0.2">
      <c r="A756"/>
      <c r="B756" s="73"/>
      <c r="D756"/>
      <c r="E756"/>
      <c r="F756"/>
      <c r="G756" s="88"/>
      <c r="H756"/>
      <c r="I756"/>
      <c r="J756"/>
    </row>
    <row r="757" spans="1:10" s="46" customFormat="1" x14ac:dyDescent="0.2">
      <c r="A757"/>
      <c r="B757" s="73"/>
      <c r="D757"/>
      <c r="E757"/>
      <c r="F757"/>
      <c r="G757" s="88"/>
      <c r="H757"/>
      <c r="I757"/>
      <c r="J757"/>
    </row>
    <row r="758" spans="1:10" s="46" customFormat="1" x14ac:dyDescent="0.2">
      <c r="A758"/>
      <c r="B758" s="73"/>
      <c r="D758"/>
      <c r="E758"/>
      <c r="F758"/>
      <c r="G758" s="88"/>
      <c r="H758"/>
      <c r="I758"/>
      <c r="J758"/>
    </row>
    <row r="759" spans="1:10" s="46" customFormat="1" x14ac:dyDescent="0.2">
      <c r="A759"/>
      <c r="B759" s="73"/>
      <c r="D759"/>
      <c r="E759"/>
      <c r="F759"/>
      <c r="G759" s="88"/>
      <c r="H759"/>
      <c r="I759"/>
      <c r="J759"/>
    </row>
    <row r="760" spans="1:10" s="46" customFormat="1" x14ac:dyDescent="0.2">
      <c r="A760"/>
      <c r="B760" s="73"/>
      <c r="D760"/>
      <c r="E760"/>
      <c r="F760"/>
      <c r="G760" s="88"/>
      <c r="H760"/>
      <c r="I760"/>
      <c r="J760"/>
    </row>
    <row r="761" spans="1:10" s="46" customFormat="1" x14ac:dyDescent="0.2">
      <c r="A761"/>
      <c r="B761" s="73"/>
      <c r="D761"/>
      <c r="E761"/>
      <c r="F761"/>
      <c r="G761" s="88"/>
      <c r="H761"/>
      <c r="I761"/>
      <c r="J761"/>
    </row>
    <row r="762" spans="1:10" s="46" customFormat="1" x14ac:dyDescent="0.2">
      <c r="A762"/>
      <c r="B762" s="73"/>
      <c r="D762"/>
      <c r="E762"/>
      <c r="F762"/>
      <c r="G762" s="88"/>
      <c r="H762"/>
      <c r="I762"/>
      <c r="J762"/>
    </row>
    <row r="763" spans="1:10" s="46" customFormat="1" x14ac:dyDescent="0.2">
      <c r="A763"/>
      <c r="B763" s="73"/>
      <c r="D763"/>
      <c r="E763"/>
      <c r="F763"/>
      <c r="G763" s="88"/>
      <c r="H763"/>
      <c r="I763"/>
      <c r="J763"/>
    </row>
    <row r="764" spans="1:10" s="46" customFormat="1" x14ac:dyDescent="0.2">
      <c r="A764"/>
      <c r="B764" s="73"/>
      <c r="D764"/>
      <c r="E764"/>
      <c r="F764"/>
      <c r="G764" s="88"/>
      <c r="H764"/>
      <c r="I764"/>
      <c r="J764"/>
    </row>
    <row r="765" spans="1:10" s="46" customFormat="1" x14ac:dyDescent="0.2">
      <c r="A765"/>
      <c r="B765" s="73"/>
      <c r="D765"/>
      <c r="E765"/>
      <c r="F765"/>
      <c r="G765" s="88"/>
      <c r="H765"/>
      <c r="I765"/>
      <c r="J765"/>
    </row>
    <row r="766" spans="1:10" s="46" customFormat="1" x14ac:dyDescent="0.2">
      <c r="A766"/>
      <c r="B766" s="73"/>
      <c r="D766"/>
      <c r="E766"/>
      <c r="F766"/>
      <c r="G766" s="88"/>
      <c r="H766"/>
      <c r="I766"/>
      <c r="J766"/>
    </row>
    <row r="767" spans="1:10" s="46" customFormat="1" x14ac:dyDescent="0.2">
      <c r="A767"/>
      <c r="B767" s="73"/>
      <c r="D767"/>
      <c r="E767"/>
      <c r="F767"/>
      <c r="G767" s="88"/>
      <c r="H767"/>
      <c r="I767"/>
      <c r="J767"/>
    </row>
    <row r="768" spans="1:10" s="46" customFormat="1" x14ac:dyDescent="0.2">
      <c r="A768"/>
      <c r="B768" s="73"/>
      <c r="D768"/>
      <c r="E768"/>
      <c r="F768"/>
      <c r="G768" s="88"/>
      <c r="H768"/>
      <c r="I768"/>
      <c r="J768"/>
    </row>
    <row r="769" spans="1:10" s="46" customFormat="1" x14ac:dyDescent="0.2">
      <c r="A769"/>
      <c r="B769" s="73"/>
      <c r="D769"/>
      <c r="E769"/>
      <c r="F769"/>
      <c r="G769" s="88"/>
      <c r="H769"/>
      <c r="I769"/>
      <c r="J769"/>
    </row>
    <row r="770" spans="1:10" s="46" customFormat="1" x14ac:dyDescent="0.2">
      <c r="A770"/>
      <c r="B770" s="73"/>
      <c r="D770"/>
      <c r="E770"/>
      <c r="F770"/>
      <c r="G770" s="88"/>
      <c r="H770"/>
      <c r="I770"/>
      <c r="J770"/>
    </row>
    <row r="771" spans="1:10" s="46" customFormat="1" x14ac:dyDescent="0.2">
      <c r="A771"/>
      <c r="B771" s="73"/>
      <c r="D771"/>
      <c r="E771"/>
      <c r="F771"/>
      <c r="G771" s="88"/>
      <c r="H771"/>
      <c r="I771"/>
      <c r="J771"/>
    </row>
    <row r="772" spans="1:10" s="46" customFormat="1" x14ac:dyDescent="0.2">
      <c r="A772"/>
      <c r="B772" s="73"/>
      <c r="D772"/>
      <c r="E772"/>
      <c r="F772"/>
      <c r="G772" s="88"/>
      <c r="H772"/>
      <c r="I772"/>
      <c r="J772"/>
    </row>
    <row r="773" spans="1:10" s="46" customFormat="1" x14ac:dyDescent="0.2">
      <c r="A773"/>
      <c r="B773" s="73"/>
      <c r="D773"/>
      <c r="E773"/>
      <c r="F773"/>
      <c r="G773" s="88"/>
      <c r="H773"/>
      <c r="I773"/>
      <c r="J773"/>
    </row>
    <row r="774" spans="1:10" s="46" customFormat="1" x14ac:dyDescent="0.2">
      <c r="A774"/>
      <c r="B774" s="73"/>
      <c r="D774"/>
      <c r="E774"/>
      <c r="F774"/>
      <c r="G774" s="88"/>
      <c r="H774"/>
      <c r="I774"/>
      <c r="J774"/>
    </row>
    <row r="775" spans="1:10" s="46" customFormat="1" x14ac:dyDescent="0.2">
      <c r="A775"/>
      <c r="B775" s="73"/>
      <c r="D775"/>
      <c r="E775"/>
      <c r="F775"/>
      <c r="G775" s="88"/>
      <c r="H775"/>
      <c r="I775"/>
      <c r="J775"/>
    </row>
    <row r="776" spans="1:10" s="46" customFormat="1" x14ac:dyDescent="0.2">
      <c r="A776"/>
      <c r="B776" s="73"/>
      <c r="D776"/>
      <c r="E776"/>
      <c r="F776"/>
      <c r="G776" s="88"/>
      <c r="H776"/>
      <c r="I776"/>
      <c r="J776"/>
    </row>
    <row r="777" spans="1:10" s="46" customFormat="1" x14ac:dyDescent="0.2">
      <c r="A777"/>
      <c r="B777" s="73"/>
      <c r="D777"/>
      <c r="E777"/>
      <c r="F777"/>
      <c r="G777" s="88"/>
      <c r="H777"/>
      <c r="I777"/>
      <c r="J777"/>
    </row>
    <row r="778" spans="1:10" s="46" customFormat="1" x14ac:dyDescent="0.2">
      <c r="A778"/>
      <c r="B778" s="73"/>
      <c r="D778"/>
      <c r="E778"/>
      <c r="F778"/>
      <c r="G778" s="88"/>
      <c r="H778"/>
      <c r="I778"/>
      <c r="J778"/>
    </row>
    <row r="779" spans="1:10" s="46" customFormat="1" x14ac:dyDescent="0.2">
      <c r="A779"/>
      <c r="B779" s="73"/>
      <c r="D779"/>
      <c r="E779"/>
      <c r="F779"/>
      <c r="G779" s="88"/>
      <c r="H779"/>
      <c r="I779"/>
      <c r="J779"/>
    </row>
    <row r="780" spans="1:10" s="46" customFormat="1" x14ac:dyDescent="0.2">
      <c r="A780"/>
      <c r="B780" s="73"/>
      <c r="D780"/>
      <c r="E780"/>
      <c r="F780"/>
      <c r="G780" s="88"/>
      <c r="H780"/>
      <c r="I780"/>
      <c r="J780"/>
    </row>
    <row r="781" spans="1:10" s="46" customFormat="1" x14ac:dyDescent="0.2">
      <c r="A781"/>
      <c r="B781" s="73"/>
      <c r="D781"/>
      <c r="E781"/>
      <c r="F781"/>
      <c r="G781" s="88"/>
      <c r="H781"/>
      <c r="I781"/>
      <c r="J781"/>
    </row>
    <row r="782" spans="1:10" s="46" customFormat="1" x14ac:dyDescent="0.2">
      <c r="A782"/>
      <c r="B782" s="73"/>
      <c r="D782"/>
      <c r="E782"/>
      <c r="F782"/>
      <c r="G782" s="88"/>
      <c r="H782"/>
      <c r="I782"/>
      <c r="J782"/>
    </row>
    <row r="783" spans="1:10" s="46" customFormat="1" x14ac:dyDescent="0.2">
      <c r="A783"/>
      <c r="B783" s="73"/>
      <c r="D783"/>
      <c r="E783"/>
      <c r="F783"/>
      <c r="G783" s="88"/>
      <c r="H783"/>
      <c r="I783"/>
      <c r="J783"/>
    </row>
    <row r="784" spans="1:10" s="46" customFormat="1" x14ac:dyDescent="0.2">
      <c r="A784"/>
      <c r="B784" s="73"/>
      <c r="D784"/>
      <c r="E784"/>
      <c r="F784"/>
      <c r="G784" s="88"/>
      <c r="H784"/>
      <c r="I784"/>
      <c r="J784"/>
    </row>
    <row r="785" spans="1:10" s="46" customFormat="1" x14ac:dyDescent="0.2">
      <c r="A785"/>
      <c r="B785" s="73"/>
      <c r="D785"/>
      <c r="E785"/>
      <c r="F785"/>
      <c r="G785" s="88"/>
      <c r="H785"/>
      <c r="I785"/>
      <c r="J785"/>
    </row>
    <row r="786" spans="1:10" s="46" customFormat="1" x14ac:dyDescent="0.2">
      <c r="A786"/>
      <c r="B786" s="73"/>
      <c r="D786"/>
      <c r="E786"/>
      <c r="F786"/>
      <c r="G786" s="88"/>
      <c r="H786"/>
      <c r="I786"/>
      <c r="J786"/>
    </row>
    <row r="787" spans="1:10" s="46" customFormat="1" x14ac:dyDescent="0.2">
      <c r="A787"/>
      <c r="B787" s="73"/>
      <c r="D787"/>
      <c r="E787"/>
      <c r="F787"/>
      <c r="G787" s="88"/>
      <c r="H787"/>
      <c r="I787"/>
      <c r="J787"/>
    </row>
    <row r="788" spans="1:10" s="46" customFormat="1" x14ac:dyDescent="0.2">
      <c r="A788"/>
      <c r="B788" s="73"/>
      <c r="D788"/>
      <c r="E788"/>
      <c r="F788"/>
      <c r="G788" s="88"/>
      <c r="H788"/>
      <c r="I788"/>
      <c r="J788"/>
    </row>
    <row r="789" spans="1:10" s="46" customFormat="1" x14ac:dyDescent="0.2">
      <c r="A789"/>
      <c r="B789" s="73"/>
      <c r="D789"/>
      <c r="E789"/>
      <c r="F789"/>
      <c r="G789" s="88"/>
      <c r="H789"/>
      <c r="I789"/>
      <c r="J789"/>
    </row>
    <row r="790" spans="1:10" s="46" customFormat="1" x14ac:dyDescent="0.2">
      <c r="A790"/>
      <c r="B790" s="73"/>
      <c r="D790"/>
      <c r="E790"/>
      <c r="F790"/>
      <c r="G790" s="88"/>
      <c r="H790"/>
      <c r="I790"/>
      <c r="J790"/>
    </row>
    <row r="791" spans="1:10" s="46" customFormat="1" x14ac:dyDescent="0.2">
      <c r="A791"/>
      <c r="B791" s="73"/>
      <c r="D791"/>
      <c r="E791"/>
      <c r="F791"/>
      <c r="G791" s="88"/>
      <c r="H791"/>
      <c r="I791"/>
      <c r="J791"/>
    </row>
    <row r="792" spans="1:10" s="46" customFormat="1" x14ac:dyDescent="0.2">
      <c r="A792"/>
      <c r="B792" s="73"/>
      <c r="D792"/>
      <c r="E792"/>
      <c r="F792"/>
      <c r="G792" s="88"/>
      <c r="H792"/>
      <c r="I792"/>
      <c r="J792"/>
    </row>
    <row r="793" spans="1:10" s="46" customFormat="1" x14ac:dyDescent="0.2">
      <c r="A793"/>
      <c r="B793" s="73"/>
      <c r="D793"/>
      <c r="E793"/>
      <c r="F793"/>
      <c r="G793" s="88"/>
      <c r="H793"/>
      <c r="I793"/>
      <c r="J793"/>
    </row>
    <row r="794" spans="1:10" s="46" customFormat="1" x14ac:dyDescent="0.2">
      <c r="A794"/>
      <c r="B794" s="73"/>
      <c r="D794"/>
      <c r="E794"/>
      <c r="F794"/>
      <c r="G794" s="88"/>
      <c r="H794"/>
      <c r="I794"/>
      <c r="J794"/>
    </row>
    <row r="795" spans="1:10" s="46" customFormat="1" x14ac:dyDescent="0.2">
      <c r="A795"/>
      <c r="B795" s="73"/>
      <c r="D795"/>
      <c r="E795"/>
      <c r="F795"/>
      <c r="G795" s="88"/>
      <c r="H795"/>
      <c r="I795"/>
      <c r="J795"/>
    </row>
    <row r="796" spans="1:10" s="46" customFormat="1" x14ac:dyDescent="0.2">
      <c r="A796"/>
      <c r="B796" s="73"/>
      <c r="D796"/>
      <c r="E796"/>
      <c r="F796"/>
      <c r="G796" s="88"/>
      <c r="H796"/>
      <c r="I796"/>
      <c r="J796"/>
    </row>
    <row r="797" spans="1:10" s="46" customFormat="1" x14ac:dyDescent="0.2">
      <c r="A797"/>
      <c r="B797" s="73"/>
      <c r="D797"/>
      <c r="E797"/>
      <c r="F797"/>
      <c r="G797" s="88"/>
      <c r="H797"/>
      <c r="I797"/>
      <c r="J797"/>
    </row>
    <row r="798" spans="1:10" s="46" customFormat="1" x14ac:dyDescent="0.2">
      <c r="A798"/>
      <c r="B798" s="73"/>
      <c r="D798"/>
      <c r="E798"/>
      <c r="F798"/>
      <c r="G798" s="88"/>
      <c r="H798"/>
      <c r="I798"/>
      <c r="J798"/>
    </row>
    <row r="799" spans="1:10" s="46" customFormat="1" x14ac:dyDescent="0.2">
      <c r="A799"/>
      <c r="B799" s="73"/>
      <c r="D799"/>
      <c r="E799"/>
      <c r="F799"/>
      <c r="G799" s="88"/>
      <c r="H799"/>
      <c r="I799"/>
      <c r="J799"/>
    </row>
    <row r="800" spans="1:10" s="46" customFormat="1" x14ac:dyDescent="0.2">
      <c r="A800"/>
      <c r="B800" s="73"/>
      <c r="D800"/>
      <c r="E800"/>
      <c r="F800"/>
      <c r="G800" s="88"/>
      <c r="H800"/>
      <c r="I800"/>
      <c r="J800"/>
    </row>
    <row r="801" spans="1:10" s="46" customFormat="1" x14ac:dyDescent="0.2">
      <c r="A801"/>
      <c r="B801" s="73"/>
      <c r="D801"/>
      <c r="E801"/>
      <c r="F801"/>
      <c r="G801" s="88"/>
      <c r="H801"/>
      <c r="I801"/>
      <c r="J801"/>
    </row>
    <row r="802" spans="1:10" s="46" customFormat="1" x14ac:dyDescent="0.2">
      <c r="A802"/>
      <c r="B802" s="73"/>
      <c r="D802"/>
      <c r="E802"/>
      <c r="F802"/>
      <c r="G802" s="88"/>
      <c r="H802"/>
      <c r="I802"/>
      <c r="J802"/>
    </row>
    <row r="803" spans="1:10" s="46" customFormat="1" x14ac:dyDescent="0.2">
      <c r="A803"/>
      <c r="B803" s="73"/>
      <c r="D803"/>
      <c r="E803"/>
      <c r="F803"/>
      <c r="G803" s="88"/>
      <c r="H803"/>
      <c r="I803"/>
      <c r="J803"/>
    </row>
    <row r="804" spans="1:10" s="46" customFormat="1" x14ac:dyDescent="0.2">
      <c r="A804"/>
      <c r="B804" s="73"/>
      <c r="D804"/>
      <c r="E804"/>
      <c r="F804"/>
      <c r="G804" s="88"/>
      <c r="H804"/>
      <c r="I804"/>
      <c r="J804"/>
    </row>
    <row r="805" spans="1:10" s="46" customFormat="1" x14ac:dyDescent="0.2">
      <c r="A805"/>
      <c r="B805" s="73"/>
      <c r="D805"/>
      <c r="E805"/>
      <c r="F805"/>
      <c r="G805" s="88"/>
      <c r="H805"/>
      <c r="I805"/>
      <c r="J805"/>
    </row>
    <row r="806" spans="1:10" s="46" customFormat="1" x14ac:dyDescent="0.2">
      <c r="A806"/>
      <c r="B806" s="73"/>
      <c r="D806"/>
      <c r="E806"/>
      <c r="F806"/>
      <c r="G806" s="88"/>
      <c r="H806"/>
      <c r="I806"/>
      <c r="J806"/>
    </row>
    <row r="807" spans="1:10" s="46" customFormat="1" x14ac:dyDescent="0.2">
      <c r="A807"/>
      <c r="B807" s="73"/>
      <c r="D807"/>
      <c r="E807"/>
      <c r="F807"/>
      <c r="G807" s="88"/>
      <c r="H807"/>
      <c r="I807"/>
      <c r="J807"/>
    </row>
    <row r="808" spans="1:10" s="46" customFormat="1" x14ac:dyDescent="0.2">
      <c r="A808"/>
      <c r="B808" s="73"/>
      <c r="D808"/>
      <c r="E808"/>
      <c r="F808"/>
      <c r="G808" s="88"/>
      <c r="H808"/>
      <c r="I808"/>
      <c r="J808"/>
    </row>
    <row r="809" spans="1:10" s="46" customFormat="1" x14ac:dyDescent="0.2">
      <c r="A809"/>
      <c r="B809" s="73"/>
      <c r="D809"/>
      <c r="E809"/>
      <c r="F809"/>
      <c r="G809" s="88"/>
      <c r="H809"/>
      <c r="I809"/>
      <c r="J809"/>
    </row>
    <row r="810" spans="1:10" s="46" customFormat="1" x14ac:dyDescent="0.2">
      <c r="A810"/>
      <c r="B810" s="73"/>
      <c r="D810"/>
      <c r="E810"/>
      <c r="F810"/>
      <c r="G810" s="88"/>
      <c r="H810"/>
      <c r="I810"/>
      <c r="J810"/>
    </row>
    <row r="811" spans="1:10" s="46" customFormat="1" x14ac:dyDescent="0.2">
      <c r="A811"/>
      <c r="B811" s="73"/>
      <c r="D811"/>
      <c r="E811"/>
      <c r="F811"/>
      <c r="G811" s="88"/>
      <c r="H811"/>
      <c r="I811"/>
      <c r="J811"/>
    </row>
    <row r="812" spans="1:10" s="46" customFormat="1" x14ac:dyDescent="0.2">
      <c r="A812"/>
      <c r="B812" s="73"/>
      <c r="D812"/>
      <c r="E812"/>
      <c r="F812"/>
      <c r="G812" s="88"/>
      <c r="H812"/>
      <c r="I812"/>
      <c r="J812"/>
    </row>
    <row r="813" spans="1:10" s="46" customFormat="1" x14ac:dyDescent="0.2">
      <c r="A813"/>
      <c r="B813" s="73"/>
      <c r="D813"/>
      <c r="E813"/>
      <c r="F813"/>
      <c r="G813" s="88"/>
      <c r="H813"/>
      <c r="I813"/>
      <c r="J813"/>
    </row>
    <row r="814" spans="1:10" s="46" customFormat="1" x14ac:dyDescent="0.2">
      <c r="A814"/>
      <c r="B814" s="73"/>
      <c r="D814"/>
      <c r="E814"/>
      <c r="F814"/>
      <c r="G814" s="88"/>
      <c r="H814"/>
      <c r="I814"/>
      <c r="J814"/>
    </row>
    <row r="815" spans="1:10" s="46" customFormat="1" x14ac:dyDescent="0.2">
      <c r="A815"/>
      <c r="B815" s="73"/>
      <c r="D815"/>
      <c r="E815"/>
      <c r="F815"/>
      <c r="G815" s="88"/>
      <c r="H815"/>
      <c r="I815"/>
      <c r="J815"/>
    </row>
    <row r="816" spans="1:10" s="46" customFormat="1" x14ac:dyDescent="0.2">
      <c r="A816"/>
      <c r="B816" s="73"/>
      <c r="D816"/>
      <c r="E816"/>
      <c r="F816"/>
      <c r="G816" s="88"/>
      <c r="H816"/>
      <c r="I816"/>
      <c r="J816"/>
    </row>
    <row r="817" spans="1:10" s="46" customFormat="1" x14ac:dyDescent="0.2">
      <c r="A817"/>
      <c r="B817" s="73"/>
      <c r="D817"/>
      <c r="E817"/>
      <c r="F817"/>
      <c r="G817" s="88"/>
      <c r="H817"/>
      <c r="I817"/>
      <c r="J817"/>
    </row>
    <row r="818" spans="1:10" s="46" customFormat="1" x14ac:dyDescent="0.2">
      <c r="A818"/>
      <c r="B818" s="73"/>
      <c r="D818"/>
      <c r="E818"/>
      <c r="F818"/>
      <c r="G818" s="88"/>
      <c r="H818"/>
      <c r="I818"/>
      <c r="J818"/>
    </row>
    <row r="819" spans="1:10" s="46" customFormat="1" x14ac:dyDescent="0.2">
      <c r="A819"/>
      <c r="B819" s="73"/>
      <c r="D819"/>
      <c r="E819"/>
      <c r="F819"/>
      <c r="G819" s="88"/>
      <c r="H819"/>
      <c r="I819"/>
      <c r="J819"/>
    </row>
    <row r="820" spans="1:10" s="46" customFormat="1" x14ac:dyDescent="0.2">
      <c r="A820"/>
      <c r="B820" s="73"/>
      <c r="D820"/>
      <c r="E820"/>
      <c r="F820"/>
      <c r="G820" s="88"/>
      <c r="H820"/>
      <c r="I820"/>
      <c r="J820"/>
    </row>
    <row r="821" spans="1:10" s="46" customFormat="1" x14ac:dyDescent="0.2">
      <c r="A821"/>
      <c r="B821" s="73"/>
      <c r="D821"/>
      <c r="E821"/>
      <c r="F821"/>
      <c r="G821" s="88"/>
      <c r="H821"/>
      <c r="I821"/>
      <c r="J821"/>
    </row>
    <row r="822" spans="1:10" s="46" customFormat="1" x14ac:dyDescent="0.2">
      <c r="A822"/>
      <c r="B822" s="73"/>
      <c r="D822"/>
      <c r="E822"/>
      <c r="F822"/>
      <c r="G822" s="88"/>
      <c r="H822"/>
      <c r="I822"/>
      <c r="J822"/>
    </row>
    <row r="823" spans="1:10" s="46" customFormat="1" x14ac:dyDescent="0.2">
      <c r="A823"/>
      <c r="B823" s="73"/>
      <c r="D823"/>
      <c r="E823"/>
      <c r="F823"/>
      <c r="G823" s="88"/>
      <c r="H823"/>
      <c r="I823"/>
      <c r="J823"/>
    </row>
    <row r="824" spans="1:10" s="46" customFormat="1" x14ac:dyDescent="0.2">
      <c r="A824"/>
      <c r="B824" s="73"/>
      <c r="D824"/>
      <c r="E824"/>
      <c r="F824"/>
      <c r="G824" s="88"/>
      <c r="H824"/>
      <c r="I824"/>
      <c r="J824"/>
    </row>
    <row r="825" spans="1:10" s="46" customFormat="1" x14ac:dyDescent="0.2">
      <c r="A825"/>
      <c r="B825" s="73"/>
      <c r="D825"/>
      <c r="E825"/>
      <c r="F825"/>
      <c r="G825" s="88"/>
      <c r="H825"/>
      <c r="I825"/>
      <c r="J825"/>
    </row>
    <row r="826" spans="1:10" s="46" customFormat="1" x14ac:dyDescent="0.2">
      <c r="A826"/>
      <c r="B826" s="73"/>
      <c r="D826"/>
      <c r="E826"/>
      <c r="F826"/>
      <c r="G826" s="88"/>
      <c r="H826"/>
      <c r="I826"/>
      <c r="J826"/>
    </row>
    <row r="827" spans="1:10" s="46" customFormat="1" x14ac:dyDescent="0.2">
      <c r="A827"/>
      <c r="B827" s="73"/>
      <c r="D827"/>
      <c r="E827"/>
      <c r="F827"/>
      <c r="G827" s="88"/>
      <c r="H827"/>
      <c r="I827"/>
      <c r="J827"/>
    </row>
    <row r="828" spans="1:10" s="46" customFormat="1" x14ac:dyDescent="0.2">
      <c r="A828"/>
      <c r="B828" s="73"/>
      <c r="D828"/>
      <c r="E828"/>
      <c r="F828"/>
      <c r="G828" s="88"/>
      <c r="H828"/>
      <c r="I828"/>
      <c r="J828"/>
    </row>
    <row r="829" spans="1:10" s="46" customFormat="1" x14ac:dyDescent="0.2">
      <c r="A829"/>
      <c r="B829" s="73"/>
      <c r="D829"/>
      <c r="E829"/>
      <c r="F829"/>
      <c r="G829" s="88"/>
      <c r="H829"/>
      <c r="I829"/>
      <c r="J829"/>
    </row>
    <row r="830" spans="1:10" s="46" customFormat="1" x14ac:dyDescent="0.2">
      <c r="A830"/>
      <c r="B830" s="73"/>
      <c r="D830"/>
      <c r="E830"/>
      <c r="F830"/>
      <c r="G830" s="88"/>
      <c r="H830"/>
      <c r="I830"/>
      <c r="J830"/>
    </row>
    <row r="831" spans="1:10" s="46" customFormat="1" x14ac:dyDescent="0.2">
      <c r="A831"/>
      <c r="B831" s="73"/>
      <c r="D831"/>
      <c r="E831"/>
      <c r="F831"/>
      <c r="G831" s="88"/>
      <c r="H831"/>
      <c r="I831"/>
      <c r="J831"/>
    </row>
    <row r="832" spans="1:10" s="46" customFormat="1" x14ac:dyDescent="0.2">
      <c r="A832"/>
      <c r="B832" s="73"/>
      <c r="D832"/>
      <c r="E832"/>
      <c r="F832"/>
      <c r="G832" s="88"/>
      <c r="H832"/>
      <c r="I832"/>
      <c r="J832"/>
    </row>
    <row r="833" spans="1:10" s="46" customFormat="1" x14ac:dyDescent="0.2">
      <c r="A833"/>
      <c r="B833" s="73"/>
      <c r="D833"/>
      <c r="E833"/>
      <c r="F833"/>
      <c r="G833" s="88"/>
      <c r="H833"/>
      <c r="I833"/>
      <c r="J833"/>
    </row>
    <row r="834" spans="1:10" s="46" customFormat="1" x14ac:dyDescent="0.2">
      <c r="A834"/>
      <c r="B834" s="73"/>
      <c r="D834"/>
      <c r="E834"/>
      <c r="F834"/>
      <c r="G834" s="88"/>
      <c r="H834"/>
      <c r="I834"/>
      <c r="J834"/>
    </row>
    <row r="835" spans="1:10" s="46" customFormat="1" x14ac:dyDescent="0.2">
      <c r="A835"/>
      <c r="B835" s="73"/>
      <c r="D835"/>
      <c r="E835"/>
      <c r="F835"/>
      <c r="G835" s="88"/>
      <c r="H835"/>
      <c r="I835"/>
      <c r="J835"/>
    </row>
    <row r="836" spans="1:10" s="46" customFormat="1" x14ac:dyDescent="0.2">
      <c r="A836"/>
      <c r="B836" s="73"/>
      <c r="D836"/>
      <c r="E836"/>
      <c r="F836"/>
      <c r="G836" s="88"/>
      <c r="H836"/>
      <c r="I836"/>
      <c r="J836"/>
    </row>
    <row r="837" spans="1:10" s="46" customFormat="1" x14ac:dyDescent="0.2">
      <c r="A837"/>
      <c r="B837" s="73"/>
      <c r="D837"/>
      <c r="E837"/>
      <c r="F837"/>
      <c r="G837" s="88"/>
      <c r="H837"/>
      <c r="I837"/>
      <c r="J837"/>
    </row>
    <row r="838" spans="1:10" s="46" customFormat="1" x14ac:dyDescent="0.2">
      <c r="A838"/>
      <c r="B838" s="73"/>
      <c r="D838"/>
      <c r="E838"/>
      <c r="F838"/>
      <c r="G838" s="88"/>
      <c r="H838"/>
      <c r="I838"/>
      <c r="J838"/>
    </row>
    <row r="839" spans="1:10" s="46" customFormat="1" x14ac:dyDescent="0.2">
      <c r="A839"/>
      <c r="B839" s="73"/>
      <c r="D839"/>
      <c r="E839"/>
      <c r="F839"/>
      <c r="G839" s="88"/>
      <c r="H839"/>
      <c r="I839"/>
      <c r="J839"/>
    </row>
    <row r="840" spans="1:10" s="46" customFormat="1" x14ac:dyDescent="0.2">
      <c r="A840"/>
      <c r="B840" s="73"/>
      <c r="D840"/>
      <c r="E840"/>
      <c r="F840"/>
      <c r="G840" s="88"/>
      <c r="H840"/>
      <c r="I840"/>
      <c r="J840"/>
    </row>
    <row r="841" spans="1:10" s="46" customFormat="1" x14ac:dyDescent="0.2">
      <c r="A841"/>
      <c r="B841" s="73"/>
      <c r="D841"/>
      <c r="E841"/>
      <c r="F841"/>
      <c r="G841" s="88"/>
      <c r="H841"/>
      <c r="I841"/>
      <c r="J841"/>
    </row>
    <row r="842" spans="1:10" s="46" customFormat="1" x14ac:dyDescent="0.2">
      <c r="A842"/>
      <c r="B842" s="73"/>
      <c r="D842"/>
      <c r="E842"/>
      <c r="F842"/>
      <c r="G842" s="88"/>
      <c r="H842"/>
      <c r="I842"/>
      <c r="J842"/>
    </row>
    <row r="843" spans="1:10" s="46" customFormat="1" x14ac:dyDescent="0.2">
      <c r="A843"/>
      <c r="B843" s="73"/>
      <c r="D843"/>
      <c r="E843"/>
      <c r="F843"/>
      <c r="G843" s="88"/>
      <c r="H843"/>
      <c r="I843"/>
      <c r="J843"/>
    </row>
    <row r="844" spans="1:10" s="46" customFormat="1" x14ac:dyDescent="0.2">
      <c r="A844"/>
      <c r="B844" s="73"/>
      <c r="D844"/>
      <c r="E844"/>
      <c r="F844"/>
      <c r="G844" s="88"/>
      <c r="H844"/>
      <c r="I844"/>
      <c r="J844"/>
    </row>
    <row r="845" spans="1:10" s="46" customFormat="1" x14ac:dyDescent="0.2">
      <c r="A845"/>
      <c r="B845" s="73"/>
      <c r="D845"/>
      <c r="E845"/>
      <c r="F845"/>
      <c r="G845" s="88"/>
      <c r="H845"/>
      <c r="I845"/>
      <c r="J845"/>
    </row>
    <row r="846" spans="1:10" s="46" customFormat="1" x14ac:dyDescent="0.2">
      <c r="A846"/>
      <c r="B846" s="73"/>
      <c r="D846"/>
      <c r="E846"/>
      <c r="F846"/>
      <c r="G846" s="88"/>
      <c r="H846"/>
      <c r="I846"/>
      <c r="J846"/>
    </row>
    <row r="847" spans="1:10" s="46" customFormat="1" x14ac:dyDescent="0.2">
      <c r="A847"/>
      <c r="B847" s="73"/>
      <c r="D847"/>
      <c r="E847"/>
      <c r="F847"/>
      <c r="G847" s="88"/>
      <c r="H847"/>
      <c r="I847"/>
      <c r="J847"/>
    </row>
    <row r="848" spans="1:10" s="46" customFormat="1" x14ac:dyDescent="0.2">
      <c r="A848"/>
      <c r="B848" s="73"/>
      <c r="D848"/>
      <c r="E848"/>
      <c r="F848"/>
      <c r="G848" s="88"/>
      <c r="H848"/>
      <c r="I848"/>
      <c r="J848"/>
    </row>
    <row r="849" spans="1:10" s="46" customFormat="1" x14ac:dyDescent="0.2">
      <c r="A849"/>
      <c r="B849" s="73"/>
      <c r="D849"/>
      <c r="E849"/>
      <c r="F849"/>
      <c r="G849" s="88"/>
      <c r="H849"/>
      <c r="I849"/>
      <c r="J849"/>
    </row>
    <row r="850" spans="1:10" s="46" customFormat="1" x14ac:dyDescent="0.2">
      <c r="A850"/>
      <c r="B850" s="73"/>
      <c r="D850"/>
      <c r="E850"/>
      <c r="F850"/>
      <c r="G850" s="88"/>
      <c r="H850"/>
      <c r="I850"/>
      <c r="J850"/>
    </row>
    <row r="851" spans="1:10" s="46" customFormat="1" x14ac:dyDescent="0.2">
      <c r="A851"/>
      <c r="B851" s="73"/>
      <c r="D851"/>
      <c r="E851"/>
      <c r="F851"/>
      <c r="G851" s="88"/>
      <c r="H851"/>
      <c r="I851"/>
      <c r="J851"/>
    </row>
    <row r="852" spans="1:10" s="46" customFormat="1" x14ac:dyDescent="0.2">
      <c r="A852"/>
      <c r="B852" s="73"/>
      <c r="D852"/>
      <c r="E852"/>
      <c r="F852"/>
      <c r="G852" s="88"/>
      <c r="H852"/>
      <c r="I852"/>
      <c r="J852"/>
    </row>
    <row r="853" spans="1:10" s="46" customFormat="1" x14ac:dyDescent="0.2">
      <c r="A853"/>
      <c r="B853" s="73"/>
      <c r="D853"/>
      <c r="E853"/>
      <c r="F853"/>
      <c r="G853" s="88"/>
      <c r="H853"/>
      <c r="I853"/>
      <c r="J853"/>
    </row>
    <row r="854" spans="1:10" s="46" customFormat="1" x14ac:dyDescent="0.2">
      <c r="A854"/>
      <c r="B854" s="73"/>
      <c r="D854"/>
      <c r="E854"/>
      <c r="F854"/>
      <c r="G854" s="88"/>
      <c r="H854"/>
      <c r="I854"/>
      <c r="J854"/>
    </row>
    <row r="855" spans="1:10" s="46" customFormat="1" x14ac:dyDescent="0.2">
      <c r="A855"/>
      <c r="B855" s="73"/>
      <c r="D855"/>
      <c r="E855"/>
      <c r="F855"/>
      <c r="G855" s="88"/>
      <c r="H855"/>
      <c r="I855"/>
      <c r="J855"/>
    </row>
    <row r="856" spans="1:10" s="46" customFormat="1" x14ac:dyDescent="0.2">
      <c r="A856"/>
      <c r="B856" s="73"/>
      <c r="D856"/>
      <c r="E856"/>
      <c r="F856"/>
      <c r="G856" s="88"/>
      <c r="H856"/>
      <c r="I856"/>
      <c r="J856"/>
    </row>
    <row r="857" spans="1:10" s="46" customFormat="1" x14ac:dyDescent="0.2">
      <c r="A857"/>
      <c r="B857" s="73"/>
      <c r="D857"/>
      <c r="E857"/>
      <c r="F857"/>
      <c r="G857" s="88"/>
      <c r="H857"/>
      <c r="I857"/>
      <c r="J857"/>
    </row>
    <row r="858" spans="1:10" s="46" customFormat="1" x14ac:dyDescent="0.2">
      <c r="A858"/>
      <c r="B858" s="73"/>
      <c r="D858"/>
      <c r="E858"/>
      <c r="F858"/>
      <c r="G858" s="88"/>
      <c r="H858"/>
      <c r="I858"/>
      <c r="J858"/>
    </row>
    <row r="859" spans="1:10" s="46" customFormat="1" x14ac:dyDescent="0.2">
      <c r="A859"/>
      <c r="B859" s="73"/>
      <c r="D859"/>
      <c r="E859"/>
      <c r="F859"/>
      <c r="G859" s="88"/>
      <c r="H859"/>
      <c r="I859"/>
      <c r="J859"/>
    </row>
    <row r="860" spans="1:10" s="46" customFormat="1" x14ac:dyDescent="0.2">
      <c r="A860"/>
      <c r="B860" s="73"/>
      <c r="D860"/>
      <c r="E860"/>
      <c r="F860"/>
      <c r="G860" s="88"/>
      <c r="H860"/>
      <c r="I860"/>
      <c r="J860"/>
    </row>
    <row r="861" spans="1:10" s="46" customFormat="1" x14ac:dyDescent="0.2">
      <c r="A861"/>
      <c r="B861" s="73"/>
      <c r="D861"/>
      <c r="E861"/>
      <c r="F861"/>
      <c r="G861" s="88"/>
      <c r="H861"/>
      <c r="I861"/>
      <c r="J861"/>
    </row>
    <row r="862" spans="1:10" s="46" customFormat="1" x14ac:dyDescent="0.2">
      <c r="A862"/>
      <c r="B862" s="73"/>
      <c r="D862"/>
      <c r="E862"/>
      <c r="F862"/>
      <c r="G862" s="88"/>
      <c r="H862"/>
      <c r="I862"/>
      <c r="J862"/>
    </row>
    <row r="863" spans="1:10" s="46" customFormat="1" x14ac:dyDescent="0.2">
      <c r="A863"/>
      <c r="B863" s="73"/>
      <c r="D863"/>
      <c r="E863"/>
      <c r="F863"/>
      <c r="G863" s="88"/>
      <c r="H863"/>
      <c r="I863"/>
      <c r="J863"/>
    </row>
    <row r="864" spans="1:10" s="46" customFormat="1" x14ac:dyDescent="0.2">
      <c r="A864"/>
      <c r="B864" s="73"/>
      <c r="D864"/>
      <c r="E864"/>
      <c r="F864"/>
      <c r="G864" s="88"/>
      <c r="H864"/>
      <c r="I864"/>
      <c r="J864"/>
    </row>
    <row r="865" spans="1:10" s="46" customFormat="1" x14ac:dyDescent="0.2">
      <c r="A865"/>
      <c r="B865" s="73"/>
      <c r="D865"/>
      <c r="E865"/>
      <c r="F865"/>
      <c r="G865" s="88"/>
      <c r="H865"/>
      <c r="I865"/>
      <c r="J865"/>
    </row>
    <row r="866" spans="1:10" s="46" customFormat="1" x14ac:dyDescent="0.2">
      <c r="A866"/>
      <c r="B866" s="73"/>
      <c r="D866"/>
      <c r="E866"/>
      <c r="F866"/>
      <c r="G866" s="88"/>
      <c r="H866"/>
      <c r="I866"/>
      <c r="J866"/>
    </row>
    <row r="867" spans="1:10" s="46" customFormat="1" x14ac:dyDescent="0.2">
      <c r="A867"/>
      <c r="B867" s="73"/>
      <c r="D867"/>
      <c r="E867"/>
      <c r="F867"/>
      <c r="G867" s="88"/>
      <c r="H867"/>
      <c r="I867"/>
      <c r="J867"/>
    </row>
    <row r="868" spans="1:10" s="46" customFormat="1" x14ac:dyDescent="0.2">
      <c r="A868"/>
      <c r="B868" s="73"/>
      <c r="D868"/>
      <c r="E868"/>
      <c r="F868"/>
      <c r="G868" s="88"/>
      <c r="H868"/>
      <c r="I868"/>
      <c r="J868"/>
    </row>
    <row r="869" spans="1:10" s="46" customFormat="1" x14ac:dyDescent="0.2">
      <c r="A869"/>
      <c r="B869" s="73"/>
      <c r="D869"/>
      <c r="E869"/>
      <c r="F869"/>
      <c r="G869" s="88"/>
      <c r="H869"/>
      <c r="I869"/>
      <c r="J869"/>
    </row>
    <row r="870" spans="1:10" s="46" customFormat="1" x14ac:dyDescent="0.2">
      <c r="A870"/>
      <c r="B870" s="73"/>
      <c r="D870"/>
      <c r="E870"/>
      <c r="F870"/>
      <c r="G870" s="88"/>
      <c r="H870"/>
      <c r="I870"/>
      <c r="J870"/>
    </row>
    <row r="871" spans="1:10" s="46" customFormat="1" x14ac:dyDescent="0.2">
      <c r="A871"/>
      <c r="B871" s="73"/>
      <c r="D871"/>
      <c r="E871"/>
      <c r="F871"/>
      <c r="G871" s="88"/>
      <c r="H871"/>
      <c r="I871"/>
      <c r="J871"/>
    </row>
    <row r="872" spans="1:10" s="46" customFormat="1" x14ac:dyDescent="0.2">
      <c r="A872"/>
      <c r="B872" s="73"/>
      <c r="D872"/>
      <c r="E872"/>
      <c r="F872"/>
      <c r="G872" s="88"/>
      <c r="H872"/>
      <c r="I872"/>
      <c r="J872"/>
    </row>
    <row r="873" spans="1:10" s="46" customFormat="1" x14ac:dyDescent="0.2">
      <c r="A873"/>
      <c r="B873" s="73"/>
      <c r="D873"/>
      <c r="E873"/>
      <c r="F873"/>
      <c r="G873" s="88"/>
      <c r="H873"/>
      <c r="I873"/>
      <c r="J873"/>
    </row>
    <row r="874" spans="1:10" s="46" customFormat="1" x14ac:dyDescent="0.2">
      <c r="A874"/>
      <c r="B874" s="73"/>
      <c r="D874"/>
      <c r="E874"/>
      <c r="F874"/>
      <c r="G874" s="88"/>
      <c r="H874"/>
      <c r="I874"/>
      <c r="J874"/>
    </row>
    <row r="875" spans="1:10" s="46" customFormat="1" x14ac:dyDescent="0.2">
      <c r="A875"/>
      <c r="B875" s="73"/>
      <c r="D875"/>
      <c r="E875"/>
      <c r="F875"/>
      <c r="G875" s="88"/>
      <c r="H875"/>
      <c r="I875"/>
      <c r="J875"/>
    </row>
    <row r="876" spans="1:10" s="46" customFormat="1" x14ac:dyDescent="0.2">
      <c r="A876"/>
      <c r="B876" s="73"/>
      <c r="D876"/>
      <c r="E876"/>
      <c r="F876"/>
      <c r="G876" s="88"/>
      <c r="H876"/>
      <c r="I876"/>
      <c r="J876"/>
    </row>
    <row r="877" spans="1:10" s="46" customFormat="1" x14ac:dyDescent="0.2">
      <c r="A877"/>
      <c r="B877" s="73"/>
      <c r="D877"/>
      <c r="E877"/>
      <c r="F877"/>
      <c r="G877" s="88"/>
      <c r="H877"/>
      <c r="I877"/>
      <c r="J877"/>
    </row>
    <row r="878" spans="1:10" s="46" customFormat="1" x14ac:dyDescent="0.2">
      <c r="A878"/>
      <c r="B878" s="73"/>
      <c r="D878"/>
      <c r="E878"/>
      <c r="F878"/>
      <c r="G878" s="88"/>
      <c r="H878"/>
      <c r="I878"/>
      <c r="J878"/>
    </row>
    <row r="879" spans="1:10" s="46" customFormat="1" x14ac:dyDescent="0.2">
      <c r="A879"/>
      <c r="B879" s="73"/>
      <c r="D879"/>
      <c r="E879"/>
      <c r="F879"/>
      <c r="G879" s="88"/>
      <c r="H879"/>
      <c r="I879"/>
      <c r="J879"/>
    </row>
    <row r="880" spans="1:10" s="46" customFormat="1" x14ac:dyDescent="0.2">
      <c r="A880"/>
      <c r="B880" s="73"/>
      <c r="D880"/>
      <c r="E880"/>
      <c r="F880"/>
      <c r="G880" s="88"/>
      <c r="H880"/>
      <c r="I880"/>
      <c r="J880"/>
    </row>
    <row r="881" spans="1:10" s="46" customFormat="1" x14ac:dyDescent="0.2">
      <c r="A881"/>
      <c r="B881" s="73"/>
      <c r="D881"/>
      <c r="E881"/>
      <c r="F881"/>
      <c r="G881" s="88"/>
      <c r="H881"/>
      <c r="I881"/>
      <c r="J881"/>
    </row>
    <row r="882" spans="1:10" s="46" customFormat="1" x14ac:dyDescent="0.2">
      <c r="A882"/>
      <c r="B882" s="73"/>
      <c r="D882"/>
      <c r="E882"/>
      <c r="F882"/>
      <c r="G882" s="88"/>
      <c r="H882"/>
      <c r="I882"/>
      <c r="J882"/>
    </row>
    <row r="883" spans="1:10" s="46" customFormat="1" x14ac:dyDescent="0.2">
      <c r="A883"/>
      <c r="B883" s="73"/>
      <c r="D883"/>
      <c r="E883"/>
      <c r="F883"/>
      <c r="G883" s="88"/>
      <c r="H883"/>
      <c r="I883"/>
      <c r="J883"/>
    </row>
    <row r="884" spans="1:10" s="46" customFormat="1" x14ac:dyDescent="0.2">
      <c r="A884"/>
      <c r="B884" s="73"/>
      <c r="D884"/>
      <c r="E884"/>
      <c r="F884"/>
      <c r="G884" s="88"/>
      <c r="H884"/>
      <c r="I884"/>
      <c r="J884"/>
    </row>
    <row r="885" spans="1:10" s="46" customFormat="1" x14ac:dyDescent="0.2">
      <c r="A885"/>
      <c r="B885" s="73"/>
      <c r="D885"/>
      <c r="E885"/>
      <c r="F885"/>
      <c r="G885" s="88"/>
      <c r="H885"/>
      <c r="I885"/>
      <c r="J885"/>
    </row>
    <row r="886" spans="1:10" s="46" customFormat="1" x14ac:dyDescent="0.2">
      <c r="A886"/>
      <c r="B886" s="73"/>
      <c r="D886"/>
      <c r="E886"/>
      <c r="F886"/>
      <c r="G886" s="88"/>
      <c r="H886"/>
      <c r="I886"/>
      <c r="J886"/>
    </row>
    <row r="887" spans="1:10" s="46" customFormat="1" x14ac:dyDescent="0.2">
      <c r="A887"/>
      <c r="B887" s="73"/>
      <c r="D887"/>
      <c r="E887"/>
      <c r="F887"/>
      <c r="G887" s="88"/>
      <c r="H887"/>
      <c r="I887"/>
      <c r="J887"/>
    </row>
    <row r="888" spans="1:10" s="46" customFormat="1" x14ac:dyDescent="0.2">
      <c r="A888"/>
      <c r="B888" s="73"/>
      <c r="D888"/>
      <c r="E888"/>
      <c r="F888"/>
      <c r="G888" s="88"/>
      <c r="H888"/>
      <c r="I888"/>
      <c r="J888"/>
    </row>
    <row r="889" spans="1:10" s="46" customFormat="1" x14ac:dyDescent="0.2">
      <c r="A889"/>
      <c r="B889" s="73"/>
      <c r="D889"/>
      <c r="E889"/>
      <c r="F889"/>
      <c r="G889" s="88"/>
      <c r="H889"/>
      <c r="I889"/>
      <c r="J889"/>
    </row>
    <row r="890" spans="1:10" s="46" customFormat="1" x14ac:dyDescent="0.2">
      <c r="A890"/>
      <c r="B890" s="73"/>
      <c r="D890"/>
      <c r="E890"/>
      <c r="F890"/>
      <c r="G890" s="88"/>
      <c r="H890"/>
      <c r="I890"/>
      <c r="J890"/>
    </row>
    <row r="891" spans="1:10" s="46" customFormat="1" x14ac:dyDescent="0.2">
      <c r="A891"/>
      <c r="B891" s="73"/>
      <c r="D891"/>
      <c r="E891"/>
      <c r="F891"/>
      <c r="G891" s="88"/>
      <c r="H891"/>
      <c r="I891"/>
      <c r="J891"/>
    </row>
    <row r="892" spans="1:10" s="46" customFormat="1" x14ac:dyDescent="0.2">
      <c r="A892"/>
      <c r="B892" s="73"/>
      <c r="D892"/>
      <c r="E892"/>
      <c r="F892"/>
      <c r="G892" s="88"/>
      <c r="H892"/>
      <c r="I892"/>
      <c r="J892"/>
    </row>
    <row r="893" spans="1:10" s="46" customFormat="1" x14ac:dyDescent="0.2">
      <c r="A893"/>
      <c r="B893" s="73"/>
      <c r="D893"/>
      <c r="E893"/>
      <c r="F893"/>
      <c r="G893" s="88"/>
      <c r="H893"/>
      <c r="I893"/>
      <c r="J893"/>
    </row>
    <row r="894" spans="1:10" s="46" customFormat="1" x14ac:dyDescent="0.2">
      <c r="A894"/>
      <c r="B894" s="73"/>
      <c r="D894"/>
      <c r="E894"/>
      <c r="F894"/>
      <c r="G894" s="88"/>
      <c r="H894"/>
      <c r="I894"/>
      <c r="J894"/>
    </row>
    <row r="895" spans="1:10" s="46" customFormat="1" x14ac:dyDescent="0.2">
      <c r="A895"/>
      <c r="B895" s="73"/>
      <c r="D895"/>
      <c r="E895"/>
      <c r="F895"/>
      <c r="G895" s="88"/>
      <c r="H895"/>
      <c r="I895"/>
      <c r="J895"/>
    </row>
    <row r="896" spans="1:10" s="46" customFormat="1" x14ac:dyDescent="0.2">
      <c r="A896"/>
      <c r="B896" s="73"/>
      <c r="D896"/>
      <c r="E896"/>
      <c r="F896"/>
      <c r="G896" s="88"/>
      <c r="H896"/>
      <c r="I896"/>
      <c r="J896"/>
    </row>
    <row r="897" spans="1:10" s="46" customFormat="1" x14ac:dyDescent="0.2">
      <c r="A897"/>
      <c r="B897" s="73"/>
      <c r="D897"/>
      <c r="E897"/>
      <c r="F897"/>
      <c r="G897" s="88"/>
      <c r="H897"/>
      <c r="I897"/>
      <c r="J897"/>
    </row>
    <row r="898" spans="1:10" s="46" customFormat="1" x14ac:dyDescent="0.2">
      <c r="A898"/>
      <c r="B898" s="73"/>
      <c r="D898"/>
      <c r="E898"/>
      <c r="F898"/>
      <c r="G898" s="88"/>
      <c r="H898"/>
      <c r="I898"/>
      <c r="J898"/>
    </row>
    <row r="899" spans="1:10" s="46" customFormat="1" x14ac:dyDescent="0.2">
      <c r="A899"/>
      <c r="B899" s="73"/>
      <c r="D899"/>
      <c r="E899"/>
      <c r="F899"/>
      <c r="G899" s="88"/>
      <c r="H899"/>
      <c r="I899"/>
      <c r="J899"/>
    </row>
    <row r="900" spans="1:10" s="46" customFormat="1" x14ac:dyDescent="0.2">
      <c r="A900"/>
      <c r="B900" s="73"/>
      <c r="D900"/>
      <c r="E900"/>
      <c r="F900"/>
      <c r="G900" s="88"/>
      <c r="H900"/>
      <c r="I900"/>
      <c r="J900"/>
    </row>
    <row r="901" spans="1:10" s="46" customFormat="1" x14ac:dyDescent="0.2">
      <c r="A901"/>
      <c r="B901" s="73"/>
      <c r="D901"/>
      <c r="E901"/>
      <c r="F901"/>
      <c r="G901" s="88"/>
      <c r="H901"/>
      <c r="I901"/>
      <c r="J901"/>
    </row>
    <row r="902" spans="1:10" s="46" customFormat="1" x14ac:dyDescent="0.2">
      <c r="A902"/>
      <c r="B902" s="73"/>
      <c r="D902"/>
      <c r="E902"/>
      <c r="F902"/>
      <c r="G902" s="88"/>
      <c r="H902"/>
      <c r="I902"/>
      <c r="J902"/>
    </row>
    <row r="903" spans="1:10" s="46" customFormat="1" x14ac:dyDescent="0.2">
      <c r="A903"/>
      <c r="B903" s="73"/>
      <c r="D903"/>
      <c r="E903"/>
      <c r="F903"/>
      <c r="G903" s="88"/>
      <c r="H903"/>
      <c r="I903"/>
      <c r="J903"/>
    </row>
    <row r="904" spans="1:10" s="46" customFormat="1" x14ac:dyDescent="0.2">
      <c r="A904"/>
      <c r="B904" s="73"/>
      <c r="D904"/>
      <c r="E904"/>
      <c r="F904"/>
      <c r="G904" s="88"/>
      <c r="H904"/>
      <c r="I904"/>
      <c r="J904"/>
    </row>
    <row r="905" spans="1:10" s="46" customFormat="1" x14ac:dyDescent="0.2">
      <c r="A905"/>
      <c r="B905" s="73"/>
      <c r="D905"/>
      <c r="E905"/>
      <c r="F905"/>
      <c r="G905" s="88"/>
      <c r="H905"/>
      <c r="I905"/>
      <c r="J905"/>
    </row>
    <row r="906" spans="1:10" s="46" customFormat="1" x14ac:dyDescent="0.2">
      <c r="A906"/>
      <c r="B906" s="73"/>
      <c r="D906"/>
      <c r="E906"/>
      <c r="F906"/>
      <c r="G906" s="88"/>
      <c r="H906"/>
      <c r="I906"/>
      <c r="J906"/>
    </row>
    <row r="907" spans="1:10" s="46" customFormat="1" x14ac:dyDescent="0.2">
      <c r="A907"/>
      <c r="B907" s="73"/>
      <c r="D907"/>
      <c r="E907"/>
      <c r="F907"/>
      <c r="G907" s="88"/>
      <c r="H907"/>
      <c r="I907"/>
      <c r="J907"/>
    </row>
    <row r="908" spans="1:10" s="46" customFormat="1" x14ac:dyDescent="0.2">
      <c r="A908"/>
      <c r="B908" s="73"/>
      <c r="D908"/>
      <c r="E908"/>
      <c r="F908"/>
      <c r="G908" s="88"/>
      <c r="H908"/>
      <c r="I908"/>
      <c r="J908"/>
    </row>
    <row r="909" spans="1:10" s="46" customFormat="1" x14ac:dyDescent="0.2">
      <c r="A909"/>
      <c r="B909" s="73"/>
      <c r="D909"/>
      <c r="E909"/>
      <c r="F909"/>
      <c r="G909" s="88"/>
      <c r="H909"/>
      <c r="I909"/>
      <c r="J909"/>
    </row>
    <row r="910" spans="1:10" s="46" customFormat="1" x14ac:dyDescent="0.2">
      <c r="A910"/>
      <c r="B910" s="73"/>
      <c r="D910"/>
      <c r="E910"/>
      <c r="F910"/>
      <c r="G910" s="88"/>
      <c r="H910"/>
      <c r="I910"/>
      <c r="J910"/>
    </row>
    <row r="911" spans="1:10" s="46" customFormat="1" x14ac:dyDescent="0.2">
      <c r="A911"/>
      <c r="B911" s="73"/>
      <c r="D911"/>
      <c r="E911"/>
      <c r="F911"/>
      <c r="G911" s="88"/>
      <c r="H911"/>
      <c r="I911"/>
      <c r="J911"/>
    </row>
    <row r="912" spans="1:10" s="46" customFormat="1" x14ac:dyDescent="0.2">
      <c r="A912"/>
      <c r="B912" s="73"/>
      <c r="D912"/>
      <c r="E912"/>
      <c r="F912"/>
      <c r="G912" s="88"/>
      <c r="H912"/>
      <c r="I912"/>
      <c r="J912"/>
    </row>
    <row r="913" spans="1:10" s="46" customFormat="1" x14ac:dyDescent="0.2">
      <c r="A913"/>
      <c r="B913" s="73"/>
      <c r="D913"/>
      <c r="E913"/>
      <c r="F913"/>
      <c r="G913" s="88"/>
      <c r="H913"/>
      <c r="I913"/>
      <c r="J913"/>
    </row>
    <row r="914" spans="1:10" s="46" customFormat="1" x14ac:dyDescent="0.2">
      <c r="A914"/>
      <c r="B914" s="73"/>
      <c r="D914"/>
      <c r="E914"/>
      <c r="F914"/>
      <c r="G914" s="88"/>
      <c r="H914"/>
      <c r="I914"/>
      <c r="J914"/>
    </row>
    <row r="915" spans="1:10" s="46" customFormat="1" x14ac:dyDescent="0.2">
      <c r="A915"/>
      <c r="B915" s="73"/>
      <c r="D915"/>
      <c r="E915"/>
      <c r="F915"/>
      <c r="G915" s="88"/>
      <c r="H915"/>
      <c r="I915"/>
      <c r="J915"/>
    </row>
    <row r="916" spans="1:10" s="46" customFormat="1" x14ac:dyDescent="0.2">
      <c r="A916"/>
      <c r="B916" s="73"/>
      <c r="D916"/>
      <c r="E916"/>
      <c r="F916"/>
      <c r="G916" s="88"/>
      <c r="H916"/>
      <c r="I916"/>
      <c r="J916"/>
    </row>
    <row r="917" spans="1:10" s="46" customFormat="1" x14ac:dyDescent="0.2">
      <c r="A917"/>
      <c r="B917" s="73"/>
      <c r="D917"/>
      <c r="E917"/>
      <c r="F917"/>
      <c r="G917" s="88"/>
      <c r="H917"/>
      <c r="I917"/>
      <c r="J917"/>
    </row>
    <row r="918" spans="1:10" s="46" customFormat="1" x14ac:dyDescent="0.2">
      <c r="A918"/>
      <c r="B918" s="73"/>
      <c r="D918"/>
      <c r="E918"/>
      <c r="F918"/>
      <c r="G918" s="88"/>
      <c r="H918"/>
      <c r="I918"/>
      <c r="J918"/>
    </row>
    <row r="919" spans="1:10" s="46" customFormat="1" x14ac:dyDescent="0.2">
      <c r="A919"/>
      <c r="B919" s="73"/>
      <c r="D919"/>
      <c r="E919"/>
      <c r="F919"/>
      <c r="G919" s="88"/>
      <c r="H919"/>
      <c r="I919"/>
      <c r="J919"/>
    </row>
    <row r="920" spans="1:10" s="46" customFormat="1" x14ac:dyDescent="0.2">
      <c r="A920"/>
      <c r="B920" s="73"/>
      <c r="D920"/>
      <c r="E920"/>
      <c r="F920"/>
      <c r="G920" s="88"/>
      <c r="H920"/>
      <c r="I920"/>
      <c r="J920"/>
    </row>
    <row r="921" spans="1:10" s="46" customFormat="1" x14ac:dyDescent="0.2">
      <c r="A921"/>
      <c r="B921" s="73"/>
      <c r="D921"/>
      <c r="E921"/>
      <c r="F921"/>
      <c r="G921" s="88"/>
      <c r="H921"/>
      <c r="I921"/>
      <c r="J921"/>
    </row>
    <row r="922" spans="1:10" s="46" customFormat="1" x14ac:dyDescent="0.2">
      <c r="A922"/>
      <c r="B922" s="73"/>
      <c r="D922"/>
      <c r="E922"/>
      <c r="F922"/>
      <c r="G922" s="88"/>
      <c r="H922"/>
      <c r="I922"/>
      <c r="J922"/>
    </row>
    <row r="923" spans="1:10" s="46" customFormat="1" x14ac:dyDescent="0.2">
      <c r="A923"/>
      <c r="B923" s="73"/>
      <c r="D923"/>
      <c r="E923"/>
      <c r="F923"/>
      <c r="G923" s="88"/>
      <c r="H923"/>
      <c r="I923"/>
      <c r="J923"/>
    </row>
    <row r="924" spans="1:10" s="46" customFormat="1" x14ac:dyDescent="0.2">
      <c r="A924"/>
      <c r="B924" s="73"/>
      <c r="D924"/>
      <c r="E924"/>
      <c r="F924"/>
      <c r="G924" s="88"/>
      <c r="H924"/>
      <c r="I924"/>
      <c r="J924"/>
    </row>
    <row r="925" spans="1:10" s="46" customFormat="1" x14ac:dyDescent="0.2">
      <c r="A925"/>
      <c r="B925" s="73"/>
      <c r="D925"/>
      <c r="E925"/>
      <c r="F925"/>
      <c r="G925" s="88"/>
      <c r="H925"/>
      <c r="I925"/>
      <c r="J925"/>
    </row>
    <row r="926" spans="1:10" s="46" customFormat="1" x14ac:dyDescent="0.2">
      <c r="A926"/>
      <c r="B926" s="73"/>
      <c r="D926"/>
      <c r="E926"/>
      <c r="F926"/>
      <c r="G926" s="88"/>
      <c r="H926"/>
      <c r="I926"/>
      <c r="J926"/>
    </row>
    <row r="927" spans="1:10" s="46" customFormat="1" x14ac:dyDescent="0.2">
      <c r="A927"/>
      <c r="B927" s="73"/>
      <c r="D927"/>
      <c r="E927"/>
      <c r="F927"/>
      <c r="G927" s="88"/>
      <c r="H927"/>
      <c r="I927"/>
      <c r="J927"/>
    </row>
    <row r="928" spans="1:10" s="46" customFormat="1" x14ac:dyDescent="0.2">
      <c r="A928"/>
      <c r="B928" s="73"/>
      <c r="D928"/>
      <c r="E928"/>
      <c r="F928"/>
      <c r="G928" s="88"/>
      <c r="H928"/>
      <c r="I928"/>
      <c r="J928"/>
    </row>
    <row r="929" spans="1:10" s="46" customFormat="1" x14ac:dyDescent="0.2">
      <c r="A929"/>
      <c r="B929" s="73"/>
      <c r="D929"/>
      <c r="E929"/>
      <c r="F929"/>
      <c r="G929" s="88"/>
      <c r="H929"/>
      <c r="I929"/>
      <c r="J929"/>
    </row>
    <row r="930" spans="1:10" s="46" customFormat="1" x14ac:dyDescent="0.2">
      <c r="A930"/>
      <c r="B930" s="73"/>
      <c r="D930"/>
      <c r="E930"/>
      <c r="F930"/>
      <c r="G930" s="88"/>
      <c r="H930"/>
      <c r="I930"/>
      <c r="J930"/>
    </row>
    <row r="931" spans="1:10" s="46" customFormat="1" x14ac:dyDescent="0.2">
      <c r="A931"/>
      <c r="B931" s="73"/>
      <c r="D931"/>
      <c r="E931"/>
      <c r="F931"/>
      <c r="G931" s="88"/>
      <c r="H931"/>
      <c r="I931"/>
      <c r="J931"/>
    </row>
    <row r="932" spans="1:10" s="46" customFormat="1" x14ac:dyDescent="0.2">
      <c r="A932"/>
      <c r="B932" s="73"/>
      <c r="D932"/>
      <c r="E932"/>
      <c r="F932"/>
      <c r="G932" s="88"/>
      <c r="H932"/>
      <c r="I932"/>
      <c r="J932"/>
    </row>
    <row r="933" spans="1:10" s="46" customFormat="1" x14ac:dyDescent="0.2">
      <c r="A933"/>
      <c r="B933" s="73"/>
      <c r="D933"/>
      <c r="E933"/>
      <c r="F933"/>
      <c r="G933" s="88"/>
      <c r="H933"/>
      <c r="I933"/>
      <c r="J933"/>
    </row>
    <row r="934" spans="1:10" s="46" customFormat="1" x14ac:dyDescent="0.2">
      <c r="A934"/>
      <c r="B934" s="73"/>
      <c r="D934"/>
      <c r="E934"/>
      <c r="F934"/>
      <c r="G934" s="88"/>
      <c r="H934"/>
      <c r="I934"/>
      <c r="J934"/>
    </row>
    <row r="935" spans="1:10" s="46" customFormat="1" x14ac:dyDescent="0.2">
      <c r="A935"/>
      <c r="B935" s="73"/>
      <c r="D935"/>
      <c r="E935"/>
      <c r="F935"/>
      <c r="G935" s="88"/>
      <c r="H935"/>
      <c r="I935"/>
      <c r="J935"/>
    </row>
    <row r="936" spans="1:10" s="46" customFormat="1" x14ac:dyDescent="0.2">
      <c r="A936"/>
      <c r="B936" s="73"/>
      <c r="D936"/>
      <c r="E936"/>
      <c r="F936"/>
      <c r="G936" s="88"/>
      <c r="H936"/>
      <c r="I936"/>
      <c r="J936"/>
    </row>
    <row r="937" spans="1:10" s="46" customFormat="1" x14ac:dyDescent="0.2">
      <c r="A937"/>
      <c r="B937" s="73"/>
      <c r="D937"/>
      <c r="E937"/>
      <c r="F937"/>
      <c r="G937" s="88"/>
      <c r="H937"/>
      <c r="I937"/>
      <c r="J937"/>
    </row>
    <row r="938" spans="1:10" s="46" customFormat="1" x14ac:dyDescent="0.2">
      <c r="A938"/>
      <c r="B938" s="73"/>
      <c r="D938"/>
      <c r="E938"/>
      <c r="F938"/>
      <c r="G938" s="88"/>
      <c r="H938"/>
      <c r="I938"/>
      <c r="J938"/>
    </row>
    <row r="939" spans="1:10" s="46" customFormat="1" x14ac:dyDescent="0.2">
      <c r="A939"/>
      <c r="B939" s="73"/>
      <c r="D939"/>
      <c r="E939"/>
      <c r="F939"/>
      <c r="G939" s="88"/>
      <c r="H939"/>
      <c r="I939"/>
      <c r="J939"/>
    </row>
    <row r="940" spans="1:10" s="46" customFormat="1" x14ac:dyDescent="0.2">
      <c r="A940"/>
      <c r="B940" s="73"/>
      <c r="D940"/>
      <c r="E940"/>
      <c r="F940"/>
      <c r="G940" s="88"/>
      <c r="H940"/>
      <c r="I940"/>
      <c r="J940"/>
    </row>
    <row r="941" spans="1:10" s="46" customFormat="1" x14ac:dyDescent="0.2">
      <c r="A941"/>
      <c r="B941" s="73"/>
      <c r="D941"/>
      <c r="E941"/>
      <c r="F941"/>
      <c r="G941" s="88"/>
      <c r="H941"/>
      <c r="I941"/>
      <c r="J941"/>
    </row>
    <row r="942" spans="1:10" s="46" customFormat="1" x14ac:dyDescent="0.2">
      <c r="A942"/>
      <c r="B942" s="73"/>
      <c r="D942"/>
      <c r="E942"/>
      <c r="F942"/>
      <c r="G942" s="88"/>
      <c r="H942"/>
      <c r="I942"/>
      <c r="J942"/>
    </row>
    <row r="943" spans="1:10" s="46" customFormat="1" x14ac:dyDescent="0.2">
      <c r="A943"/>
      <c r="B943" s="73"/>
      <c r="D943"/>
      <c r="E943"/>
      <c r="F943"/>
      <c r="G943" s="88"/>
      <c r="H943"/>
      <c r="I943"/>
      <c r="J943"/>
    </row>
    <row r="944" spans="1:10" s="46" customFormat="1" x14ac:dyDescent="0.2">
      <c r="A944"/>
      <c r="B944" s="73"/>
      <c r="D944"/>
      <c r="E944"/>
      <c r="F944"/>
      <c r="G944" s="88"/>
      <c r="H944"/>
      <c r="I944"/>
      <c r="J944"/>
    </row>
    <row r="945" spans="1:10" s="46" customFormat="1" x14ac:dyDescent="0.2">
      <c r="A945"/>
      <c r="B945" s="73"/>
      <c r="D945"/>
      <c r="E945"/>
      <c r="F945"/>
      <c r="G945" s="88"/>
      <c r="H945"/>
      <c r="I945"/>
      <c r="J945"/>
    </row>
    <row r="946" spans="1:10" s="46" customFormat="1" x14ac:dyDescent="0.2">
      <c r="A946"/>
      <c r="B946" s="73"/>
      <c r="D946"/>
      <c r="E946"/>
      <c r="F946"/>
      <c r="G946" s="88"/>
      <c r="H946"/>
      <c r="I946"/>
      <c r="J946"/>
    </row>
    <row r="947" spans="1:10" s="46" customFormat="1" x14ac:dyDescent="0.2">
      <c r="A947"/>
      <c r="B947" s="73"/>
      <c r="D947"/>
      <c r="E947"/>
      <c r="F947"/>
      <c r="G947" s="88"/>
      <c r="H947"/>
      <c r="I947"/>
      <c r="J947"/>
    </row>
    <row r="948" spans="1:10" s="46" customFormat="1" x14ac:dyDescent="0.2">
      <c r="A948"/>
      <c r="B948" s="73"/>
      <c r="D948"/>
      <c r="E948"/>
      <c r="F948"/>
      <c r="G948" s="88"/>
      <c r="H948"/>
      <c r="I948"/>
      <c r="J948"/>
    </row>
    <row r="949" spans="1:10" s="46" customFormat="1" x14ac:dyDescent="0.2">
      <c r="A949"/>
      <c r="B949" s="73"/>
      <c r="D949"/>
      <c r="E949"/>
      <c r="F949"/>
      <c r="G949" s="88"/>
      <c r="H949"/>
      <c r="I949"/>
      <c r="J949"/>
    </row>
    <row r="950" spans="1:10" s="46" customFormat="1" x14ac:dyDescent="0.2">
      <c r="A950"/>
      <c r="B950" s="73"/>
      <c r="D950"/>
      <c r="E950"/>
      <c r="F950"/>
      <c r="G950" s="88"/>
      <c r="H950"/>
      <c r="I950"/>
      <c r="J950"/>
    </row>
    <row r="951" spans="1:10" s="46" customFormat="1" x14ac:dyDescent="0.2">
      <c r="A951"/>
      <c r="B951" s="73"/>
      <c r="D951"/>
      <c r="E951"/>
      <c r="F951"/>
      <c r="G951" s="88"/>
      <c r="H951"/>
      <c r="I951"/>
      <c r="J951"/>
    </row>
    <row r="952" spans="1:10" s="46" customFormat="1" x14ac:dyDescent="0.2">
      <c r="A952"/>
      <c r="B952" s="73"/>
      <c r="D952"/>
      <c r="E952"/>
      <c r="F952"/>
      <c r="G952" s="88"/>
      <c r="H952"/>
      <c r="I952"/>
      <c r="J952"/>
    </row>
    <row r="953" spans="1:10" s="46" customFormat="1" x14ac:dyDescent="0.2">
      <c r="A953"/>
      <c r="B953" s="73"/>
      <c r="D953"/>
      <c r="E953"/>
      <c r="F953"/>
      <c r="G953" s="88"/>
      <c r="H953"/>
      <c r="I953"/>
      <c r="J953"/>
    </row>
    <row r="954" spans="1:10" s="46" customFormat="1" x14ac:dyDescent="0.2">
      <c r="A954"/>
      <c r="B954" s="73"/>
      <c r="D954"/>
      <c r="E954"/>
      <c r="F954"/>
      <c r="G954" s="88"/>
      <c r="H954"/>
      <c r="I954"/>
      <c r="J954"/>
    </row>
    <row r="955" spans="1:10" s="46" customFormat="1" x14ac:dyDescent="0.2">
      <c r="A955"/>
      <c r="B955" s="73"/>
      <c r="D955"/>
      <c r="E955"/>
      <c r="F955"/>
      <c r="G955" s="88"/>
      <c r="H955"/>
      <c r="I955"/>
      <c r="J955"/>
    </row>
    <row r="956" spans="1:10" s="46" customFormat="1" x14ac:dyDescent="0.2">
      <c r="A956"/>
      <c r="B956" s="73"/>
      <c r="D956"/>
      <c r="E956"/>
      <c r="F956"/>
      <c r="G956" s="88"/>
      <c r="H956"/>
      <c r="I956"/>
      <c r="J956"/>
    </row>
    <row r="957" spans="1:10" s="46" customFormat="1" x14ac:dyDescent="0.2">
      <c r="A957"/>
      <c r="B957" s="73"/>
      <c r="D957"/>
      <c r="E957"/>
      <c r="F957"/>
      <c r="G957" s="88"/>
      <c r="H957"/>
      <c r="I957"/>
      <c r="J957"/>
    </row>
    <row r="958" spans="1:10" s="46" customFormat="1" x14ac:dyDescent="0.2">
      <c r="A958"/>
      <c r="B958" s="73"/>
      <c r="D958"/>
      <c r="E958"/>
      <c r="F958"/>
      <c r="G958" s="88"/>
      <c r="H958"/>
      <c r="I958"/>
      <c r="J958"/>
    </row>
    <row r="959" spans="1:10" s="46" customFormat="1" x14ac:dyDescent="0.2">
      <c r="A959"/>
      <c r="B959" s="73"/>
      <c r="D959"/>
      <c r="E959"/>
      <c r="F959"/>
      <c r="G959" s="88"/>
      <c r="H959"/>
      <c r="I959"/>
      <c r="J959"/>
    </row>
    <row r="960" spans="1:10" s="46" customFormat="1" x14ac:dyDescent="0.2">
      <c r="A960"/>
      <c r="B960" s="73"/>
      <c r="D960"/>
      <c r="E960"/>
      <c r="F960"/>
      <c r="G960" s="88"/>
      <c r="H960"/>
      <c r="I960"/>
      <c r="J960"/>
    </row>
    <row r="961" spans="1:10" s="46" customFormat="1" x14ac:dyDescent="0.2">
      <c r="A961"/>
      <c r="B961" s="73"/>
      <c r="D961"/>
      <c r="E961"/>
      <c r="F961"/>
      <c r="G961" s="88"/>
      <c r="H961"/>
      <c r="I961"/>
      <c r="J961"/>
    </row>
    <row r="962" spans="1:10" s="46" customFormat="1" x14ac:dyDescent="0.2">
      <c r="A962"/>
      <c r="B962" s="73"/>
      <c r="D962"/>
      <c r="E962"/>
      <c r="F962"/>
      <c r="G962" s="88"/>
      <c r="H962"/>
      <c r="I962"/>
      <c r="J962"/>
    </row>
    <row r="963" spans="1:10" s="46" customFormat="1" x14ac:dyDescent="0.2">
      <c r="A963"/>
      <c r="B963" s="73"/>
      <c r="D963"/>
      <c r="E963"/>
      <c r="F963"/>
      <c r="G963" s="88"/>
      <c r="H963"/>
      <c r="I963"/>
      <c r="J963"/>
    </row>
    <row r="964" spans="1:10" s="46" customFormat="1" x14ac:dyDescent="0.2">
      <c r="A964"/>
      <c r="B964" s="73"/>
      <c r="D964"/>
      <c r="E964"/>
      <c r="F964"/>
      <c r="G964" s="88"/>
      <c r="H964"/>
      <c r="I964"/>
      <c r="J964"/>
    </row>
    <row r="965" spans="1:10" s="46" customFormat="1" x14ac:dyDescent="0.2">
      <c r="A965"/>
      <c r="B965" s="73"/>
      <c r="D965"/>
      <c r="E965"/>
      <c r="F965"/>
      <c r="G965" s="88"/>
      <c r="H965"/>
      <c r="I965"/>
      <c r="J965"/>
    </row>
    <row r="966" spans="1:10" s="46" customFormat="1" x14ac:dyDescent="0.2">
      <c r="A966"/>
      <c r="B966" s="73"/>
      <c r="D966"/>
      <c r="E966"/>
      <c r="F966"/>
      <c r="G966" s="88"/>
      <c r="H966"/>
      <c r="I966"/>
      <c r="J966"/>
    </row>
    <row r="967" spans="1:10" s="46" customFormat="1" x14ac:dyDescent="0.2">
      <c r="A967"/>
      <c r="B967" s="73"/>
      <c r="D967"/>
      <c r="E967"/>
      <c r="F967"/>
      <c r="G967" s="88"/>
      <c r="H967"/>
      <c r="I967"/>
      <c r="J967"/>
    </row>
    <row r="968" spans="1:10" s="46" customFormat="1" x14ac:dyDescent="0.2">
      <c r="A968"/>
      <c r="B968" s="73"/>
      <c r="D968"/>
      <c r="E968"/>
      <c r="F968"/>
      <c r="G968" s="88"/>
      <c r="H968"/>
      <c r="I968"/>
      <c r="J968"/>
    </row>
    <row r="969" spans="1:10" s="46" customFormat="1" x14ac:dyDescent="0.2">
      <c r="A969"/>
      <c r="B969" s="73"/>
      <c r="D969"/>
      <c r="E969"/>
      <c r="F969"/>
      <c r="G969" s="88"/>
      <c r="H969"/>
      <c r="I969"/>
      <c r="J969"/>
    </row>
    <row r="970" spans="1:10" s="46" customFormat="1" x14ac:dyDescent="0.2">
      <c r="A970"/>
      <c r="B970" s="73"/>
      <c r="D970"/>
      <c r="E970"/>
      <c r="F970"/>
      <c r="G970" s="88"/>
      <c r="H970"/>
      <c r="I970"/>
      <c r="J970"/>
    </row>
    <row r="971" spans="1:10" s="46" customFormat="1" x14ac:dyDescent="0.2">
      <c r="A971"/>
      <c r="B971" s="73"/>
      <c r="D971"/>
      <c r="E971"/>
      <c r="F971"/>
      <c r="G971" s="88"/>
      <c r="H971"/>
      <c r="I971"/>
      <c r="J971"/>
    </row>
    <row r="972" spans="1:10" s="46" customFormat="1" x14ac:dyDescent="0.2">
      <c r="A972"/>
      <c r="B972" s="73"/>
      <c r="D972"/>
      <c r="E972"/>
      <c r="F972"/>
      <c r="G972" s="88"/>
      <c r="H972"/>
      <c r="I972"/>
      <c r="J972"/>
    </row>
    <row r="973" spans="1:10" s="46" customFormat="1" x14ac:dyDescent="0.2">
      <c r="A973"/>
      <c r="B973" s="73"/>
      <c r="D973"/>
      <c r="E973"/>
      <c r="F973"/>
      <c r="G973" s="88"/>
      <c r="H973"/>
      <c r="I973"/>
      <c r="J973"/>
    </row>
    <row r="974" spans="1:10" s="46" customFormat="1" x14ac:dyDescent="0.2">
      <c r="A974"/>
      <c r="B974" s="73"/>
      <c r="D974"/>
      <c r="E974"/>
      <c r="F974"/>
      <c r="G974" s="88"/>
      <c r="H974"/>
      <c r="I974"/>
      <c r="J974"/>
    </row>
    <row r="975" spans="1:10" s="46" customFormat="1" x14ac:dyDescent="0.2">
      <c r="A975"/>
      <c r="B975" s="73"/>
      <c r="D975"/>
      <c r="E975"/>
      <c r="F975"/>
      <c r="G975" s="88"/>
      <c r="H975"/>
      <c r="I975"/>
      <c r="J975"/>
    </row>
    <row r="976" spans="1:10" s="46" customFormat="1" x14ac:dyDescent="0.2">
      <c r="A976"/>
      <c r="B976" s="73"/>
      <c r="D976"/>
      <c r="E976"/>
      <c r="F976"/>
      <c r="G976" s="88"/>
      <c r="H976"/>
      <c r="I976"/>
      <c r="J976"/>
    </row>
    <row r="977" spans="1:10" s="46" customFormat="1" x14ac:dyDescent="0.2">
      <c r="A977"/>
      <c r="B977" s="73"/>
      <c r="D977"/>
      <c r="E977"/>
      <c r="F977"/>
      <c r="G977" s="88"/>
      <c r="H977"/>
      <c r="I977"/>
      <c r="J977"/>
    </row>
    <row r="978" spans="1:10" s="46" customFormat="1" x14ac:dyDescent="0.2">
      <c r="A978"/>
      <c r="B978" s="73"/>
      <c r="D978"/>
      <c r="E978"/>
      <c r="F978"/>
      <c r="G978" s="88"/>
      <c r="H978"/>
      <c r="I978"/>
      <c r="J978"/>
    </row>
    <row r="979" spans="1:10" s="46" customFormat="1" x14ac:dyDescent="0.2">
      <c r="A979"/>
      <c r="B979" s="73"/>
      <c r="D979"/>
      <c r="E979"/>
      <c r="F979"/>
      <c r="G979" s="88"/>
      <c r="H979"/>
      <c r="I979"/>
      <c r="J979"/>
    </row>
    <row r="980" spans="1:10" s="46" customFormat="1" x14ac:dyDescent="0.2">
      <c r="A980"/>
      <c r="B980" s="73"/>
      <c r="D980"/>
      <c r="E980"/>
      <c r="F980"/>
      <c r="G980" s="88"/>
      <c r="H980"/>
      <c r="I980"/>
      <c r="J980"/>
    </row>
    <row r="981" spans="1:10" s="46" customFormat="1" x14ac:dyDescent="0.2">
      <c r="A981"/>
      <c r="B981" s="73"/>
      <c r="D981"/>
      <c r="E981"/>
      <c r="F981"/>
      <c r="G981" s="88"/>
      <c r="H981"/>
      <c r="I981"/>
      <c r="J981"/>
    </row>
    <row r="982" spans="1:10" s="46" customFormat="1" x14ac:dyDescent="0.2">
      <c r="A982"/>
      <c r="B982" s="73"/>
      <c r="D982"/>
      <c r="E982"/>
      <c r="F982"/>
      <c r="G982" s="88"/>
      <c r="H982"/>
      <c r="I982"/>
      <c r="J982"/>
    </row>
    <row r="983" spans="1:10" s="46" customFormat="1" x14ac:dyDescent="0.2">
      <c r="A983"/>
      <c r="B983" s="73"/>
      <c r="D983"/>
      <c r="E983"/>
      <c r="F983"/>
      <c r="G983" s="88"/>
      <c r="H983"/>
      <c r="I983"/>
      <c r="J983"/>
    </row>
    <row r="984" spans="1:10" s="46" customFormat="1" x14ac:dyDescent="0.2">
      <c r="A984"/>
      <c r="B984" s="73"/>
      <c r="D984"/>
      <c r="E984"/>
      <c r="F984"/>
      <c r="G984" s="88"/>
      <c r="H984"/>
      <c r="I984"/>
      <c r="J984"/>
    </row>
    <row r="985" spans="1:10" s="46" customFormat="1" x14ac:dyDescent="0.2">
      <c r="A985"/>
      <c r="B985" s="73"/>
      <c r="D985"/>
      <c r="E985"/>
      <c r="F985"/>
      <c r="G985" s="88"/>
      <c r="H985"/>
      <c r="I985"/>
      <c r="J985"/>
    </row>
    <row r="986" spans="1:10" s="46" customFormat="1" x14ac:dyDescent="0.2">
      <c r="A986"/>
      <c r="B986" s="73"/>
      <c r="D986"/>
      <c r="E986"/>
      <c r="F986"/>
      <c r="G986" s="88"/>
      <c r="H986"/>
      <c r="I986"/>
      <c r="J986"/>
    </row>
    <row r="987" spans="1:10" s="46" customFormat="1" x14ac:dyDescent="0.2">
      <c r="A987"/>
      <c r="B987" s="73"/>
      <c r="D987"/>
      <c r="E987"/>
      <c r="F987"/>
      <c r="G987" s="88"/>
      <c r="H987"/>
      <c r="I987"/>
      <c r="J987"/>
    </row>
    <row r="988" spans="1:10" s="46" customFormat="1" x14ac:dyDescent="0.2">
      <c r="A988"/>
      <c r="B988" s="73"/>
      <c r="D988"/>
      <c r="E988"/>
      <c r="F988"/>
      <c r="G988" s="88"/>
      <c r="H988"/>
      <c r="I988"/>
      <c r="J988"/>
    </row>
    <row r="989" spans="1:10" s="46" customFormat="1" x14ac:dyDescent="0.2">
      <c r="A989"/>
      <c r="B989" s="73"/>
      <c r="D989"/>
      <c r="E989"/>
      <c r="F989"/>
      <c r="G989" s="88"/>
      <c r="H989"/>
      <c r="I989"/>
      <c r="J989"/>
    </row>
    <row r="990" spans="1:10" s="46" customFormat="1" x14ac:dyDescent="0.2">
      <c r="A990"/>
      <c r="B990" s="73"/>
      <c r="D990"/>
      <c r="E990"/>
      <c r="F990"/>
      <c r="G990" s="88"/>
      <c r="H990"/>
      <c r="I990"/>
      <c r="J990"/>
    </row>
    <row r="991" spans="1:10" s="46" customFormat="1" x14ac:dyDescent="0.2">
      <c r="A991"/>
      <c r="B991" s="73"/>
      <c r="D991"/>
      <c r="E991"/>
      <c r="F991"/>
      <c r="G991" s="88"/>
      <c r="H991"/>
      <c r="I991"/>
      <c r="J991"/>
    </row>
    <row r="992" spans="1:10" s="46" customFormat="1" x14ac:dyDescent="0.2">
      <c r="A992"/>
      <c r="B992" s="73"/>
      <c r="D992"/>
      <c r="E992"/>
      <c r="F992"/>
      <c r="G992" s="88"/>
      <c r="H992"/>
      <c r="I992"/>
      <c r="J992"/>
    </row>
    <row r="993" spans="1:10" s="46" customFormat="1" x14ac:dyDescent="0.2">
      <c r="A993"/>
      <c r="B993" s="73"/>
      <c r="D993"/>
      <c r="E993"/>
      <c r="F993"/>
      <c r="G993" s="88"/>
      <c r="H993"/>
      <c r="I993"/>
      <c r="J993"/>
    </row>
    <row r="994" spans="1:10" s="46" customFormat="1" x14ac:dyDescent="0.2">
      <c r="A994"/>
      <c r="B994" s="73"/>
      <c r="D994"/>
      <c r="E994"/>
      <c r="F994"/>
      <c r="G994" s="88"/>
      <c r="H994"/>
      <c r="I994"/>
      <c r="J994"/>
    </row>
    <row r="995" spans="1:10" s="46" customFormat="1" x14ac:dyDescent="0.2">
      <c r="A995"/>
      <c r="B995" s="73"/>
      <c r="D995"/>
      <c r="E995"/>
      <c r="F995"/>
      <c r="G995" s="88"/>
      <c r="H995"/>
      <c r="I995"/>
      <c r="J995"/>
    </row>
    <row r="996" spans="1:10" s="46" customFormat="1" x14ac:dyDescent="0.2">
      <c r="A996"/>
      <c r="B996" s="73"/>
      <c r="D996"/>
      <c r="E996"/>
      <c r="F996"/>
      <c r="G996" s="88"/>
      <c r="H996"/>
      <c r="I996"/>
      <c r="J996"/>
    </row>
    <row r="997" spans="1:10" s="46" customFormat="1" x14ac:dyDescent="0.2">
      <c r="A997"/>
      <c r="B997" s="73"/>
      <c r="D997"/>
      <c r="E997"/>
      <c r="F997"/>
      <c r="G997" s="88"/>
      <c r="H997"/>
      <c r="I997"/>
      <c r="J997"/>
    </row>
    <row r="998" spans="1:10" s="46" customFormat="1" x14ac:dyDescent="0.2">
      <c r="A998"/>
      <c r="B998" s="73"/>
      <c r="D998"/>
      <c r="E998"/>
      <c r="F998"/>
      <c r="G998" s="88"/>
      <c r="H998"/>
      <c r="I998"/>
      <c r="J998"/>
    </row>
    <row r="999" spans="1:10" s="46" customFormat="1" x14ac:dyDescent="0.2">
      <c r="A999"/>
      <c r="B999" s="73"/>
      <c r="D999"/>
      <c r="E999"/>
      <c r="F999"/>
      <c r="G999" s="88"/>
      <c r="H999"/>
      <c r="I999"/>
      <c r="J999"/>
    </row>
    <row r="1000" spans="1:10" s="46" customFormat="1" x14ac:dyDescent="0.2">
      <c r="A1000"/>
      <c r="B1000" s="73"/>
      <c r="D1000"/>
      <c r="E1000"/>
      <c r="F1000"/>
      <c r="G1000" s="88"/>
      <c r="H1000"/>
      <c r="I1000"/>
      <c r="J1000"/>
    </row>
    <row r="1001" spans="1:10" s="46" customFormat="1" x14ac:dyDescent="0.2">
      <c r="A1001"/>
      <c r="B1001" s="73"/>
      <c r="D1001"/>
      <c r="E1001"/>
      <c r="F1001"/>
      <c r="G1001" s="88"/>
      <c r="H1001"/>
      <c r="I1001"/>
      <c r="J1001"/>
    </row>
    <row r="1002" spans="1:10" s="46" customFormat="1" x14ac:dyDescent="0.2">
      <c r="A1002"/>
      <c r="B1002" s="73"/>
      <c r="D1002"/>
      <c r="E1002"/>
      <c r="F1002"/>
      <c r="G1002" s="88"/>
      <c r="H1002"/>
      <c r="I1002"/>
      <c r="J1002"/>
    </row>
    <row r="1003" spans="1:10" s="46" customFormat="1" x14ac:dyDescent="0.2">
      <c r="A1003"/>
      <c r="B1003" s="73"/>
      <c r="D1003"/>
      <c r="E1003"/>
      <c r="F1003"/>
      <c r="G1003" s="88"/>
      <c r="H1003"/>
      <c r="I1003"/>
      <c r="J1003"/>
    </row>
    <row r="1004" spans="1:10" s="46" customFormat="1" x14ac:dyDescent="0.2">
      <c r="A1004"/>
      <c r="B1004" s="73"/>
      <c r="D1004"/>
      <c r="E1004"/>
      <c r="F1004"/>
      <c r="G1004" s="88"/>
      <c r="H1004"/>
      <c r="I1004"/>
      <c r="J1004"/>
    </row>
    <row r="1005" spans="1:10" s="46" customFormat="1" x14ac:dyDescent="0.2">
      <c r="A1005"/>
      <c r="B1005" s="73"/>
      <c r="D1005"/>
      <c r="E1005"/>
      <c r="F1005"/>
      <c r="G1005" s="88"/>
      <c r="H1005"/>
      <c r="I1005"/>
      <c r="J1005"/>
    </row>
    <row r="1006" spans="1:10" s="46" customFormat="1" x14ac:dyDescent="0.2">
      <c r="A1006"/>
      <c r="B1006" s="73"/>
      <c r="D1006"/>
      <c r="E1006"/>
      <c r="F1006"/>
      <c r="G1006" s="88"/>
      <c r="H1006"/>
      <c r="I1006"/>
      <c r="J1006"/>
    </row>
    <row r="1007" spans="1:10" s="46" customFormat="1" x14ac:dyDescent="0.2">
      <c r="A1007"/>
      <c r="B1007" s="73"/>
      <c r="D1007"/>
      <c r="E1007"/>
      <c r="F1007"/>
      <c r="G1007" s="88"/>
      <c r="H1007"/>
      <c r="I1007"/>
      <c r="J1007"/>
    </row>
    <row r="1008" spans="1:10" s="46" customFormat="1" x14ac:dyDescent="0.2">
      <c r="A1008"/>
      <c r="B1008" s="73"/>
      <c r="D1008"/>
      <c r="E1008"/>
      <c r="F1008"/>
      <c r="G1008" s="88"/>
      <c r="H1008"/>
      <c r="I1008"/>
      <c r="J1008"/>
    </row>
    <row r="1009" spans="1:10" s="46" customFormat="1" x14ac:dyDescent="0.2">
      <c r="A1009"/>
      <c r="B1009" s="73"/>
      <c r="D1009"/>
      <c r="E1009"/>
      <c r="F1009"/>
      <c r="G1009" s="88"/>
      <c r="H1009"/>
      <c r="I1009"/>
      <c r="J1009"/>
    </row>
    <row r="1010" spans="1:10" s="46" customFormat="1" x14ac:dyDescent="0.2">
      <c r="A1010"/>
      <c r="B1010" s="73"/>
      <c r="D1010"/>
      <c r="E1010"/>
      <c r="F1010"/>
      <c r="G1010" s="88"/>
      <c r="H1010"/>
      <c r="I1010"/>
      <c r="J1010"/>
    </row>
    <row r="1011" spans="1:10" s="46" customFormat="1" x14ac:dyDescent="0.2">
      <c r="A1011"/>
      <c r="B1011" s="73"/>
      <c r="D1011"/>
      <c r="E1011"/>
      <c r="F1011"/>
      <c r="G1011" s="88"/>
      <c r="H1011"/>
      <c r="I1011"/>
      <c r="J1011"/>
    </row>
    <row r="1012" spans="1:10" s="46" customFormat="1" x14ac:dyDescent="0.2">
      <c r="A1012"/>
      <c r="B1012" s="73"/>
      <c r="D1012"/>
      <c r="E1012"/>
      <c r="F1012"/>
      <c r="G1012" s="88"/>
      <c r="H1012"/>
      <c r="I1012"/>
      <c r="J1012"/>
    </row>
    <row r="1013" spans="1:10" s="46" customFormat="1" x14ac:dyDescent="0.2">
      <c r="A1013"/>
      <c r="B1013" s="73"/>
      <c r="D1013"/>
      <c r="E1013"/>
      <c r="F1013"/>
      <c r="G1013" s="88"/>
      <c r="H1013"/>
      <c r="I1013"/>
      <c r="J1013"/>
    </row>
    <row r="1014" spans="1:10" s="46" customFormat="1" x14ac:dyDescent="0.2">
      <c r="A1014"/>
      <c r="B1014" s="73"/>
      <c r="D1014"/>
      <c r="E1014"/>
      <c r="F1014"/>
      <c r="G1014" s="88"/>
      <c r="H1014"/>
      <c r="I1014"/>
      <c r="J1014"/>
    </row>
    <row r="1015" spans="1:10" s="46" customFormat="1" x14ac:dyDescent="0.2">
      <c r="A1015"/>
      <c r="B1015" s="73"/>
      <c r="D1015"/>
      <c r="E1015"/>
      <c r="F1015"/>
      <c r="G1015" s="88"/>
      <c r="H1015"/>
      <c r="I1015"/>
      <c r="J1015"/>
    </row>
    <row r="1016" spans="1:10" s="46" customFormat="1" x14ac:dyDescent="0.2">
      <c r="A1016"/>
      <c r="B1016" s="73"/>
      <c r="D1016"/>
      <c r="E1016"/>
      <c r="F1016"/>
      <c r="G1016" s="88"/>
      <c r="H1016"/>
      <c r="I1016"/>
      <c r="J1016"/>
    </row>
    <row r="1017" spans="1:10" s="46" customFormat="1" x14ac:dyDescent="0.2">
      <c r="A1017"/>
      <c r="B1017" s="73"/>
      <c r="D1017"/>
      <c r="E1017"/>
      <c r="F1017"/>
      <c r="G1017" s="88"/>
      <c r="H1017"/>
      <c r="I1017"/>
      <c r="J1017"/>
    </row>
    <row r="1018" spans="1:10" s="46" customFormat="1" x14ac:dyDescent="0.2">
      <c r="A1018"/>
      <c r="B1018" s="73"/>
      <c r="D1018"/>
      <c r="E1018"/>
      <c r="F1018"/>
      <c r="G1018" s="88"/>
      <c r="H1018"/>
      <c r="I1018"/>
      <c r="J1018"/>
    </row>
    <row r="1019" spans="1:10" s="46" customFormat="1" x14ac:dyDescent="0.2">
      <c r="A1019"/>
      <c r="B1019" s="73"/>
      <c r="D1019"/>
      <c r="E1019"/>
      <c r="F1019"/>
      <c r="G1019" s="88"/>
      <c r="H1019"/>
      <c r="I1019"/>
      <c r="J1019"/>
    </row>
    <row r="1020" spans="1:10" s="46" customFormat="1" x14ac:dyDescent="0.2">
      <c r="A1020"/>
      <c r="B1020" s="73"/>
      <c r="D1020"/>
      <c r="E1020"/>
      <c r="F1020"/>
      <c r="G1020" s="88"/>
      <c r="H1020"/>
      <c r="I1020"/>
      <c r="J1020"/>
    </row>
    <row r="1021" spans="1:10" s="46" customFormat="1" x14ac:dyDescent="0.2">
      <c r="A1021"/>
      <c r="B1021" s="73"/>
      <c r="D1021"/>
      <c r="E1021"/>
      <c r="F1021"/>
      <c r="G1021" s="88"/>
      <c r="H1021"/>
      <c r="I1021"/>
      <c r="J1021"/>
    </row>
    <row r="1022" spans="1:10" s="46" customFormat="1" x14ac:dyDescent="0.2">
      <c r="A1022"/>
      <c r="B1022" s="73"/>
      <c r="D1022"/>
      <c r="E1022"/>
      <c r="F1022"/>
      <c r="G1022" s="88"/>
      <c r="H1022"/>
      <c r="I1022"/>
      <c r="J1022"/>
    </row>
    <row r="1023" spans="1:10" s="46" customFormat="1" x14ac:dyDescent="0.2">
      <c r="A1023"/>
      <c r="B1023" s="73"/>
      <c r="D1023"/>
      <c r="E1023"/>
      <c r="F1023"/>
      <c r="G1023" s="88"/>
      <c r="H1023"/>
      <c r="I1023"/>
      <c r="J1023"/>
    </row>
    <row r="1024" spans="1:10" s="46" customFormat="1" x14ac:dyDescent="0.2">
      <c r="A1024"/>
      <c r="B1024" s="73"/>
      <c r="D1024"/>
      <c r="E1024"/>
      <c r="F1024"/>
      <c r="G1024" s="88"/>
      <c r="H1024"/>
      <c r="I1024"/>
      <c r="J1024"/>
    </row>
    <row r="1025" spans="1:10" s="46" customFormat="1" x14ac:dyDescent="0.2">
      <c r="A1025"/>
      <c r="B1025" s="73"/>
      <c r="D1025"/>
      <c r="E1025"/>
      <c r="F1025"/>
      <c r="G1025" s="88"/>
      <c r="H1025"/>
      <c r="I1025"/>
      <c r="J1025"/>
    </row>
    <row r="1026" spans="1:10" s="46" customFormat="1" x14ac:dyDescent="0.2">
      <c r="A1026"/>
      <c r="B1026" s="73"/>
      <c r="D1026"/>
      <c r="E1026"/>
      <c r="F1026"/>
      <c r="G1026" s="88"/>
      <c r="H1026"/>
      <c r="I1026"/>
      <c r="J1026"/>
    </row>
    <row r="1027" spans="1:10" s="46" customFormat="1" x14ac:dyDescent="0.2">
      <c r="A1027"/>
      <c r="B1027" s="73"/>
      <c r="D1027"/>
      <c r="E1027"/>
      <c r="F1027"/>
      <c r="G1027" s="88"/>
      <c r="H1027"/>
      <c r="I1027"/>
      <c r="J1027"/>
    </row>
    <row r="1028" spans="1:10" s="46" customFormat="1" x14ac:dyDescent="0.2">
      <c r="A1028"/>
      <c r="B1028" s="73"/>
      <c r="D1028"/>
      <c r="E1028"/>
      <c r="F1028"/>
      <c r="G1028" s="88"/>
      <c r="H1028"/>
      <c r="I1028"/>
      <c r="J1028"/>
    </row>
    <row r="1029" spans="1:10" s="46" customFormat="1" x14ac:dyDescent="0.2">
      <c r="A1029"/>
      <c r="B1029" s="73"/>
      <c r="D1029"/>
      <c r="E1029"/>
      <c r="F1029"/>
      <c r="G1029" s="88"/>
      <c r="H1029"/>
      <c r="I1029"/>
      <c r="J1029"/>
    </row>
    <row r="1030" spans="1:10" s="46" customFormat="1" x14ac:dyDescent="0.2">
      <c r="A1030"/>
      <c r="B1030" s="73"/>
      <c r="D1030"/>
      <c r="E1030"/>
      <c r="F1030"/>
      <c r="G1030" s="88"/>
      <c r="H1030"/>
      <c r="I1030"/>
      <c r="J1030"/>
    </row>
    <row r="1031" spans="1:10" s="46" customFormat="1" x14ac:dyDescent="0.2">
      <c r="A1031"/>
      <c r="B1031" s="73"/>
      <c r="D1031"/>
      <c r="E1031"/>
      <c r="F1031"/>
      <c r="G1031" s="88"/>
      <c r="H1031"/>
      <c r="I1031"/>
      <c r="J1031"/>
    </row>
    <row r="1032" spans="1:10" s="46" customFormat="1" x14ac:dyDescent="0.2">
      <c r="A1032"/>
      <c r="B1032" s="73"/>
      <c r="D1032"/>
      <c r="E1032"/>
      <c r="F1032"/>
      <c r="G1032" s="88"/>
      <c r="H1032"/>
      <c r="I1032"/>
      <c r="J1032"/>
    </row>
    <row r="1033" spans="1:10" s="46" customFormat="1" x14ac:dyDescent="0.2">
      <c r="A1033"/>
      <c r="B1033" s="73"/>
      <c r="D1033"/>
      <c r="E1033"/>
      <c r="F1033"/>
      <c r="G1033" s="88"/>
      <c r="H1033"/>
      <c r="I1033"/>
      <c r="J1033"/>
    </row>
    <row r="1034" spans="1:10" s="46" customFormat="1" x14ac:dyDescent="0.2">
      <c r="A1034"/>
      <c r="B1034" s="73"/>
      <c r="D1034"/>
      <c r="E1034"/>
      <c r="F1034"/>
      <c r="G1034" s="88"/>
      <c r="H1034"/>
      <c r="I1034"/>
      <c r="J1034"/>
    </row>
    <row r="1035" spans="1:10" s="46" customFormat="1" x14ac:dyDescent="0.2">
      <c r="A1035"/>
      <c r="B1035" s="73"/>
      <c r="D1035"/>
      <c r="E1035"/>
      <c r="F1035"/>
      <c r="G1035" s="88"/>
      <c r="H1035"/>
      <c r="I1035"/>
      <c r="J1035"/>
    </row>
    <row r="1036" spans="1:10" s="46" customFormat="1" x14ac:dyDescent="0.2">
      <c r="A1036"/>
      <c r="B1036" s="73"/>
      <c r="D1036"/>
      <c r="E1036"/>
      <c r="F1036"/>
      <c r="G1036" s="88"/>
      <c r="H1036"/>
      <c r="I1036"/>
      <c r="J1036"/>
    </row>
    <row r="1037" spans="1:10" s="46" customFormat="1" x14ac:dyDescent="0.2">
      <c r="A1037"/>
      <c r="B1037" s="73"/>
      <c r="D1037"/>
      <c r="E1037"/>
      <c r="F1037"/>
      <c r="G1037" s="88"/>
      <c r="H1037"/>
      <c r="I1037"/>
      <c r="J1037"/>
    </row>
    <row r="1038" spans="1:10" s="46" customFormat="1" x14ac:dyDescent="0.2">
      <c r="A1038"/>
      <c r="B1038" s="73"/>
      <c r="D1038"/>
      <c r="E1038"/>
      <c r="F1038"/>
      <c r="G1038" s="88"/>
      <c r="H1038"/>
      <c r="I1038"/>
      <c r="J1038"/>
    </row>
    <row r="1039" spans="1:10" s="46" customFormat="1" x14ac:dyDescent="0.2">
      <c r="A1039"/>
      <c r="B1039" s="73"/>
      <c r="D1039"/>
      <c r="E1039"/>
      <c r="F1039"/>
      <c r="G1039" s="88"/>
      <c r="H1039"/>
      <c r="I1039"/>
      <c r="J1039"/>
    </row>
    <row r="1040" spans="1:10" s="46" customFormat="1" x14ac:dyDescent="0.2">
      <c r="A1040"/>
      <c r="B1040" s="73"/>
      <c r="D1040"/>
      <c r="E1040"/>
      <c r="F1040"/>
      <c r="G1040" s="88"/>
      <c r="H1040"/>
      <c r="I1040"/>
      <c r="J1040"/>
    </row>
    <row r="1041" spans="1:10" s="46" customFormat="1" x14ac:dyDescent="0.2">
      <c r="A1041"/>
      <c r="B1041" s="73"/>
      <c r="D1041"/>
      <c r="E1041"/>
      <c r="F1041"/>
      <c r="G1041" s="88"/>
      <c r="H1041"/>
      <c r="I1041"/>
      <c r="J1041"/>
    </row>
    <row r="1042" spans="1:10" s="46" customFormat="1" x14ac:dyDescent="0.2">
      <c r="A1042"/>
      <c r="B1042" s="73"/>
      <c r="D1042"/>
      <c r="E1042"/>
      <c r="F1042"/>
      <c r="G1042" s="88"/>
      <c r="H1042"/>
      <c r="I1042"/>
      <c r="J1042"/>
    </row>
    <row r="1043" spans="1:10" s="46" customFormat="1" x14ac:dyDescent="0.2">
      <c r="A1043"/>
      <c r="B1043" s="73"/>
      <c r="D1043"/>
      <c r="E1043"/>
      <c r="F1043"/>
      <c r="G1043" s="88"/>
      <c r="H1043"/>
      <c r="I1043"/>
      <c r="J1043"/>
    </row>
    <row r="1044" spans="1:10" s="46" customFormat="1" x14ac:dyDescent="0.2">
      <c r="A1044"/>
      <c r="B1044" s="73"/>
      <c r="D1044"/>
      <c r="E1044"/>
      <c r="F1044"/>
      <c r="G1044" s="88"/>
      <c r="H1044"/>
      <c r="I1044"/>
      <c r="J1044"/>
    </row>
    <row r="1045" spans="1:10" s="46" customFormat="1" x14ac:dyDescent="0.2">
      <c r="A1045"/>
      <c r="B1045" s="73"/>
      <c r="D1045"/>
      <c r="E1045"/>
      <c r="F1045"/>
      <c r="G1045" s="88"/>
      <c r="H1045"/>
      <c r="I1045"/>
      <c r="J1045"/>
    </row>
    <row r="1046" spans="1:10" s="46" customFormat="1" x14ac:dyDescent="0.2">
      <c r="A1046"/>
      <c r="B1046" s="73"/>
      <c r="D1046"/>
      <c r="E1046"/>
      <c r="F1046"/>
      <c r="G1046" s="88"/>
      <c r="H1046"/>
      <c r="I1046"/>
      <c r="J1046"/>
    </row>
    <row r="1047" spans="1:10" s="46" customFormat="1" x14ac:dyDescent="0.2">
      <c r="A1047"/>
      <c r="B1047" s="73"/>
      <c r="D1047"/>
      <c r="E1047"/>
      <c r="F1047"/>
      <c r="G1047" s="88"/>
      <c r="H1047"/>
      <c r="I1047"/>
      <c r="J1047"/>
    </row>
    <row r="1048" spans="1:10" s="46" customFormat="1" x14ac:dyDescent="0.2">
      <c r="A1048"/>
      <c r="B1048" s="73"/>
      <c r="D1048"/>
      <c r="E1048"/>
      <c r="F1048"/>
      <c r="G1048" s="88"/>
      <c r="H1048"/>
      <c r="I1048"/>
      <c r="J1048"/>
    </row>
    <row r="1049" spans="1:10" s="46" customFormat="1" x14ac:dyDescent="0.2">
      <c r="A1049"/>
      <c r="B1049" s="73"/>
      <c r="D1049"/>
      <c r="E1049"/>
      <c r="F1049"/>
      <c r="G1049" s="88"/>
      <c r="H1049"/>
      <c r="I1049"/>
      <c r="J1049"/>
    </row>
    <row r="1050" spans="1:10" s="46" customFormat="1" x14ac:dyDescent="0.2">
      <c r="A1050"/>
      <c r="B1050" s="73"/>
      <c r="D1050"/>
      <c r="E1050"/>
      <c r="F1050"/>
      <c r="G1050" s="88"/>
      <c r="H1050"/>
      <c r="I1050"/>
      <c r="J1050"/>
    </row>
    <row r="1051" spans="1:10" s="46" customFormat="1" x14ac:dyDescent="0.2">
      <c r="A1051"/>
      <c r="B1051" s="73"/>
      <c r="D1051"/>
      <c r="E1051"/>
      <c r="F1051"/>
      <c r="G1051" s="88"/>
      <c r="H1051"/>
      <c r="I1051"/>
      <c r="J1051"/>
    </row>
    <row r="1052" spans="1:10" s="46" customFormat="1" x14ac:dyDescent="0.2">
      <c r="A1052"/>
      <c r="B1052" s="73"/>
      <c r="D1052"/>
      <c r="E1052"/>
      <c r="F1052"/>
      <c r="G1052" s="88"/>
      <c r="H1052"/>
      <c r="I1052"/>
      <c r="J1052"/>
    </row>
    <row r="1053" spans="1:10" s="46" customFormat="1" x14ac:dyDescent="0.2">
      <c r="A1053"/>
      <c r="B1053" s="73"/>
      <c r="D1053"/>
      <c r="E1053"/>
      <c r="F1053"/>
      <c r="G1053" s="88"/>
      <c r="H1053"/>
      <c r="I1053"/>
      <c r="J1053"/>
    </row>
    <row r="1054" spans="1:10" s="46" customFormat="1" x14ac:dyDescent="0.2">
      <c r="A1054"/>
      <c r="B1054" s="73"/>
      <c r="D1054"/>
      <c r="E1054"/>
      <c r="F1054"/>
      <c r="G1054" s="88"/>
      <c r="H1054"/>
      <c r="I1054"/>
      <c r="J1054"/>
    </row>
    <row r="1055" spans="1:10" s="46" customFormat="1" x14ac:dyDescent="0.2">
      <c r="A1055"/>
      <c r="B1055" s="73"/>
      <c r="D1055"/>
      <c r="E1055"/>
      <c r="F1055"/>
      <c r="G1055" s="88"/>
      <c r="H1055"/>
      <c r="I1055"/>
      <c r="J1055"/>
    </row>
    <row r="1056" spans="1:10" s="46" customFormat="1" x14ac:dyDescent="0.2">
      <c r="A1056"/>
      <c r="B1056" s="73"/>
      <c r="D1056"/>
      <c r="E1056"/>
      <c r="F1056"/>
      <c r="G1056" s="88"/>
      <c r="H1056"/>
      <c r="I1056"/>
      <c r="J1056"/>
    </row>
    <row r="1057" spans="1:10" s="46" customFormat="1" x14ac:dyDescent="0.2">
      <c r="A1057"/>
      <c r="B1057" s="73"/>
      <c r="D1057"/>
      <c r="E1057"/>
      <c r="F1057"/>
      <c r="G1057" s="88"/>
      <c r="H1057"/>
      <c r="I1057"/>
      <c r="J1057"/>
    </row>
    <row r="1058" spans="1:10" s="46" customFormat="1" x14ac:dyDescent="0.2">
      <c r="A1058"/>
      <c r="B1058" s="73"/>
      <c r="D1058"/>
      <c r="E1058"/>
      <c r="F1058"/>
      <c r="G1058" s="88"/>
      <c r="H1058"/>
      <c r="I1058"/>
      <c r="J1058"/>
    </row>
    <row r="1059" spans="1:10" s="46" customFormat="1" x14ac:dyDescent="0.2">
      <c r="A1059"/>
      <c r="B1059" s="73"/>
      <c r="D1059"/>
      <c r="E1059"/>
      <c r="F1059"/>
      <c r="G1059" s="88"/>
      <c r="H1059"/>
      <c r="I1059"/>
      <c r="J1059"/>
    </row>
    <row r="1060" spans="1:10" s="46" customFormat="1" x14ac:dyDescent="0.2">
      <c r="A1060"/>
      <c r="B1060" s="73"/>
      <c r="D1060"/>
      <c r="E1060"/>
      <c r="F1060"/>
      <c r="G1060" s="88"/>
      <c r="H1060"/>
      <c r="I1060"/>
      <c r="J1060"/>
    </row>
    <row r="1061" spans="1:10" s="46" customFormat="1" x14ac:dyDescent="0.2">
      <c r="A1061"/>
      <c r="B1061" s="73"/>
      <c r="D1061"/>
      <c r="E1061"/>
      <c r="F1061"/>
      <c r="G1061" s="88"/>
      <c r="H1061"/>
      <c r="I1061"/>
      <c r="J1061"/>
    </row>
    <row r="1062" spans="1:10" s="46" customFormat="1" x14ac:dyDescent="0.2">
      <c r="A1062"/>
      <c r="B1062" s="73"/>
      <c r="D1062"/>
      <c r="E1062"/>
      <c r="F1062"/>
      <c r="G1062" s="88"/>
      <c r="H1062"/>
      <c r="I1062"/>
      <c r="J1062"/>
    </row>
    <row r="1063" spans="1:10" s="46" customFormat="1" x14ac:dyDescent="0.2">
      <c r="A1063"/>
      <c r="B1063" s="73"/>
      <c r="D1063"/>
      <c r="E1063"/>
      <c r="F1063"/>
      <c r="G1063" s="88"/>
      <c r="H1063"/>
      <c r="I1063"/>
      <c r="J1063"/>
    </row>
    <row r="1064" spans="1:10" s="46" customFormat="1" x14ac:dyDescent="0.2">
      <c r="A1064"/>
      <c r="B1064" s="73"/>
      <c r="D1064"/>
      <c r="E1064"/>
      <c r="F1064"/>
      <c r="G1064" s="88"/>
      <c r="H1064"/>
      <c r="I1064"/>
      <c r="J1064"/>
    </row>
    <row r="1065" spans="1:10" s="46" customFormat="1" x14ac:dyDescent="0.2">
      <c r="A1065"/>
      <c r="B1065" s="73"/>
      <c r="D1065"/>
      <c r="E1065"/>
      <c r="F1065"/>
      <c r="G1065" s="88"/>
      <c r="H1065"/>
      <c r="I1065"/>
      <c r="J1065"/>
    </row>
    <row r="1066" spans="1:10" s="46" customFormat="1" x14ac:dyDescent="0.2">
      <c r="A1066"/>
      <c r="B1066" s="73"/>
      <c r="D1066"/>
      <c r="E1066"/>
      <c r="F1066"/>
      <c r="G1066" s="88"/>
      <c r="H1066"/>
      <c r="I1066"/>
      <c r="J1066"/>
    </row>
    <row r="1067" spans="1:10" s="46" customFormat="1" x14ac:dyDescent="0.2">
      <c r="A1067"/>
      <c r="B1067" s="73"/>
      <c r="D1067"/>
      <c r="E1067"/>
      <c r="F1067"/>
      <c r="G1067" s="88"/>
      <c r="H1067"/>
      <c r="I1067"/>
      <c r="J1067"/>
    </row>
    <row r="1068" spans="1:10" s="46" customFormat="1" x14ac:dyDescent="0.2">
      <c r="A1068"/>
      <c r="B1068" s="73"/>
      <c r="D1068"/>
      <c r="E1068"/>
      <c r="F1068"/>
      <c r="G1068" s="88"/>
      <c r="H1068"/>
      <c r="I1068"/>
      <c r="J1068"/>
    </row>
    <row r="1069" spans="1:10" s="46" customFormat="1" x14ac:dyDescent="0.2">
      <c r="A1069"/>
      <c r="B1069" s="73"/>
      <c r="D1069"/>
      <c r="E1069"/>
      <c r="F1069"/>
      <c r="G1069" s="88"/>
      <c r="H1069"/>
      <c r="I1069"/>
      <c r="J1069"/>
    </row>
    <row r="1070" spans="1:10" s="46" customFormat="1" x14ac:dyDescent="0.2">
      <c r="A1070"/>
      <c r="B1070" s="73"/>
      <c r="D1070"/>
      <c r="E1070"/>
      <c r="F1070"/>
      <c r="G1070" s="88"/>
      <c r="H1070"/>
      <c r="I1070"/>
      <c r="J1070"/>
    </row>
    <row r="1071" spans="1:10" s="46" customFormat="1" x14ac:dyDescent="0.2">
      <c r="A1071"/>
      <c r="B1071" s="73"/>
      <c r="D1071"/>
      <c r="E1071"/>
      <c r="F1071"/>
      <c r="G1071" s="88"/>
      <c r="H1071"/>
      <c r="I1071"/>
      <c r="J1071"/>
    </row>
    <row r="1072" spans="1:10" s="46" customFormat="1" x14ac:dyDescent="0.2">
      <c r="A1072"/>
      <c r="B1072" s="73"/>
      <c r="D1072"/>
      <c r="E1072"/>
      <c r="F1072"/>
      <c r="G1072" s="88"/>
      <c r="H1072"/>
      <c r="I1072"/>
      <c r="J1072"/>
    </row>
    <row r="1073" spans="1:10" s="46" customFormat="1" x14ac:dyDescent="0.2">
      <c r="A1073"/>
      <c r="B1073" s="73"/>
      <c r="D1073"/>
      <c r="E1073"/>
      <c r="F1073"/>
      <c r="G1073" s="88"/>
      <c r="H1073"/>
      <c r="I1073"/>
      <c r="J1073"/>
    </row>
    <row r="1074" spans="1:10" s="46" customFormat="1" x14ac:dyDescent="0.2">
      <c r="A1074"/>
      <c r="B1074" s="73"/>
      <c r="D1074"/>
      <c r="E1074"/>
      <c r="F1074"/>
      <c r="G1074" s="88"/>
      <c r="H1074"/>
      <c r="I1074"/>
      <c r="J1074"/>
    </row>
    <row r="1075" spans="1:10" s="46" customFormat="1" x14ac:dyDescent="0.2">
      <c r="A1075"/>
      <c r="B1075" s="73"/>
      <c r="D1075"/>
      <c r="E1075"/>
      <c r="F1075"/>
      <c r="G1075" s="88"/>
      <c r="H1075"/>
      <c r="I1075"/>
      <c r="J1075"/>
    </row>
    <row r="1076" spans="1:10" s="46" customFormat="1" x14ac:dyDescent="0.2">
      <c r="A1076"/>
      <c r="B1076" s="73"/>
      <c r="D1076"/>
      <c r="E1076"/>
      <c r="F1076"/>
      <c r="G1076" s="88"/>
      <c r="H1076"/>
      <c r="I1076"/>
      <c r="J1076"/>
    </row>
    <row r="1077" spans="1:10" s="46" customFormat="1" x14ac:dyDescent="0.2">
      <c r="A1077"/>
      <c r="B1077" s="73"/>
      <c r="D1077"/>
      <c r="E1077"/>
      <c r="F1077"/>
      <c r="G1077" s="88"/>
      <c r="H1077"/>
      <c r="I1077"/>
      <c r="J1077"/>
    </row>
    <row r="1078" spans="1:10" s="46" customFormat="1" x14ac:dyDescent="0.2">
      <c r="A1078"/>
      <c r="B1078" s="73"/>
      <c r="D1078"/>
      <c r="E1078"/>
      <c r="F1078"/>
      <c r="G1078" s="88"/>
      <c r="H1078"/>
      <c r="I1078"/>
      <c r="J1078"/>
    </row>
    <row r="1079" spans="1:10" s="46" customFormat="1" x14ac:dyDescent="0.2">
      <c r="A1079"/>
      <c r="B1079" s="73"/>
      <c r="D1079"/>
      <c r="E1079"/>
      <c r="F1079"/>
      <c r="G1079" s="88"/>
      <c r="H1079"/>
      <c r="I1079"/>
      <c r="J1079"/>
    </row>
    <row r="1080" spans="1:10" s="46" customFormat="1" x14ac:dyDescent="0.2">
      <c r="A1080"/>
      <c r="B1080" s="73"/>
      <c r="D1080"/>
      <c r="E1080"/>
      <c r="F1080"/>
      <c r="G1080" s="88"/>
      <c r="H1080"/>
      <c r="I1080"/>
      <c r="J1080"/>
    </row>
    <row r="1081" spans="1:10" s="46" customFormat="1" x14ac:dyDescent="0.2">
      <c r="A1081"/>
      <c r="B1081" s="73"/>
      <c r="D1081"/>
      <c r="E1081"/>
      <c r="F1081"/>
      <c r="G1081" s="88"/>
      <c r="H1081"/>
      <c r="I1081"/>
      <c r="J1081"/>
    </row>
    <row r="1082" spans="1:10" s="46" customFormat="1" x14ac:dyDescent="0.2">
      <c r="A1082"/>
      <c r="B1082" s="73"/>
      <c r="D1082"/>
      <c r="E1082"/>
      <c r="F1082"/>
      <c r="G1082" s="88"/>
      <c r="H1082"/>
      <c r="I1082"/>
      <c r="J1082"/>
    </row>
    <row r="1083" spans="1:10" s="46" customFormat="1" x14ac:dyDescent="0.2">
      <c r="A1083"/>
      <c r="B1083" s="73"/>
      <c r="D1083"/>
      <c r="E1083"/>
      <c r="F1083"/>
      <c r="G1083" s="88"/>
      <c r="H1083"/>
      <c r="I1083"/>
      <c r="J1083"/>
    </row>
    <row r="1084" spans="1:10" s="46" customFormat="1" x14ac:dyDescent="0.2">
      <c r="A1084"/>
      <c r="B1084" s="73"/>
      <c r="D1084"/>
      <c r="E1084"/>
      <c r="F1084"/>
      <c r="G1084" s="88"/>
      <c r="H1084"/>
      <c r="I1084"/>
      <c r="J1084"/>
    </row>
    <row r="1085" spans="1:10" s="46" customFormat="1" x14ac:dyDescent="0.2">
      <c r="A1085"/>
      <c r="B1085" s="73"/>
      <c r="D1085"/>
      <c r="E1085"/>
      <c r="F1085"/>
      <c r="G1085" s="88"/>
      <c r="H1085"/>
      <c r="I1085"/>
      <c r="J1085"/>
    </row>
    <row r="1086" spans="1:10" s="46" customFormat="1" x14ac:dyDescent="0.2">
      <c r="A1086"/>
      <c r="B1086" s="73"/>
      <c r="D1086"/>
      <c r="E1086"/>
      <c r="F1086"/>
      <c r="G1086" s="88"/>
      <c r="H1086"/>
      <c r="I1086"/>
      <c r="J1086"/>
    </row>
    <row r="1087" spans="1:10" s="46" customFormat="1" x14ac:dyDescent="0.2">
      <c r="A1087"/>
      <c r="B1087" s="73"/>
      <c r="D1087"/>
      <c r="E1087"/>
      <c r="F1087"/>
      <c r="G1087" s="88"/>
      <c r="H1087"/>
      <c r="I1087"/>
      <c r="J1087"/>
    </row>
    <row r="1088" spans="1:10" s="46" customFormat="1" x14ac:dyDescent="0.2">
      <c r="A1088"/>
      <c r="B1088" s="73"/>
      <c r="D1088"/>
      <c r="E1088"/>
      <c r="F1088"/>
      <c r="G1088" s="88"/>
      <c r="H1088"/>
      <c r="I1088"/>
      <c r="J1088"/>
    </row>
    <row r="1089" spans="1:10" s="46" customFormat="1" x14ac:dyDescent="0.2">
      <c r="A1089"/>
      <c r="B1089" s="73"/>
      <c r="D1089"/>
      <c r="E1089"/>
      <c r="F1089"/>
      <c r="G1089" s="88"/>
      <c r="H1089"/>
      <c r="I1089"/>
      <c r="J1089"/>
    </row>
    <row r="1090" spans="1:10" s="46" customFormat="1" x14ac:dyDescent="0.2">
      <c r="A1090"/>
      <c r="B1090" s="73"/>
      <c r="D1090"/>
      <c r="E1090"/>
      <c r="F1090"/>
      <c r="G1090" s="88"/>
      <c r="H1090"/>
      <c r="I1090"/>
      <c r="J1090"/>
    </row>
    <row r="1091" spans="1:10" s="46" customFormat="1" x14ac:dyDescent="0.2">
      <c r="A1091"/>
      <c r="B1091" s="73"/>
      <c r="D1091"/>
      <c r="E1091"/>
      <c r="F1091"/>
      <c r="G1091" s="88"/>
      <c r="H1091"/>
      <c r="I1091"/>
      <c r="J1091"/>
    </row>
    <row r="1092" spans="1:10" s="46" customFormat="1" x14ac:dyDescent="0.2">
      <c r="A1092"/>
      <c r="B1092" s="73"/>
      <c r="D1092"/>
      <c r="E1092"/>
      <c r="F1092"/>
      <c r="G1092" s="88"/>
      <c r="H1092"/>
      <c r="I1092"/>
      <c r="J1092"/>
    </row>
    <row r="1093" spans="1:10" s="46" customFormat="1" x14ac:dyDescent="0.2">
      <c r="A1093"/>
      <c r="B1093" s="73"/>
      <c r="D1093"/>
      <c r="E1093"/>
      <c r="F1093"/>
      <c r="G1093" s="88"/>
      <c r="H1093"/>
      <c r="I1093"/>
      <c r="J1093"/>
    </row>
    <row r="1094" spans="1:10" s="46" customFormat="1" x14ac:dyDescent="0.2">
      <c r="A1094"/>
      <c r="B1094" s="73"/>
      <c r="D1094"/>
      <c r="E1094"/>
      <c r="F1094"/>
      <c r="G1094" s="88"/>
      <c r="H1094"/>
      <c r="I1094"/>
      <c r="J1094"/>
    </row>
    <row r="1095" spans="1:10" s="46" customFormat="1" x14ac:dyDescent="0.2">
      <c r="A1095"/>
      <c r="B1095" s="73"/>
      <c r="D1095"/>
      <c r="E1095"/>
      <c r="F1095"/>
      <c r="G1095" s="88"/>
      <c r="H1095"/>
      <c r="I1095"/>
      <c r="J1095"/>
    </row>
    <row r="1096" spans="1:10" s="46" customFormat="1" x14ac:dyDescent="0.2">
      <c r="A1096"/>
      <c r="B1096" s="73"/>
      <c r="D1096"/>
      <c r="E1096"/>
      <c r="F1096"/>
      <c r="G1096" s="88"/>
      <c r="H1096"/>
      <c r="I1096"/>
      <c r="J1096"/>
    </row>
    <row r="1097" spans="1:10" s="46" customFormat="1" x14ac:dyDescent="0.2">
      <c r="A1097"/>
      <c r="B1097" s="73"/>
      <c r="D1097"/>
      <c r="E1097"/>
      <c r="F1097"/>
      <c r="G1097" s="88"/>
      <c r="H1097"/>
      <c r="I1097"/>
      <c r="J1097"/>
    </row>
    <row r="1098" spans="1:10" s="46" customFormat="1" x14ac:dyDescent="0.2">
      <c r="A1098"/>
      <c r="B1098" s="73"/>
      <c r="D1098"/>
      <c r="E1098"/>
      <c r="F1098"/>
      <c r="G1098" s="88"/>
      <c r="H1098"/>
      <c r="I1098"/>
      <c r="J1098"/>
    </row>
    <row r="1099" spans="1:10" s="46" customFormat="1" x14ac:dyDescent="0.2">
      <c r="A1099"/>
      <c r="B1099" s="73"/>
      <c r="D1099"/>
      <c r="E1099"/>
      <c r="F1099"/>
      <c r="G1099" s="88"/>
      <c r="H1099"/>
      <c r="I1099"/>
      <c r="J1099"/>
    </row>
    <row r="1100" spans="1:10" s="46" customFormat="1" x14ac:dyDescent="0.2">
      <c r="A1100"/>
      <c r="B1100" s="73"/>
      <c r="D1100"/>
      <c r="E1100"/>
      <c r="F1100"/>
      <c r="G1100" s="88"/>
      <c r="H1100"/>
      <c r="I1100"/>
      <c r="J1100"/>
    </row>
    <row r="1101" spans="1:10" s="46" customFormat="1" x14ac:dyDescent="0.2">
      <c r="A1101"/>
      <c r="B1101" s="73"/>
      <c r="D1101"/>
      <c r="E1101"/>
      <c r="F1101"/>
      <c r="G1101" s="88"/>
      <c r="H1101"/>
      <c r="I1101"/>
      <c r="J1101"/>
    </row>
    <row r="1102" spans="1:10" s="46" customFormat="1" x14ac:dyDescent="0.2">
      <c r="A1102"/>
      <c r="B1102" s="73"/>
      <c r="D1102"/>
      <c r="E1102"/>
      <c r="F1102"/>
      <c r="G1102" s="88"/>
      <c r="H1102"/>
      <c r="I1102"/>
      <c r="J1102"/>
    </row>
    <row r="1103" spans="1:10" s="46" customFormat="1" x14ac:dyDescent="0.2">
      <c r="A1103"/>
      <c r="B1103" s="73"/>
      <c r="D1103"/>
      <c r="E1103"/>
      <c r="F1103"/>
      <c r="G1103" s="88"/>
      <c r="H1103"/>
      <c r="I1103"/>
      <c r="J1103"/>
    </row>
    <row r="1104" spans="1:10" s="46" customFormat="1" x14ac:dyDescent="0.2">
      <c r="A1104"/>
      <c r="B1104" s="73"/>
      <c r="D1104"/>
      <c r="E1104"/>
      <c r="F1104"/>
      <c r="G1104" s="88"/>
      <c r="H1104"/>
      <c r="I1104"/>
      <c r="J1104"/>
    </row>
    <row r="1105" spans="1:10" s="46" customFormat="1" x14ac:dyDescent="0.2">
      <c r="A1105"/>
      <c r="B1105" s="73"/>
      <c r="D1105"/>
      <c r="E1105"/>
      <c r="F1105"/>
      <c r="G1105" s="88"/>
      <c r="H1105"/>
      <c r="I1105"/>
      <c r="J1105"/>
    </row>
    <row r="1106" spans="1:10" s="46" customFormat="1" x14ac:dyDescent="0.2">
      <c r="A1106"/>
      <c r="B1106" s="73"/>
      <c r="D1106"/>
      <c r="E1106"/>
      <c r="F1106"/>
      <c r="G1106" s="88"/>
      <c r="H1106"/>
      <c r="I1106"/>
      <c r="J1106"/>
    </row>
    <row r="1107" spans="1:10" s="46" customFormat="1" x14ac:dyDescent="0.2">
      <c r="A1107"/>
      <c r="B1107" s="73"/>
      <c r="D1107"/>
      <c r="E1107"/>
      <c r="F1107"/>
      <c r="G1107" s="88"/>
      <c r="H1107"/>
      <c r="I1107"/>
      <c r="J1107"/>
    </row>
    <row r="1108" spans="1:10" s="46" customFormat="1" x14ac:dyDescent="0.2">
      <c r="A1108"/>
      <c r="B1108" s="73"/>
      <c r="D1108"/>
      <c r="E1108"/>
      <c r="F1108"/>
      <c r="G1108" s="88"/>
      <c r="H1108"/>
      <c r="I1108"/>
      <c r="J1108"/>
    </row>
    <row r="1109" spans="1:10" s="46" customFormat="1" x14ac:dyDescent="0.2">
      <c r="A1109"/>
      <c r="B1109" s="73"/>
      <c r="D1109"/>
      <c r="E1109"/>
      <c r="F1109"/>
      <c r="G1109" s="88"/>
      <c r="H1109"/>
      <c r="I1109"/>
      <c r="J1109"/>
    </row>
    <row r="1110" spans="1:10" s="46" customFormat="1" x14ac:dyDescent="0.2">
      <c r="A1110"/>
      <c r="B1110" s="73"/>
      <c r="D1110"/>
      <c r="E1110"/>
      <c r="F1110"/>
      <c r="G1110" s="88"/>
      <c r="H1110"/>
      <c r="I1110"/>
      <c r="J1110"/>
    </row>
    <row r="1111" spans="1:10" s="46" customFormat="1" x14ac:dyDescent="0.2">
      <c r="A1111"/>
      <c r="B1111" s="73"/>
      <c r="D1111"/>
      <c r="E1111"/>
      <c r="F1111"/>
      <c r="G1111" s="88"/>
      <c r="H1111"/>
      <c r="I1111"/>
      <c r="J1111"/>
    </row>
    <row r="1112" spans="1:10" s="46" customFormat="1" x14ac:dyDescent="0.2">
      <c r="A1112"/>
      <c r="B1112" s="73"/>
      <c r="D1112"/>
      <c r="E1112"/>
      <c r="F1112"/>
      <c r="G1112" s="88"/>
      <c r="H1112"/>
      <c r="I1112"/>
      <c r="J1112"/>
    </row>
    <row r="1113" spans="1:10" s="46" customFormat="1" x14ac:dyDescent="0.2">
      <c r="A1113"/>
      <c r="B1113" s="73"/>
      <c r="D1113"/>
      <c r="E1113"/>
      <c r="F1113"/>
      <c r="G1113" s="88"/>
      <c r="H1113"/>
      <c r="I1113"/>
      <c r="J1113"/>
    </row>
    <row r="1114" spans="1:10" s="46" customFormat="1" x14ac:dyDescent="0.2">
      <c r="A1114"/>
      <c r="B1114" s="73"/>
      <c r="D1114"/>
      <c r="E1114"/>
      <c r="F1114"/>
      <c r="G1114" s="88"/>
      <c r="H1114"/>
      <c r="I1114"/>
      <c r="J1114"/>
    </row>
    <row r="1115" spans="1:10" s="46" customFormat="1" x14ac:dyDescent="0.2">
      <c r="A1115"/>
      <c r="B1115" s="73"/>
      <c r="D1115"/>
      <c r="E1115"/>
      <c r="F1115"/>
      <c r="G1115" s="88"/>
      <c r="H1115"/>
      <c r="I1115"/>
      <c r="J1115"/>
    </row>
    <row r="1116" spans="1:10" s="46" customFormat="1" x14ac:dyDescent="0.2">
      <c r="A1116"/>
      <c r="B1116" s="73"/>
      <c r="D1116"/>
      <c r="E1116"/>
      <c r="F1116"/>
      <c r="G1116" s="88"/>
      <c r="H1116"/>
      <c r="I1116"/>
      <c r="J1116"/>
    </row>
    <row r="1117" spans="1:10" s="46" customFormat="1" x14ac:dyDescent="0.2">
      <c r="A1117"/>
      <c r="B1117" s="73"/>
      <c r="D1117"/>
      <c r="E1117"/>
      <c r="F1117"/>
      <c r="G1117" s="88"/>
      <c r="H1117"/>
      <c r="I1117"/>
      <c r="J1117"/>
    </row>
    <row r="1118" spans="1:10" s="46" customFormat="1" x14ac:dyDescent="0.2">
      <c r="A1118"/>
      <c r="B1118" s="73"/>
      <c r="D1118"/>
      <c r="E1118"/>
      <c r="F1118"/>
      <c r="G1118" s="88"/>
      <c r="H1118"/>
      <c r="I1118"/>
      <c r="J1118"/>
    </row>
    <row r="1119" spans="1:10" s="46" customFormat="1" x14ac:dyDescent="0.2">
      <c r="A1119"/>
      <c r="B1119" s="73"/>
      <c r="D1119"/>
      <c r="E1119"/>
      <c r="F1119"/>
      <c r="G1119" s="88"/>
      <c r="H1119"/>
      <c r="I1119"/>
      <c r="J1119"/>
    </row>
    <row r="1120" spans="1:10" s="46" customFormat="1" x14ac:dyDescent="0.2">
      <c r="A1120"/>
      <c r="B1120" s="73"/>
      <c r="D1120"/>
      <c r="E1120"/>
      <c r="F1120"/>
      <c r="G1120" s="88"/>
      <c r="H1120"/>
      <c r="I1120"/>
      <c r="J1120"/>
    </row>
    <row r="1121" spans="1:10" s="46" customFormat="1" x14ac:dyDescent="0.2">
      <c r="A1121"/>
      <c r="B1121" s="73"/>
      <c r="D1121"/>
      <c r="E1121"/>
      <c r="F1121"/>
      <c r="G1121" s="88"/>
      <c r="H1121"/>
      <c r="I1121"/>
      <c r="J1121"/>
    </row>
    <row r="1122" spans="1:10" s="46" customFormat="1" x14ac:dyDescent="0.2">
      <c r="A1122"/>
      <c r="B1122" s="73"/>
      <c r="D1122"/>
      <c r="E1122"/>
      <c r="F1122"/>
      <c r="G1122" s="88"/>
      <c r="H1122"/>
      <c r="I1122"/>
      <c r="J1122"/>
    </row>
    <row r="1123" spans="1:10" s="46" customFormat="1" x14ac:dyDescent="0.2">
      <c r="A1123"/>
      <c r="B1123" s="73"/>
      <c r="D1123"/>
      <c r="E1123"/>
      <c r="F1123"/>
      <c r="G1123" s="88"/>
      <c r="H1123"/>
      <c r="I1123"/>
      <c r="J1123"/>
    </row>
    <row r="1124" spans="1:10" s="46" customFormat="1" x14ac:dyDescent="0.2">
      <c r="A1124"/>
      <c r="B1124" s="73"/>
      <c r="D1124"/>
      <c r="E1124"/>
      <c r="F1124"/>
      <c r="G1124" s="88"/>
      <c r="H1124"/>
      <c r="I1124"/>
      <c r="J1124"/>
    </row>
    <row r="1125" spans="1:10" s="46" customFormat="1" x14ac:dyDescent="0.2">
      <c r="A1125"/>
      <c r="B1125" s="73"/>
      <c r="D1125"/>
      <c r="E1125"/>
      <c r="F1125"/>
      <c r="G1125" s="88"/>
      <c r="H1125"/>
      <c r="I1125"/>
      <c r="J1125"/>
    </row>
    <row r="1126" spans="1:10" s="46" customFormat="1" x14ac:dyDescent="0.2">
      <c r="A1126"/>
      <c r="B1126" s="73"/>
      <c r="D1126"/>
      <c r="E1126"/>
      <c r="F1126"/>
      <c r="G1126" s="88"/>
      <c r="H1126"/>
      <c r="I1126"/>
      <c r="J1126"/>
    </row>
    <row r="1127" spans="1:10" s="46" customFormat="1" x14ac:dyDescent="0.2">
      <c r="A1127"/>
      <c r="B1127" s="73"/>
      <c r="D1127"/>
      <c r="E1127"/>
      <c r="F1127"/>
      <c r="G1127" s="88"/>
      <c r="H1127"/>
      <c r="I1127"/>
      <c r="J1127"/>
    </row>
    <row r="1128" spans="1:10" s="46" customFormat="1" x14ac:dyDescent="0.2">
      <c r="A1128"/>
      <c r="B1128" s="73"/>
      <c r="D1128"/>
      <c r="E1128"/>
      <c r="F1128"/>
      <c r="G1128" s="88"/>
      <c r="H1128"/>
      <c r="I1128"/>
      <c r="J1128"/>
    </row>
    <row r="1129" spans="1:10" s="46" customFormat="1" x14ac:dyDescent="0.2">
      <c r="A1129"/>
      <c r="B1129" s="73"/>
      <c r="D1129"/>
      <c r="E1129"/>
      <c r="F1129"/>
      <c r="G1129" s="88"/>
      <c r="H1129"/>
      <c r="I1129"/>
      <c r="J1129"/>
    </row>
    <row r="1130" spans="1:10" s="46" customFormat="1" x14ac:dyDescent="0.2">
      <c r="A1130"/>
      <c r="B1130" s="73"/>
      <c r="D1130"/>
      <c r="E1130"/>
      <c r="F1130"/>
      <c r="G1130" s="88"/>
      <c r="H1130"/>
      <c r="I1130"/>
      <c r="J1130"/>
    </row>
    <row r="1131" spans="1:10" s="46" customFormat="1" x14ac:dyDescent="0.2">
      <c r="A1131"/>
      <c r="B1131" s="73"/>
      <c r="D1131"/>
      <c r="E1131"/>
      <c r="F1131"/>
      <c r="G1131" s="88"/>
      <c r="H1131"/>
      <c r="I1131"/>
      <c r="J1131"/>
    </row>
    <row r="1132" spans="1:10" s="46" customFormat="1" x14ac:dyDescent="0.2">
      <c r="A1132"/>
      <c r="B1132" s="73"/>
      <c r="D1132"/>
      <c r="E1132"/>
      <c r="F1132"/>
      <c r="G1132" s="88"/>
      <c r="H1132"/>
      <c r="I1132"/>
      <c r="J1132"/>
    </row>
    <row r="1133" spans="1:10" s="46" customFormat="1" x14ac:dyDescent="0.2">
      <c r="A1133"/>
      <c r="B1133" s="73"/>
      <c r="D1133"/>
      <c r="E1133"/>
      <c r="F1133"/>
      <c r="G1133" s="88"/>
      <c r="H1133"/>
      <c r="I1133"/>
      <c r="J1133"/>
    </row>
    <row r="1134" spans="1:10" s="46" customFormat="1" x14ac:dyDescent="0.2">
      <c r="A1134"/>
      <c r="B1134" s="73"/>
      <c r="D1134"/>
      <c r="E1134"/>
      <c r="F1134"/>
      <c r="G1134" s="88"/>
      <c r="H1134"/>
      <c r="I1134"/>
      <c r="J1134"/>
    </row>
    <row r="1135" spans="1:10" s="46" customFormat="1" x14ac:dyDescent="0.2">
      <c r="A1135"/>
      <c r="B1135" s="73"/>
      <c r="D1135"/>
      <c r="E1135"/>
      <c r="F1135"/>
      <c r="G1135" s="88"/>
      <c r="H1135"/>
      <c r="I1135"/>
      <c r="J1135"/>
    </row>
    <row r="1136" spans="1:10" s="46" customFormat="1" x14ac:dyDescent="0.2">
      <c r="A1136"/>
      <c r="B1136" s="73"/>
      <c r="D1136"/>
      <c r="E1136"/>
      <c r="F1136"/>
      <c r="G1136" s="88"/>
      <c r="H1136"/>
      <c r="I1136"/>
      <c r="J1136"/>
    </row>
    <row r="1137" spans="1:10" s="46" customFormat="1" x14ac:dyDescent="0.2">
      <c r="A1137"/>
      <c r="B1137" s="73"/>
      <c r="D1137"/>
      <c r="E1137"/>
      <c r="F1137"/>
      <c r="G1137" s="88"/>
      <c r="H1137"/>
      <c r="I1137"/>
      <c r="J1137"/>
    </row>
    <row r="1138" spans="1:10" s="46" customFormat="1" x14ac:dyDescent="0.2">
      <c r="A1138"/>
      <c r="B1138" s="73"/>
      <c r="D1138"/>
      <c r="E1138"/>
      <c r="F1138"/>
      <c r="G1138" s="88"/>
      <c r="H1138"/>
      <c r="I1138"/>
      <c r="J1138"/>
    </row>
    <row r="1139" spans="1:10" s="46" customFormat="1" x14ac:dyDescent="0.2">
      <c r="A1139"/>
      <c r="B1139" s="73"/>
      <c r="D1139"/>
      <c r="E1139"/>
      <c r="F1139"/>
      <c r="G1139" s="88"/>
      <c r="H1139"/>
      <c r="I1139"/>
      <c r="J1139"/>
    </row>
    <row r="1140" spans="1:10" s="46" customFormat="1" x14ac:dyDescent="0.2">
      <c r="A1140"/>
      <c r="B1140" s="73"/>
      <c r="D1140"/>
      <c r="E1140"/>
      <c r="F1140"/>
      <c r="G1140" s="88"/>
      <c r="H1140"/>
      <c r="I1140"/>
      <c r="J1140"/>
    </row>
    <row r="1141" spans="1:10" s="46" customFormat="1" x14ac:dyDescent="0.2">
      <c r="A1141"/>
      <c r="B1141" s="73"/>
      <c r="D1141"/>
      <c r="E1141"/>
      <c r="F1141"/>
      <c r="G1141" s="88"/>
      <c r="H1141"/>
      <c r="I1141"/>
      <c r="J1141"/>
    </row>
    <row r="1142" spans="1:10" s="46" customFormat="1" x14ac:dyDescent="0.2">
      <c r="A1142"/>
      <c r="B1142" s="73"/>
      <c r="D1142"/>
      <c r="E1142"/>
      <c r="F1142"/>
      <c r="G1142" s="88"/>
      <c r="H1142"/>
      <c r="I1142"/>
      <c r="J1142"/>
    </row>
    <row r="1143" spans="1:10" s="46" customFormat="1" x14ac:dyDescent="0.2">
      <c r="A1143"/>
      <c r="B1143" s="73"/>
      <c r="D1143"/>
      <c r="E1143"/>
      <c r="F1143"/>
      <c r="G1143" s="88"/>
      <c r="H1143"/>
      <c r="I1143"/>
      <c r="J1143"/>
    </row>
    <row r="1144" spans="1:10" s="46" customFormat="1" x14ac:dyDescent="0.2">
      <c r="A1144"/>
      <c r="B1144" s="73"/>
      <c r="D1144"/>
      <c r="E1144"/>
      <c r="F1144"/>
      <c r="G1144" s="88"/>
      <c r="H1144"/>
      <c r="I1144"/>
      <c r="J1144"/>
    </row>
    <row r="1145" spans="1:10" s="46" customFormat="1" x14ac:dyDescent="0.2">
      <c r="A1145"/>
      <c r="B1145" s="73"/>
      <c r="D1145"/>
      <c r="E1145"/>
      <c r="F1145"/>
      <c r="G1145" s="88"/>
      <c r="H1145"/>
      <c r="I1145"/>
      <c r="J1145"/>
    </row>
    <row r="1146" spans="1:10" s="46" customFormat="1" x14ac:dyDescent="0.2">
      <c r="A1146"/>
      <c r="B1146" s="73"/>
      <c r="D1146"/>
      <c r="E1146"/>
      <c r="F1146"/>
      <c r="G1146" s="88"/>
      <c r="H1146"/>
      <c r="I1146"/>
      <c r="J1146"/>
    </row>
    <row r="1147" spans="1:10" s="46" customFormat="1" x14ac:dyDescent="0.2">
      <c r="A1147"/>
      <c r="B1147" s="73"/>
      <c r="D1147"/>
      <c r="E1147"/>
      <c r="F1147"/>
      <c r="G1147" s="88"/>
      <c r="H1147"/>
      <c r="I1147"/>
      <c r="J1147"/>
    </row>
    <row r="1148" spans="1:10" s="46" customFormat="1" x14ac:dyDescent="0.2">
      <c r="A1148"/>
      <c r="B1148" s="73"/>
      <c r="D1148"/>
      <c r="E1148"/>
      <c r="F1148"/>
      <c r="G1148" s="88"/>
      <c r="H1148"/>
      <c r="I1148"/>
      <c r="J1148"/>
    </row>
    <row r="1149" spans="1:10" s="46" customFormat="1" x14ac:dyDescent="0.2">
      <c r="A1149"/>
      <c r="B1149" s="73"/>
      <c r="D1149"/>
      <c r="E1149"/>
      <c r="F1149"/>
      <c r="G1149" s="88"/>
      <c r="H1149"/>
      <c r="I1149"/>
      <c r="J1149"/>
    </row>
    <row r="1150" spans="1:10" s="46" customFormat="1" x14ac:dyDescent="0.2">
      <c r="A1150"/>
      <c r="B1150" s="73"/>
      <c r="D1150"/>
      <c r="E1150"/>
      <c r="F1150"/>
      <c r="G1150" s="88"/>
      <c r="H1150"/>
      <c r="I1150"/>
      <c r="J1150"/>
    </row>
    <row r="1151" spans="1:10" s="46" customFormat="1" x14ac:dyDescent="0.2">
      <c r="A1151"/>
      <c r="B1151" s="73"/>
      <c r="D1151"/>
      <c r="E1151"/>
      <c r="F1151"/>
      <c r="G1151" s="88"/>
      <c r="H1151"/>
      <c r="I1151"/>
      <c r="J1151"/>
    </row>
    <row r="1152" spans="1:10" s="46" customFormat="1" x14ac:dyDescent="0.2">
      <c r="A1152"/>
      <c r="B1152" s="73"/>
      <c r="D1152"/>
      <c r="E1152"/>
      <c r="F1152"/>
      <c r="G1152" s="88"/>
      <c r="H1152"/>
      <c r="I1152"/>
      <c r="J1152"/>
    </row>
    <row r="1153" spans="1:10" s="46" customFormat="1" x14ac:dyDescent="0.2">
      <c r="A1153"/>
      <c r="B1153" s="73"/>
      <c r="D1153"/>
      <c r="E1153"/>
      <c r="F1153"/>
      <c r="G1153" s="88"/>
      <c r="H1153"/>
      <c r="I1153"/>
      <c r="J1153"/>
    </row>
    <row r="1154" spans="1:10" s="46" customFormat="1" x14ac:dyDescent="0.2">
      <c r="A1154"/>
      <c r="B1154" s="73"/>
      <c r="D1154"/>
      <c r="E1154"/>
      <c r="F1154"/>
      <c r="G1154" s="88"/>
      <c r="H1154"/>
      <c r="I1154"/>
      <c r="J1154"/>
    </row>
    <row r="1155" spans="1:10" s="46" customFormat="1" x14ac:dyDescent="0.2">
      <c r="A1155"/>
      <c r="B1155" s="73"/>
      <c r="D1155"/>
      <c r="E1155"/>
      <c r="F1155"/>
      <c r="G1155" s="88"/>
      <c r="H1155"/>
      <c r="I1155"/>
      <c r="J1155"/>
    </row>
    <row r="1156" spans="1:10" s="46" customFormat="1" x14ac:dyDescent="0.2">
      <c r="A1156"/>
      <c r="B1156" s="73"/>
      <c r="D1156"/>
      <c r="E1156"/>
      <c r="F1156"/>
      <c r="G1156" s="88"/>
      <c r="H1156"/>
      <c r="I1156"/>
      <c r="J1156"/>
    </row>
    <row r="1157" spans="1:10" s="46" customFormat="1" x14ac:dyDescent="0.2">
      <c r="A1157"/>
      <c r="B1157" s="73"/>
      <c r="D1157"/>
      <c r="E1157"/>
      <c r="F1157"/>
      <c r="G1157" s="88"/>
      <c r="H1157"/>
      <c r="I1157"/>
      <c r="J1157"/>
    </row>
    <row r="1158" spans="1:10" s="46" customFormat="1" x14ac:dyDescent="0.2">
      <c r="A1158"/>
      <c r="B1158" s="73"/>
      <c r="D1158"/>
      <c r="E1158"/>
      <c r="F1158"/>
      <c r="G1158" s="88"/>
      <c r="H1158"/>
      <c r="I1158"/>
      <c r="J1158"/>
    </row>
    <row r="1159" spans="1:10" s="46" customFormat="1" x14ac:dyDescent="0.2">
      <c r="A1159"/>
      <c r="B1159" s="73"/>
      <c r="D1159"/>
      <c r="E1159"/>
      <c r="F1159"/>
      <c r="G1159" s="88"/>
      <c r="H1159"/>
      <c r="I1159"/>
      <c r="J1159"/>
    </row>
    <row r="1160" spans="1:10" s="46" customFormat="1" x14ac:dyDescent="0.2">
      <c r="A1160"/>
      <c r="B1160" s="73"/>
      <c r="D1160"/>
      <c r="E1160"/>
      <c r="F1160"/>
      <c r="G1160" s="88"/>
      <c r="H1160"/>
      <c r="I1160"/>
      <c r="J1160"/>
    </row>
    <row r="1161" spans="1:10" s="46" customFormat="1" x14ac:dyDescent="0.2">
      <c r="A1161"/>
      <c r="B1161" s="73"/>
      <c r="D1161"/>
      <c r="E1161"/>
      <c r="F1161"/>
      <c r="G1161" s="88"/>
      <c r="H1161"/>
      <c r="I1161"/>
      <c r="J1161"/>
    </row>
    <row r="1162" spans="1:10" s="46" customFormat="1" x14ac:dyDescent="0.2">
      <c r="A1162"/>
      <c r="B1162" s="73"/>
      <c r="D1162"/>
      <c r="E1162"/>
      <c r="F1162"/>
      <c r="G1162" s="88"/>
      <c r="H1162"/>
      <c r="I1162"/>
      <c r="J1162"/>
    </row>
    <row r="1163" spans="1:10" s="46" customFormat="1" x14ac:dyDescent="0.2">
      <c r="A1163"/>
      <c r="B1163" s="73"/>
      <c r="D1163"/>
      <c r="E1163"/>
      <c r="F1163"/>
      <c r="G1163" s="88"/>
      <c r="H1163"/>
      <c r="I1163"/>
      <c r="J1163"/>
    </row>
    <row r="1164" spans="1:10" s="46" customFormat="1" x14ac:dyDescent="0.2">
      <c r="A1164"/>
      <c r="B1164" s="73"/>
      <c r="D1164"/>
      <c r="E1164"/>
      <c r="F1164"/>
      <c r="G1164" s="88"/>
      <c r="H1164"/>
      <c r="I1164"/>
      <c r="J1164"/>
    </row>
    <row r="1165" spans="1:10" s="46" customFormat="1" x14ac:dyDescent="0.2">
      <c r="A1165"/>
      <c r="B1165" s="73"/>
      <c r="D1165"/>
      <c r="E1165"/>
      <c r="F1165"/>
      <c r="G1165" s="88"/>
      <c r="H1165"/>
      <c r="I1165"/>
      <c r="J1165"/>
    </row>
    <row r="1166" spans="1:10" s="46" customFormat="1" x14ac:dyDescent="0.2">
      <c r="A1166"/>
      <c r="B1166" s="73"/>
      <c r="D1166"/>
      <c r="E1166"/>
      <c r="F1166"/>
      <c r="G1166" s="88"/>
      <c r="H1166"/>
      <c r="I1166"/>
      <c r="J1166"/>
    </row>
    <row r="1167" spans="1:10" s="46" customFormat="1" x14ac:dyDescent="0.2">
      <c r="A1167"/>
      <c r="B1167" s="73"/>
      <c r="D1167"/>
      <c r="E1167"/>
      <c r="F1167"/>
      <c r="G1167" s="88"/>
      <c r="H1167"/>
      <c r="I1167"/>
      <c r="J1167"/>
    </row>
    <row r="1168" spans="1:10" s="46" customFormat="1" x14ac:dyDescent="0.2">
      <c r="A1168"/>
      <c r="B1168" s="73"/>
      <c r="D1168"/>
      <c r="E1168"/>
      <c r="F1168"/>
      <c r="G1168" s="88"/>
      <c r="H1168"/>
      <c r="I1168"/>
      <c r="J1168"/>
    </row>
    <row r="1169" spans="1:10" s="46" customFormat="1" x14ac:dyDescent="0.2">
      <c r="A1169"/>
      <c r="B1169" s="73"/>
      <c r="D1169"/>
      <c r="E1169"/>
      <c r="F1169"/>
      <c r="G1169" s="88"/>
      <c r="H1169"/>
      <c r="I1169"/>
      <c r="J1169"/>
    </row>
    <row r="1170" spans="1:10" s="46" customFormat="1" x14ac:dyDescent="0.2">
      <c r="A1170"/>
      <c r="B1170" s="73"/>
      <c r="D1170"/>
      <c r="E1170"/>
      <c r="F1170"/>
      <c r="G1170" s="88"/>
      <c r="H1170"/>
      <c r="I1170"/>
      <c r="J1170"/>
    </row>
    <row r="1171" spans="1:10" s="46" customFormat="1" x14ac:dyDescent="0.2">
      <c r="A1171"/>
      <c r="B1171" s="73"/>
      <c r="D1171"/>
      <c r="E1171"/>
      <c r="F1171"/>
      <c r="G1171" s="88"/>
      <c r="H1171"/>
      <c r="I1171"/>
      <c r="J1171"/>
    </row>
    <row r="1172" spans="1:10" s="46" customFormat="1" x14ac:dyDescent="0.2">
      <c r="A1172"/>
      <c r="B1172" s="73"/>
      <c r="D1172"/>
      <c r="E1172"/>
      <c r="F1172"/>
      <c r="G1172" s="88"/>
      <c r="H1172"/>
      <c r="I1172"/>
      <c r="J1172"/>
    </row>
    <row r="1173" spans="1:10" s="46" customFormat="1" x14ac:dyDescent="0.2">
      <c r="A1173"/>
      <c r="B1173" s="73"/>
      <c r="D1173"/>
      <c r="E1173"/>
      <c r="F1173"/>
      <c r="G1173" s="88"/>
      <c r="H1173"/>
      <c r="I1173"/>
      <c r="J1173"/>
    </row>
    <row r="1174" spans="1:10" s="46" customFormat="1" x14ac:dyDescent="0.2">
      <c r="A1174"/>
      <c r="B1174" s="73"/>
      <c r="D1174"/>
      <c r="E1174"/>
      <c r="F1174"/>
      <c r="G1174" s="88"/>
      <c r="H1174"/>
      <c r="I1174"/>
      <c r="J1174"/>
    </row>
    <row r="1175" spans="1:10" s="46" customFormat="1" x14ac:dyDescent="0.2">
      <c r="A1175"/>
      <c r="B1175" s="73"/>
      <c r="D1175"/>
      <c r="E1175"/>
      <c r="F1175"/>
      <c r="G1175" s="88"/>
      <c r="H1175"/>
      <c r="I1175"/>
      <c r="J1175"/>
    </row>
    <row r="1176" spans="1:10" s="46" customFormat="1" x14ac:dyDescent="0.2">
      <c r="A1176"/>
      <c r="B1176" s="73"/>
      <c r="D1176"/>
      <c r="E1176"/>
      <c r="F1176"/>
      <c r="G1176" s="88"/>
      <c r="H1176"/>
      <c r="I1176"/>
      <c r="J1176"/>
    </row>
    <row r="1177" spans="1:10" s="46" customFormat="1" x14ac:dyDescent="0.2">
      <c r="A1177"/>
      <c r="B1177" s="73"/>
      <c r="D1177"/>
      <c r="E1177"/>
      <c r="F1177"/>
      <c r="G1177" s="88"/>
      <c r="H1177"/>
      <c r="I1177"/>
      <c r="J1177"/>
    </row>
    <row r="1178" spans="1:10" s="46" customFormat="1" x14ac:dyDescent="0.2">
      <c r="A1178"/>
      <c r="B1178" s="73"/>
      <c r="D1178"/>
      <c r="E1178"/>
      <c r="F1178"/>
      <c r="G1178" s="88"/>
      <c r="H1178"/>
      <c r="I1178"/>
      <c r="J1178"/>
    </row>
    <row r="1179" spans="1:10" s="46" customFormat="1" x14ac:dyDescent="0.2">
      <c r="A1179"/>
      <c r="B1179" s="73"/>
      <c r="D1179"/>
      <c r="E1179"/>
      <c r="F1179"/>
      <c r="G1179" s="88"/>
      <c r="H1179"/>
      <c r="I1179"/>
      <c r="J1179"/>
    </row>
    <row r="1180" spans="1:10" s="46" customFormat="1" x14ac:dyDescent="0.2">
      <c r="A1180"/>
      <c r="B1180" s="73"/>
      <c r="D1180"/>
      <c r="E1180"/>
      <c r="F1180"/>
      <c r="G1180" s="88"/>
      <c r="H1180"/>
      <c r="I1180"/>
      <c r="J1180"/>
    </row>
    <row r="1181" spans="1:10" s="46" customFormat="1" x14ac:dyDescent="0.2">
      <c r="A1181"/>
      <c r="B1181" s="73"/>
      <c r="D1181"/>
      <c r="E1181"/>
      <c r="F1181"/>
      <c r="G1181" s="88"/>
      <c r="H1181"/>
      <c r="I1181"/>
      <c r="J1181"/>
    </row>
    <row r="1182" spans="1:10" s="46" customFormat="1" x14ac:dyDescent="0.2">
      <c r="A1182"/>
      <c r="B1182" s="73"/>
      <c r="D1182"/>
      <c r="E1182"/>
      <c r="F1182"/>
      <c r="G1182" s="88"/>
      <c r="H1182"/>
      <c r="I1182"/>
      <c r="J1182"/>
    </row>
    <row r="1183" spans="1:10" s="46" customFormat="1" x14ac:dyDescent="0.2">
      <c r="A1183"/>
      <c r="B1183" s="73"/>
      <c r="D1183"/>
      <c r="E1183"/>
      <c r="F1183"/>
      <c r="G1183" s="88"/>
      <c r="H1183"/>
      <c r="I1183"/>
      <c r="J1183"/>
    </row>
    <row r="1184" spans="1:10" s="46" customFormat="1" x14ac:dyDescent="0.2">
      <c r="A1184"/>
      <c r="B1184" s="73"/>
      <c r="D1184"/>
      <c r="E1184"/>
      <c r="F1184"/>
      <c r="G1184" s="88"/>
      <c r="H1184"/>
      <c r="I1184"/>
      <c r="J1184"/>
    </row>
    <row r="1185" spans="1:10" s="46" customFormat="1" x14ac:dyDescent="0.2">
      <c r="A1185"/>
      <c r="B1185" s="73"/>
      <c r="D1185"/>
      <c r="E1185"/>
      <c r="F1185"/>
      <c r="G1185" s="88"/>
      <c r="H1185"/>
      <c r="I1185"/>
      <c r="J1185"/>
    </row>
    <row r="1186" spans="1:10" s="46" customFormat="1" x14ac:dyDescent="0.2">
      <c r="A1186"/>
      <c r="B1186" s="73"/>
      <c r="D1186"/>
      <c r="E1186"/>
      <c r="F1186"/>
      <c r="G1186" s="88"/>
      <c r="H1186"/>
      <c r="I1186"/>
      <c r="J1186"/>
    </row>
    <row r="1187" spans="1:10" s="46" customFormat="1" x14ac:dyDescent="0.2">
      <c r="A1187"/>
      <c r="B1187" s="73"/>
      <c r="D1187"/>
      <c r="E1187"/>
      <c r="F1187"/>
      <c r="G1187" s="88"/>
      <c r="H1187"/>
      <c r="I1187"/>
      <c r="J1187"/>
    </row>
    <row r="1188" spans="1:10" s="46" customFormat="1" x14ac:dyDescent="0.2">
      <c r="A1188"/>
      <c r="B1188" s="73"/>
      <c r="D1188"/>
      <c r="E1188"/>
      <c r="F1188"/>
      <c r="G1188" s="88"/>
      <c r="H1188"/>
      <c r="I1188"/>
      <c r="J1188"/>
    </row>
    <row r="1189" spans="1:10" s="46" customFormat="1" x14ac:dyDescent="0.2">
      <c r="A1189"/>
      <c r="B1189" s="73"/>
      <c r="D1189"/>
      <c r="E1189"/>
      <c r="F1189"/>
      <c r="G1189" s="88"/>
      <c r="H1189"/>
      <c r="I1189"/>
      <c r="J1189"/>
    </row>
    <row r="1190" spans="1:10" s="46" customFormat="1" x14ac:dyDescent="0.2">
      <c r="A1190"/>
      <c r="B1190" s="73"/>
      <c r="D1190"/>
      <c r="E1190"/>
      <c r="F1190"/>
      <c r="G1190" s="88"/>
      <c r="H1190"/>
      <c r="I1190"/>
      <c r="J1190"/>
    </row>
    <row r="1191" spans="1:10" s="46" customFormat="1" x14ac:dyDescent="0.2">
      <c r="A1191"/>
      <c r="B1191" s="73"/>
      <c r="D1191"/>
      <c r="E1191"/>
      <c r="F1191"/>
      <c r="G1191" s="88"/>
      <c r="H1191"/>
      <c r="I1191"/>
      <c r="J1191"/>
    </row>
    <row r="1192" spans="1:10" s="46" customFormat="1" x14ac:dyDescent="0.2">
      <c r="A1192"/>
      <c r="B1192" s="73"/>
      <c r="D1192"/>
      <c r="E1192"/>
      <c r="F1192"/>
      <c r="G1192" s="88"/>
      <c r="H1192"/>
      <c r="I1192"/>
      <c r="J1192"/>
    </row>
    <row r="1193" spans="1:10" s="46" customFormat="1" x14ac:dyDescent="0.2">
      <c r="A1193"/>
      <c r="B1193" s="73"/>
      <c r="D1193"/>
      <c r="E1193"/>
      <c r="F1193"/>
      <c r="G1193" s="88"/>
      <c r="H1193"/>
      <c r="I1193"/>
      <c r="J1193"/>
    </row>
    <row r="1194" spans="1:10" s="46" customFormat="1" x14ac:dyDescent="0.2">
      <c r="A1194"/>
      <c r="B1194" s="73"/>
      <c r="D1194"/>
      <c r="E1194"/>
      <c r="F1194"/>
      <c r="G1194" s="88"/>
      <c r="H1194"/>
      <c r="I1194"/>
      <c r="J1194"/>
    </row>
    <row r="1195" spans="1:10" s="46" customFormat="1" x14ac:dyDescent="0.2">
      <c r="A1195"/>
      <c r="B1195" s="73"/>
      <c r="D1195"/>
      <c r="E1195"/>
      <c r="F1195"/>
      <c r="G1195" s="88"/>
      <c r="H1195"/>
      <c r="I1195"/>
      <c r="J1195"/>
    </row>
    <row r="1196" spans="1:10" s="46" customFormat="1" x14ac:dyDescent="0.2">
      <c r="A1196"/>
      <c r="B1196" s="73"/>
      <c r="D1196"/>
      <c r="E1196"/>
      <c r="F1196"/>
      <c r="G1196" s="88"/>
      <c r="H1196"/>
      <c r="I1196"/>
      <c r="J1196"/>
    </row>
    <row r="1197" spans="1:10" s="46" customFormat="1" x14ac:dyDescent="0.2">
      <c r="A1197"/>
      <c r="B1197" s="73"/>
      <c r="D1197"/>
      <c r="E1197"/>
      <c r="F1197"/>
      <c r="G1197" s="88"/>
      <c r="H1197"/>
      <c r="I1197"/>
      <c r="J1197"/>
    </row>
    <row r="1198" spans="1:10" s="46" customFormat="1" x14ac:dyDescent="0.2">
      <c r="A1198"/>
      <c r="B1198" s="73"/>
      <c r="D1198"/>
      <c r="E1198"/>
      <c r="F1198"/>
      <c r="G1198" s="88"/>
      <c r="H1198"/>
      <c r="I1198"/>
      <c r="J1198"/>
    </row>
    <row r="1199" spans="1:10" s="46" customFormat="1" x14ac:dyDescent="0.2">
      <c r="A1199"/>
      <c r="B1199" s="73"/>
      <c r="D1199"/>
      <c r="E1199"/>
      <c r="F1199"/>
      <c r="G1199" s="88"/>
      <c r="H1199"/>
      <c r="I1199"/>
      <c r="J1199"/>
    </row>
    <row r="1200" spans="1:10" s="46" customFormat="1" x14ac:dyDescent="0.2">
      <c r="A1200"/>
      <c r="B1200" s="73"/>
      <c r="D1200"/>
      <c r="E1200"/>
      <c r="F1200"/>
      <c r="G1200" s="88"/>
      <c r="H1200"/>
      <c r="I1200"/>
      <c r="J1200"/>
    </row>
    <row r="1201" spans="1:10" s="46" customFormat="1" x14ac:dyDescent="0.2">
      <c r="A1201"/>
      <c r="B1201" s="73"/>
      <c r="D1201"/>
      <c r="E1201"/>
      <c r="F1201"/>
      <c r="G1201" s="88"/>
      <c r="H1201"/>
      <c r="I1201"/>
      <c r="J1201"/>
    </row>
    <row r="1202" spans="1:10" s="46" customFormat="1" x14ac:dyDescent="0.2">
      <c r="A1202"/>
      <c r="B1202" s="73"/>
      <c r="D1202"/>
      <c r="E1202"/>
      <c r="F1202"/>
      <c r="G1202" s="88"/>
      <c r="H1202"/>
      <c r="I1202"/>
      <c r="J1202"/>
    </row>
    <row r="1203" spans="1:10" s="46" customFormat="1" x14ac:dyDescent="0.2">
      <c r="A1203"/>
      <c r="B1203" s="73"/>
      <c r="D1203"/>
      <c r="E1203"/>
      <c r="F1203"/>
      <c r="G1203" s="88"/>
      <c r="H1203"/>
      <c r="I1203"/>
      <c r="J1203"/>
    </row>
    <row r="1204" spans="1:10" s="46" customFormat="1" x14ac:dyDescent="0.2">
      <c r="A1204"/>
      <c r="B1204" s="73"/>
      <c r="D1204"/>
      <c r="E1204"/>
      <c r="F1204"/>
      <c r="G1204" s="88"/>
      <c r="H1204"/>
      <c r="I1204"/>
      <c r="J1204"/>
    </row>
    <row r="1205" spans="1:10" s="46" customFormat="1" x14ac:dyDescent="0.2">
      <c r="A1205"/>
      <c r="B1205" s="73"/>
      <c r="D1205"/>
      <c r="E1205"/>
      <c r="F1205"/>
      <c r="G1205" s="88"/>
      <c r="H1205"/>
      <c r="I1205"/>
      <c r="J1205"/>
    </row>
    <row r="1206" spans="1:10" s="46" customFormat="1" x14ac:dyDescent="0.2">
      <c r="A1206"/>
      <c r="B1206" s="73"/>
      <c r="D1206"/>
      <c r="E1206"/>
      <c r="F1206"/>
      <c r="G1206" s="88"/>
      <c r="H1206"/>
      <c r="I1206"/>
      <c r="J1206"/>
    </row>
    <row r="1207" spans="1:10" s="46" customFormat="1" x14ac:dyDescent="0.2">
      <c r="A1207"/>
      <c r="B1207" s="73"/>
      <c r="D1207"/>
      <c r="E1207"/>
      <c r="F1207"/>
      <c r="G1207" s="88"/>
      <c r="H1207"/>
      <c r="I1207"/>
      <c r="J1207"/>
    </row>
    <row r="1208" spans="1:10" s="46" customFormat="1" x14ac:dyDescent="0.2">
      <c r="A1208"/>
      <c r="B1208" s="73"/>
      <c r="D1208"/>
      <c r="E1208"/>
      <c r="F1208"/>
      <c r="G1208" s="88"/>
      <c r="H1208"/>
      <c r="I1208"/>
      <c r="J1208"/>
    </row>
    <row r="1209" spans="1:10" s="46" customFormat="1" x14ac:dyDescent="0.2">
      <c r="A1209"/>
      <c r="B1209" s="73"/>
      <c r="D1209"/>
      <c r="E1209"/>
      <c r="F1209"/>
      <c r="G1209" s="88"/>
      <c r="H1209"/>
      <c r="I1209"/>
      <c r="J1209"/>
    </row>
    <row r="1210" spans="1:10" s="46" customFormat="1" x14ac:dyDescent="0.2">
      <c r="A1210"/>
      <c r="B1210" s="73"/>
      <c r="D1210"/>
      <c r="E1210"/>
      <c r="F1210"/>
      <c r="G1210" s="88"/>
      <c r="H1210"/>
      <c r="I1210"/>
      <c r="J1210"/>
    </row>
    <row r="1211" spans="1:10" s="46" customFormat="1" x14ac:dyDescent="0.2">
      <c r="A1211"/>
      <c r="B1211" s="73"/>
      <c r="D1211"/>
      <c r="E1211"/>
      <c r="F1211"/>
      <c r="G1211" s="88"/>
      <c r="H1211"/>
      <c r="I1211"/>
      <c r="J1211"/>
    </row>
    <row r="1212" spans="1:10" s="46" customFormat="1" x14ac:dyDescent="0.2">
      <c r="A1212"/>
      <c r="B1212" s="73"/>
      <c r="D1212"/>
      <c r="E1212"/>
      <c r="F1212"/>
      <c r="G1212" s="88"/>
      <c r="H1212"/>
      <c r="I1212"/>
      <c r="J1212"/>
    </row>
    <row r="1213" spans="1:10" s="46" customFormat="1" x14ac:dyDescent="0.2">
      <c r="A1213"/>
      <c r="B1213" s="73"/>
      <c r="D1213"/>
      <c r="E1213"/>
      <c r="F1213"/>
      <c r="G1213" s="88"/>
      <c r="H1213"/>
      <c r="I1213"/>
      <c r="J1213"/>
    </row>
    <row r="1214" spans="1:10" s="46" customFormat="1" x14ac:dyDescent="0.2">
      <c r="A1214"/>
      <c r="B1214" s="73"/>
      <c r="D1214"/>
      <c r="E1214"/>
      <c r="F1214"/>
      <c r="G1214" s="88"/>
      <c r="H1214"/>
      <c r="I1214"/>
      <c r="J1214"/>
    </row>
    <row r="1215" spans="1:10" s="46" customFormat="1" x14ac:dyDescent="0.2">
      <c r="A1215"/>
      <c r="B1215" s="73"/>
      <c r="D1215"/>
      <c r="E1215"/>
      <c r="F1215"/>
      <c r="G1215" s="88"/>
      <c r="H1215"/>
      <c r="I1215"/>
      <c r="J1215"/>
    </row>
    <row r="1216" spans="1:10" s="46" customFormat="1" x14ac:dyDescent="0.2">
      <c r="A1216"/>
      <c r="B1216" s="73"/>
      <c r="D1216"/>
      <c r="E1216"/>
      <c r="F1216"/>
      <c r="G1216" s="88"/>
      <c r="H1216"/>
      <c r="I1216"/>
      <c r="J1216"/>
    </row>
    <row r="1217" spans="1:10" s="46" customFormat="1" x14ac:dyDescent="0.2">
      <c r="A1217"/>
      <c r="B1217" s="73"/>
      <c r="D1217"/>
      <c r="E1217"/>
      <c r="F1217"/>
      <c r="G1217" s="88"/>
      <c r="H1217"/>
      <c r="I1217"/>
      <c r="J1217"/>
    </row>
    <row r="1218" spans="1:10" s="46" customFormat="1" x14ac:dyDescent="0.2">
      <c r="A1218"/>
      <c r="B1218" s="73"/>
      <c r="D1218"/>
      <c r="E1218"/>
      <c r="F1218"/>
      <c r="G1218" s="88"/>
      <c r="H1218"/>
      <c r="I1218"/>
      <c r="J1218"/>
    </row>
    <row r="1219" spans="1:10" s="46" customFormat="1" x14ac:dyDescent="0.2">
      <c r="A1219"/>
      <c r="B1219" s="73"/>
      <c r="D1219"/>
      <c r="E1219"/>
      <c r="F1219"/>
      <c r="G1219" s="88"/>
      <c r="H1219"/>
      <c r="I1219"/>
      <c r="J1219"/>
    </row>
    <row r="1220" spans="1:10" s="46" customFormat="1" x14ac:dyDescent="0.2">
      <c r="A1220"/>
      <c r="B1220" s="73"/>
      <c r="D1220"/>
      <c r="E1220"/>
      <c r="F1220"/>
      <c r="G1220" s="88"/>
      <c r="H1220"/>
      <c r="I1220"/>
      <c r="J1220"/>
    </row>
    <row r="1221" spans="1:10" s="46" customFormat="1" x14ac:dyDescent="0.2">
      <c r="A1221"/>
      <c r="B1221" s="73"/>
      <c r="D1221"/>
      <c r="E1221"/>
      <c r="F1221"/>
      <c r="G1221" s="88"/>
      <c r="H1221"/>
      <c r="I1221"/>
      <c r="J1221"/>
    </row>
    <row r="1222" spans="1:10" s="46" customFormat="1" x14ac:dyDescent="0.2">
      <c r="A1222"/>
      <c r="B1222" s="73"/>
      <c r="D1222"/>
      <c r="E1222"/>
      <c r="F1222"/>
      <c r="G1222" s="88"/>
      <c r="H1222"/>
      <c r="I1222"/>
      <c r="J1222"/>
    </row>
    <row r="1223" spans="1:10" s="46" customFormat="1" x14ac:dyDescent="0.2">
      <c r="A1223"/>
      <c r="B1223" s="73"/>
      <c r="D1223"/>
      <c r="E1223"/>
      <c r="F1223"/>
      <c r="G1223" s="88"/>
      <c r="H1223"/>
      <c r="I1223"/>
      <c r="J1223"/>
    </row>
    <row r="1224" spans="1:10" s="46" customFormat="1" x14ac:dyDescent="0.2">
      <c r="A1224"/>
      <c r="B1224" s="73"/>
      <c r="D1224"/>
      <c r="E1224"/>
      <c r="F1224"/>
      <c r="G1224" s="88"/>
      <c r="H1224"/>
      <c r="I1224"/>
      <c r="J1224"/>
    </row>
    <row r="1225" spans="1:10" s="46" customFormat="1" x14ac:dyDescent="0.2">
      <c r="A1225"/>
      <c r="B1225" s="73"/>
      <c r="D1225"/>
      <c r="E1225"/>
      <c r="F1225"/>
      <c r="G1225" s="88"/>
      <c r="H1225"/>
      <c r="I1225"/>
      <c r="J1225"/>
    </row>
    <row r="1226" spans="1:10" s="46" customFormat="1" x14ac:dyDescent="0.2">
      <c r="A1226"/>
      <c r="B1226" s="73"/>
      <c r="D1226"/>
      <c r="E1226"/>
      <c r="F1226"/>
      <c r="G1226" s="88"/>
      <c r="H1226"/>
      <c r="I1226"/>
      <c r="J1226"/>
    </row>
    <row r="1227" spans="1:10" s="46" customFormat="1" x14ac:dyDescent="0.2">
      <c r="A1227"/>
      <c r="B1227" s="73"/>
      <c r="D1227"/>
      <c r="E1227"/>
      <c r="F1227"/>
      <c r="G1227" s="88"/>
      <c r="H1227"/>
      <c r="I1227"/>
      <c r="J1227"/>
    </row>
    <row r="1228" spans="1:10" s="46" customFormat="1" x14ac:dyDescent="0.2">
      <c r="A1228"/>
      <c r="B1228" s="73"/>
      <c r="D1228"/>
      <c r="E1228"/>
      <c r="F1228"/>
      <c r="G1228" s="88"/>
      <c r="H1228"/>
      <c r="I1228"/>
      <c r="J1228"/>
    </row>
    <row r="1229" spans="1:10" s="46" customFormat="1" x14ac:dyDescent="0.2">
      <c r="A1229"/>
      <c r="B1229" s="73"/>
      <c r="D1229"/>
      <c r="E1229"/>
      <c r="F1229"/>
      <c r="G1229" s="88"/>
      <c r="H1229"/>
      <c r="I1229"/>
      <c r="J1229"/>
    </row>
    <row r="1230" spans="1:10" s="46" customFormat="1" x14ac:dyDescent="0.2">
      <c r="A1230"/>
      <c r="B1230" s="73"/>
      <c r="D1230"/>
      <c r="E1230"/>
      <c r="F1230"/>
      <c r="G1230" s="88"/>
      <c r="H1230"/>
      <c r="I1230"/>
      <c r="J1230"/>
    </row>
    <row r="1231" spans="1:10" s="46" customFormat="1" x14ac:dyDescent="0.2">
      <c r="A1231"/>
      <c r="B1231" s="73"/>
      <c r="D1231"/>
      <c r="E1231"/>
      <c r="F1231"/>
      <c r="G1231" s="88"/>
      <c r="H1231"/>
      <c r="I1231"/>
      <c r="J1231"/>
    </row>
    <row r="1232" spans="1:10" s="46" customFormat="1" x14ac:dyDescent="0.2">
      <c r="A1232"/>
      <c r="B1232" s="73"/>
      <c r="D1232"/>
      <c r="E1232"/>
      <c r="F1232"/>
      <c r="G1232" s="88"/>
      <c r="H1232"/>
      <c r="I1232"/>
      <c r="J1232"/>
    </row>
    <row r="1233" spans="1:10" s="46" customFormat="1" x14ac:dyDescent="0.2">
      <c r="A1233"/>
      <c r="B1233" s="73"/>
      <c r="D1233"/>
      <c r="E1233"/>
      <c r="F1233"/>
      <c r="G1233" s="88"/>
      <c r="H1233"/>
      <c r="I1233"/>
      <c r="J1233"/>
    </row>
    <row r="1234" spans="1:10" s="46" customFormat="1" x14ac:dyDescent="0.2">
      <c r="A1234"/>
      <c r="B1234" s="73"/>
      <c r="D1234"/>
      <c r="E1234"/>
      <c r="F1234"/>
      <c r="G1234" s="88"/>
      <c r="H1234"/>
      <c r="I1234"/>
      <c r="J1234"/>
    </row>
    <row r="1235" spans="1:10" s="46" customFormat="1" x14ac:dyDescent="0.2">
      <c r="A1235"/>
      <c r="B1235" s="73"/>
      <c r="D1235"/>
      <c r="E1235"/>
      <c r="F1235"/>
      <c r="G1235" s="88"/>
      <c r="H1235"/>
      <c r="I1235"/>
      <c r="J1235"/>
    </row>
    <row r="1236" spans="1:10" s="46" customFormat="1" x14ac:dyDescent="0.2">
      <c r="A1236"/>
      <c r="B1236" s="73"/>
      <c r="D1236"/>
      <c r="E1236"/>
      <c r="F1236"/>
      <c r="G1236" s="88"/>
      <c r="H1236"/>
      <c r="I1236"/>
      <c r="J1236"/>
    </row>
    <row r="1237" spans="1:10" s="46" customFormat="1" x14ac:dyDescent="0.2">
      <c r="A1237"/>
      <c r="B1237" s="73"/>
      <c r="D1237"/>
      <c r="E1237"/>
      <c r="F1237"/>
      <c r="G1237" s="88"/>
      <c r="H1237"/>
      <c r="I1237"/>
      <c r="J1237"/>
    </row>
    <row r="1238" spans="1:10" s="46" customFormat="1" x14ac:dyDescent="0.2">
      <c r="A1238"/>
      <c r="B1238" s="73"/>
      <c r="D1238"/>
      <c r="E1238"/>
      <c r="F1238"/>
      <c r="G1238" s="88"/>
      <c r="H1238"/>
      <c r="I1238"/>
      <c r="J1238"/>
    </row>
    <row r="1239" spans="1:10" s="46" customFormat="1" x14ac:dyDescent="0.2">
      <c r="A1239"/>
      <c r="B1239" s="73"/>
      <c r="D1239"/>
      <c r="E1239"/>
      <c r="F1239"/>
      <c r="G1239" s="88"/>
      <c r="H1239"/>
      <c r="I1239"/>
      <c r="J1239"/>
    </row>
    <row r="1240" spans="1:10" s="46" customFormat="1" x14ac:dyDescent="0.2">
      <c r="A1240"/>
      <c r="B1240" s="73"/>
      <c r="D1240"/>
      <c r="E1240"/>
      <c r="F1240"/>
      <c r="G1240" s="88"/>
      <c r="H1240"/>
      <c r="I1240"/>
      <c r="J1240"/>
    </row>
    <row r="1241" spans="1:10" s="46" customFormat="1" x14ac:dyDescent="0.2">
      <c r="A1241"/>
      <c r="B1241" s="73"/>
      <c r="D1241"/>
      <c r="E1241"/>
      <c r="F1241"/>
      <c r="G1241" s="88"/>
      <c r="H1241"/>
      <c r="I1241"/>
      <c r="J1241"/>
    </row>
    <row r="1242" spans="1:10" s="46" customFormat="1" x14ac:dyDescent="0.2">
      <c r="A1242"/>
      <c r="B1242" s="73"/>
      <c r="D1242"/>
      <c r="E1242"/>
      <c r="F1242"/>
      <c r="G1242" s="88"/>
      <c r="H1242"/>
      <c r="I1242"/>
      <c r="J1242"/>
    </row>
    <row r="1243" spans="1:10" s="46" customFormat="1" x14ac:dyDescent="0.2">
      <c r="A1243"/>
      <c r="B1243" s="73"/>
      <c r="D1243"/>
      <c r="E1243"/>
      <c r="F1243"/>
      <c r="G1243" s="88"/>
      <c r="H1243"/>
      <c r="I1243"/>
      <c r="J1243"/>
    </row>
    <row r="1244" spans="1:10" s="46" customFormat="1" x14ac:dyDescent="0.2">
      <c r="A1244"/>
      <c r="B1244" s="73"/>
      <c r="D1244"/>
      <c r="E1244"/>
      <c r="F1244"/>
      <c r="G1244" s="88"/>
      <c r="H1244"/>
      <c r="I1244"/>
      <c r="J1244"/>
    </row>
    <row r="1245" spans="1:10" s="46" customFormat="1" x14ac:dyDescent="0.2">
      <c r="A1245"/>
      <c r="B1245" s="73"/>
      <c r="D1245"/>
      <c r="E1245"/>
      <c r="F1245"/>
      <c r="G1245" s="88"/>
      <c r="H1245"/>
      <c r="I1245"/>
      <c r="J1245"/>
    </row>
    <row r="1246" spans="1:10" s="46" customFormat="1" x14ac:dyDescent="0.2">
      <c r="A1246"/>
      <c r="B1246" s="73"/>
      <c r="D1246"/>
      <c r="E1246"/>
      <c r="F1246"/>
      <c r="G1246" s="88"/>
      <c r="H1246"/>
      <c r="I1246"/>
      <c r="J1246"/>
    </row>
    <row r="1247" spans="1:10" s="46" customFormat="1" x14ac:dyDescent="0.2">
      <c r="A1247"/>
      <c r="B1247" s="73"/>
      <c r="D1247"/>
      <c r="E1247"/>
      <c r="F1247"/>
      <c r="G1247" s="88"/>
      <c r="H1247"/>
      <c r="I1247"/>
      <c r="J1247"/>
    </row>
    <row r="1248" spans="1:10" s="46" customFormat="1" x14ac:dyDescent="0.2">
      <c r="A1248"/>
      <c r="B1248" s="73"/>
      <c r="D1248"/>
      <c r="E1248"/>
      <c r="F1248"/>
      <c r="G1248" s="88"/>
      <c r="H1248"/>
      <c r="I1248"/>
      <c r="J1248"/>
    </row>
    <row r="1249" spans="1:10" s="46" customFormat="1" x14ac:dyDescent="0.2">
      <c r="A1249"/>
      <c r="B1249" s="73"/>
      <c r="D1249"/>
      <c r="E1249"/>
      <c r="F1249"/>
      <c r="G1249" s="88"/>
      <c r="H1249"/>
      <c r="I1249"/>
      <c r="J1249"/>
    </row>
    <row r="1250" spans="1:10" s="46" customFormat="1" x14ac:dyDescent="0.2">
      <c r="A1250"/>
      <c r="B1250" s="73"/>
      <c r="D1250"/>
      <c r="E1250"/>
      <c r="F1250"/>
      <c r="G1250" s="88"/>
      <c r="H1250"/>
      <c r="I1250"/>
      <c r="J1250"/>
    </row>
    <row r="1251" spans="1:10" s="46" customFormat="1" x14ac:dyDescent="0.2">
      <c r="A1251"/>
      <c r="B1251" s="73"/>
      <c r="D1251"/>
      <c r="E1251"/>
      <c r="F1251"/>
      <c r="G1251" s="88"/>
      <c r="H1251"/>
      <c r="I1251"/>
      <c r="J1251"/>
    </row>
    <row r="1252" spans="1:10" s="46" customFormat="1" x14ac:dyDescent="0.2">
      <c r="A1252"/>
      <c r="B1252" s="73"/>
      <c r="D1252"/>
      <c r="E1252"/>
      <c r="F1252"/>
      <c r="G1252" s="88"/>
      <c r="H1252"/>
      <c r="I1252"/>
      <c r="J1252"/>
    </row>
    <row r="1253" spans="1:10" s="46" customFormat="1" x14ac:dyDescent="0.2">
      <c r="A1253"/>
      <c r="B1253" s="73"/>
      <c r="D1253"/>
      <c r="E1253"/>
      <c r="F1253"/>
      <c r="G1253" s="88"/>
      <c r="H1253"/>
      <c r="I1253"/>
      <c r="J1253"/>
    </row>
    <row r="1254" spans="1:10" s="46" customFormat="1" x14ac:dyDescent="0.2">
      <c r="A1254"/>
      <c r="B1254" s="73"/>
      <c r="D1254"/>
      <c r="E1254"/>
      <c r="F1254"/>
      <c r="G1254" s="88"/>
      <c r="H1254"/>
      <c r="I1254"/>
      <c r="J1254"/>
    </row>
    <row r="1255" spans="1:10" s="46" customFormat="1" x14ac:dyDescent="0.2">
      <c r="A1255"/>
      <c r="B1255" s="73"/>
      <c r="D1255"/>
      <c r="E1255"/>
      <c r="F1255"/>
      <c r="G1255" s="88"/>
      <c r="H1255"/>
      <c r="I1255"/>
      <c r="J1255"/>
    </row>
    <row r="1256" spans="1:10" s="46" customFormat="1" x14ac:dyDescent="0.2">
      <c r="A1256"/>
      <c r="B1256" s="73"/>
      <c r="D1256"/>
      <c r="E1256"/>
      <c r="F1256"/>
      <c r="G1256" s="88"/>
      <c r="H1256"/>
      <c r="I1256"/>
      <c r="J1256"/>
    </row>
    <row r="1257" spans="1:10" s="46" customFormat="1" x14ac:dyDescent="0.2">
      <c r="A1257"/>
      <c r="B1257" s="73"/>
      <c r="D1257"/>
      <c r="E1257"/>
      <c r="F1257"/>
      <c r="G1257" s="88"/>
      <c r="H1257"/>
      <c r="I1257"/>
      <c r="J1257"/>
    </row>
    <row r="1258" spans="1:10" s="46" customFormat="1" x14ac:dyDescent="0.2">
      <c r="A1258"/>
      <c r="B1258" s="73"/>
      <c r="D1258"/>
      <c r="E1258"/>
      <c r="F1258"/>
      <c r="G1258" s="88"/>
      <c r="H1258"/>
      <c r="I1258"/>
      <c r="J1258"/>
    </row>
    <row r="1259" spans="1:10" s="46" customFormat="1" x14ac:dyDescent="0.2">
      <c r="A1259"/>
      <c r="B1259" s="73"/>
      <c r="D1259"/>
      <c r="E1259"/>
      <c r="F1259"/>
      <c r="G1259" s="88"/>
      <c r="H1259"/>
      <c r="I1259"/>
      <c r="J1259"/>
    </row>
    <row r="1260" spans="1:10" s="46" customFormat="1" x14ac:dyDescent="0.2">
      <c r="A1260"/>
      <c r="B1260" s="73"/>
      <c r="D1260"/>
      <c r="E1260"/>
      <c r="F1260"/>
      <c r="G1260" s="88"/>
      <c r="H1260"/>
      <c r="I1260"/>
      <c r="J1260"/>
    </row>
    <row r="1261" spans="1:10" s="46" customFormat="1" x14ac:dyDescent="0.2">
      <c r="A1261"/>
      <c r="B1261" s="73"/>
      <c r="D1261"/>
      <c r="E1261"/>
      <c r="F1261"/>
      <c r="G1261" s="88"/>
      <c r="H1261"/>
      <c r="I1261"/>
      <c r="J1261"/>
    </row>
    <row r="1262" spans="1:10" s="46" customFormat="1" x14ac:dyDescent="0.2">
      <c r="A1262"/>
      <c r="B1262" s="73"/>
      <c r="D1262"/>
      <c r="E1262"/>
      <c r="F1262"/>
      <c r="G1262" s="88"/>
      <c r="H1262"/>
      <c r="I1262"/>
      <c r="J1262"/>
    </row>
    <row r="1263" spans="1:10" s="46" customFormat="1" x14ac:dyDescent="0.2">
      <c r="A1263"/>
      <c r="B1263" s="73"/>
      <c r="D1263"/>
      <c r="E1263"/>
      <c r="F1263"/>
      <c r="G1263" s="88"/>
      <c r="H1263"/>
      <c r="I1263"/>
      <c r="J1263"/>
    </row>
    <row r="1264" spans="1:10" s="46" customFormat="1" x14ac:dyDescent="0.2">
      <c r="A1264"/>
      <c r="B1264" s="73"/>
      <c r="D1264"/>
      <c r="E1264"/>
      <c r="F1264"/>
      <c r="G1264" s="88"/>
      <c r="H1264"/>
      <c r="I1264"/>
      <c r="J1264"/>
    </row>
    <row r="1265" spans="1:10" s="46" customFormat="1" x14ac:dyDescent="0.2">
      <c r="A1265"/>
      <c r="B1265" s="73"/>
      <c r="D1265"/>
      <c r="E1265"/>
      <c r="F1265"/>
      <c r="G1265" s="88"/>
      <c r="H1265"/>
      <c r="I1265"/>
      <c r="J1265"/>
    </row>
    <row r="1266" spans="1:10" s="46" customFormat="1" x14ac:dyDescent="0.2">
      <c r="A1266"/>
      <c r="B1266" s="73"/>
      <c r="D1266"/>
      <c r="E1266"/>
      <c r="F1266"/>
      <c r="G1266" s="88"/>
      <c r="H1266"/>
      <c r="I1266"/>
      <c r="J1266"/>
    </row>
    <row r="1267" spans="1:10" s="46" customFormat="1" x14ac:dyDescent="0.2">
      <c r="A1267"/>
      <c r="B1267" s="73"/>
      <c r="D1267"/>
      <c r="E1267"/>
      <c r="F1267"/>
      <c r="G1267" s="88"/>
      <c r="H1267"/>
      <c r="I1267"/>
      <c r="J1267"/>
    </row>
    <row r="1268" spans="1:10" s="46" customFormat="1" x14ac:dyDescent="0.2">
      <c r="A1268"/>
      <c r="B1268" s="73"/>
      <c r="D1268"/>
      <c r="E1268"/>
      <c r="F1268"/>
      <c r="G1268" s="88"/>
      <c r="H1268"/>
      <c r="I1268"/>
      <c r="J1268"/>
    </row>
    <row r="1269" spans="1:10" s="46" customFormat="1" x14ac:dyDescent="0.2">
      <c r="A1269"/>
      <c r="B1269" s="73"/>
      <c r="D1269"/>
      <c r="E1269"/>
      <c r="F1269"/>
      <c r="G1269" s="88"/>
      <c r="H1269"/>
      <c r="I1269"/>
      <c r="J1269"/>
    </row>
    <row r="1270" spans="1:10" s="46" customFormat="1" x14ac:dyDescent="0.2">
      <c r="A1270"/>
      <c r="B1270" s="73"/>
      <c r="D1270"/>
      <c r="E1270"/>
      <c r="F1270"/>
      <c r="G1270" s="88"/>
      <c r="H1270"/>
      <c r="I1270"/>
      <c r="J1270"/>
    </row>
    <row r="1271" spans="1:10" s="46" customFormat="1" x14ac:dyDescent="0.2">
      <c r="A1271"/>
      <c r="B1271" s="73"/>
      <c r="D1271"/>
      <c r="E1271"/>
      <c r="F1271"/>
      <c r="G1271" s="88"/>
      <c r="H1271"/>
      <c r="I1271"/>
      <c r="J1271"/>
    </row>
    <row r="1272" spans="1:10" s="46" customFormat="1" x14ac:dyDescent="0.2">
      <c r="A1272"/>
      <c r="B1272" s="73"/>
      <c r="D1272"/>
      <c r="E1272"/>
      <c r="F1272"/>
      <c r="G1272" s="88"/>
      <c r="H1272"/>
      <c r="I1272"/>
      <c r="J1272"/>
    </row>
    <row r="1273" spans="1:10" s="46" customFormat="1" x14ac:dyDescent="0.2">
      <c r="A1273"/>
      <c r="B1273" s="73"/>
      <c r="D1273"/>
      <c r="E1273"/>
      <c r="F1273"/>
      <c r="G1273" s="88"/>
      <c r="H1273"/>
      <c r="I1273"/>
      <c r="J1273"/>
    </row>
    <row r="1274" spans="1:10" s="46" customFormat="1" x14ac:dyDescent="0.2">
      <c r="A1274"/>
      <c r="B1274" s="73"/>
      <c r="D1274"/>
      <c r="E1274"/>
      <c r="F1274"/>
      <c r="G1274" s="88"/>
      <c r="H1274"/>
      <c r="I1274"/>
      <c r="J1274"/>
    </row>
    <row r="1275" spans="1:10" s="46" customFormat="1" x14ac:dyDescent="0.2">
      <c r="A1275"/>
      <c r="B1275" s="73"/>
      <c r="D1275"/>
      <c r="E1275"/>
      <c r="F1275"/>
      <c r="G1275" s="88"/>
      <c r="H1275"/>
      <c r="I1275"/>
      <c r="J1275"/>
    </row>
    <row r="1276" spans="1:10" s="46" customFormat="1" x14ac:dyDescent="0.2">
      <c r="A1276"/>
      <c r="B1276" s="73"/>
      <c r="D1276"/>
      <c r="E1276"/>
      <c r="F1276"/>
      <c r="G1276" s="88"/>
      <c r="H1276"/>
      <c r="I1276"/>
      <c r="J1276"/>
    </row>
    <row r="1277" spans="1:10" s="46" customFormat="1" x14ac:dyDescent="0.2">
      <c r="A1277"/>
      <c r="B1277" s="73"/>
      <c r="D1277"/>
      <c r="E1277"/>
      <c r="F1277"/>
      <c r="G1277" s="88"/>
      <c r="H1277"/>
      <c r="I1277"/>
      <c r="J1277"/>
    </row>
    <row r="1278" spans="1:10" s="46" customFormat="1" x14ac:dyDescent="0.2">
      <c r="A1278"/>
      <c r="B1278" s="73"/>
      <c r="D1278"/>
      <c r="E1278"/>
      <c r="F1278"/>
      <c r="G1278" s="88"/>
      <c r="H1278"/>
      <c r="I1278"/>
      <c r="J1278"/>
    </row>
    <row r="1279" spans="1:10" s="46" customFormat="1" x14ac:dyDescent="0.2">
      <c r="A1279"/>
      <c r="B1279" s="73"/>
      <c r="D1279"/>
      <c r="E1279"/>
      <c r="F1279"/>
      <c r="G1279" s="88"/>
      <c r="H1279"/>
      <c r="I1279"/>
      <c r="J1279"/>
    </row>
    <row r="1280" spans="1:10" s="46" customFormat="1" x14ac:dyDescent="0.2">
      <c r="A1280"/>
      <c r="B1280" s="73"/>
      <c r="D1280"/>
      <c r="E1280"/>
      <c r="F1280"/>
      <c r="G1280" s="88"/>
      <c r="H1280"/>
      <c r="I1280"/>
      <c r="J1280"/>
    </row>
    <row r="1281" spans="1:10" s="46" customFormat="1" x14ac:dyDescent="0.2">
      <c r="A1281"/>
      <c r="B1281" s="73"/>
      <c r="D1281"/>
      <c r="E1281"/>
      <c r="F1281"/>
      <c r="G1281" s="88"/>
      <c r="H1281"/>
      <c r="I1281"/>
      <c r="J1281"/>
    </row>
    <row r="1282" spans="1:10" s="46" customFormat="1" x14ac:dyDescent="0.2">
      <c r="A1282"/>
      <c r="B1282" s="73"/>
      <c r="D1282"/>
      <c r="E1282"/>
      <c r="F1282"/>
      <c r="G1282" s="88"/>
      <c r="H1282"/>
      <c r="I1282"/>
      <c r="J1282"/>
    </row>
    <row r="1283" spans="1:10" s="46" customFormat="1" x14ac:dyDescent="0.2">
      <c r="A1283"/>
      <c r="B1283" s="73"/>
      <c r="D1283"/>
      <c r="E1283"/>
      <c r="F1283"/>
      <c r="G1283" s="88"/>
      <c r="H1283"/>
      <c r="I1283"/>
      <c r="J1283"/>
    </row>
    <row r="1284" spans="1:10" s="46" customFormat="1" x14ac:dyDescent="0.2">
      <c r="A1284"/>
      <c r="B1284" s="73"/>
      <c r="D1284"/>
      <c r="E1284"/>
      <c r="F1284"/>
      <c r="G1284" s="88"/>
      <c r="H1284"/>
      <c r="I1284"/>
      <c r="J1284"/>
    </row>
    <row r="1285" spans="1:10" s="46" customFormat="1" x14ac:dyDescent="0.2">
      <c r="A1285"/>
      <c r="B1285" s="73"/>
      <c r="D1285"/>
      <c r="E1285"/>
      <c r="F1285"/>
      <c r="G1285" s="88"/>
      <c r="H1285"/>
      <c r="I1285"/>
      <c r="J1285"/>
    </row>
    <row r="1286" spans="1:10" s="46" customFormat="1" x14ac:dyDescent="0.2">
      <c r="A1286"/>
      <c r="B1286" s="73"/>
      <c r="D1286"/>
      <c r="E1286"/>
      <c r="F1286"/>
      <c r="G1286" s="88"/>
      <c r="H1286"/>
      <c r="I1286"/>
      <c r="J1286"/>
    </row>
    <row r="1287" spans="1:10" s="46" customFormat="1" x14ac:dyDescent="0.2">
      <c r="A1287"/>
      <c r="B1287" s="73"/>
      <c r="D1287"/>
      <c r="E1287"/>
      <c r="F1287"/>
      <c r="G1287" s="88"/>
      <c r="H1287"/>
      <c r="I1287"/>
      <c r="J1287"/>
    </row>
    <row r="1288" spans="1:10" s="46" customFormat="1" x14ac:dyDescent="0.2">
      <c r="A1288"/>
      <c r="B1288" s="73"/>
      <c r="D1288"/>
      <c r="E1288"/>
      <c r="F1288"/>
      <c r="G1288" s="88"/>
      <c r="H1288"/>
      <c r="I1288"/>
      <c r="J1288"/>
    </row>
    <row r="1289" spans="1:10" s="46" customFormat="1" x14ac:dyDescent="0.2">
      <c r="A1289"/>
      <c r="B1289" s="73"/>
      <c r="D1289"/>
      <c r="E1289"/>
      <c r="F1289"/>
      <c r="G1289" s="88"/>
      <c r="H1289"/>
      <c r="I1289"/>
      <c r="J1289"/>
    </row>
    <row r="1290" spans="1:10" s="46" customFormat="1" x14ac:dyDescent="0.2">
      <c r="A1290"/>
      <c r="B1290" s="73"/>
      <c r="D1290"/>
      <c r="E1290"/>
      <c r="F1290"/>
      <c r="G1290" s="88"/>
      <c r="H1290"/>
      <c r="I1290"/>
      <c r="J1290"/>
    </row>
    <row r="1291" spans="1:10" s="46" customFormat="1" x14ac:dyDescent="0.2">
      <c r="A1291"/>
      <c r="B1291" s="73"/>
      <c r="D1291"/>
      <c r="E1291"/>
      <c r="F1291"/>
      <c r="G1291" s="88"/>
      <c r="H1291"/>
      <c r="I1291"/>
      <c r="J1291"/>
    </row>
    <row r="1292" spans="1:10" s="46" customFormat="1" x14ac:dyDescent="0.2">
      <c r="A1292"/>
      <c r="B1292" s="73"/>
      <c r="D1292"/>
      <c r="E1292"/>
      <c r="F1292"/>
      <c r="G1292" s="88"/>
      <c r="H1292"/>
      <c r="I1292"/>
      <c r="J1292"/>
    </row>
    <row r="1293" spans="1:10" s="46" customFormat="1" x14ac:dyDescent="0.2">
      <c r="A1293"/>
      <c r="B1293" s="73"/>
      <c r="D1293"/>
      <c r="E1293"/>
      <c r="F1293"/>
      <c r="G1293" s="88"/>
      <c r="H1293"/>
      <c r="I1293"/>
      <c r="J1293"/>
    </row>
    <row r="1294" spans="1:10" s="46" customFormat="1" x14ac:dyDescent="0.2">
      <c r="A1294"/>
      <c r="B1294" s="73"/>
      <c r="D1294"/>
      <c r="E1294"/>
      <c r="F1294"/>
      <c r="G1294" s="88"/>
      <c r="H1294"/>
      <c r="I1294"/>
      <c r="J1294"/>
    </row>
    <row r="1295" spans="1:10" s="46" customFormat="1" x14ac:dyDescent="0.2">
      <c r="A1295"/>
      <c r="B1295" s="73"/>
      <c r="D1295"/>
      <c r="E1295"/>
      <c r="F1295"/>
      <c r="G1295" s="88"/>
      <c r="H1295"/>
      <c r="I1295"/>
      <c r="J1295"/>
    </row>
    <row r="1296" spans="1:10" s="46" customFormat="1" x14ac:dyDescent="0.2">
      <c r="A1296"/>
      <c r="B1296" s="73"/>
      <c r="D1296"/>
      <c r="E1296"/>
      <c r="F1296"/>
      <c r="G1296" s="88"/>
      <c r="H1296"/>
      <c r="I1296"/>
      <c r="J1296"/>
    </row>
    <row r="1297" spans="1:10" s="46" customFormat="1" x14ac:dyDescent="0.2">
      <c r="A1297"/>
      <c r="B1297" s="73"/>
      <c r="D1297"/>
      <c r="E1297"/>
      <c r="F1297"/>
      <c r="G1297" s="88"/>
      <c r="H1297"/>
      <c r="I1297"/>
      <c r="J1297"/>
    </row>
    <row r="1298" spans="1:10" s="46" customFormat="1" x14ac:dyDescent="0.2">
      <c r="A1298"/>
      <c r="B1298" s="73"/>
      <c r="D1298"/>
      <c r="E1298"/>
      <c r="F1298"/>
      <c r="G1298" s="88"/>
      <c r="H1298"/>
      <c r="I1298"/>
      <c r="J1298"/>
    </row>
    <row r="1299" spans="1:10" s="46" customFormat="1" x14ac:dyDescent="0.2">
      <c r="A1299"/>
      <c r="B1299" s="73"/>
      <c r="D1299"/>
      <c r="E1299"/>
      <c r="F1299"/>
      <c r="G1299" s="88"/>
      <c r="H1299"/>
      <c r="I1299"/>
      <c r="J1299"/>
    </row>
    <row r="1300" spans="1:10" s="46" customFormat="1" x14ac:dyDescent="0.2">
      <c r="A1300"/>
      <c r="B1300" s="73"/>
      <c r="D1300"/>
      <c r="E1300"/>
      <c r="F1300"/>
      <c r="G1300" s="88"/>
      <c r="H1300"/>
      <c r="I1300"/>
      <c r="J1300"/>
    </row>
    <row r="1301" spans="1:10" s="46" customFormat="1" x14ac:dyDescent="0.2">
      <c r="A1301"/>
      <c r="B1301" s="73"/>
      <c r="D1301"/>
      <c r="E1301"/>
      <c r="F1301"/>
      <c r="G1301" s="88"/>
      <c r="H1301"/>
      <c r="I1301"/>
      <c r="J1301"/>
    </row>
    <row r="1302" spans="1:10" s="46" customFormat="1" x14ac:dyDescent="0.2">
      <c r="A1302"/>
      <c r="B1302" s="73"/>
      <c r="D1302"/>
      <c r="E1302"/>
      <c r="F1302"/>
      <c r="G1302" s="88"/>
      <c r="H1302"/>
      <c r="I1302"/>
      <c r="J1302"/>
    </row>
    <row r="1303" spans="1:10" s="46" customFormat="1" x14ac:dyDescent="0.2">
      <c r="A1303"/>
      <c r="B1303" s="73"/>
      <c r="D1303"/>
      <c r="E1303"/>
      <c r="F1303"/>
      <c r="G1303" s="88"/>
      <c r="H1303"/>
      <c r="I1303"/>
      <c r="J1303"/>
    </row>
    <row r="1304" spans="1:10" s="46" customFormat="1" x14ac:dyDescent="0.2">
      <c r="A1304"/>
      <c r="B1304" s="73"/>
      <c r="D1304"/>
      <c r="E1304"/>
      <c r="F1304"/>
      <c r="G1304" s="88"/>
      <c r="H1304"/>
      <c r="I1304"/>
      <c r="J1304"/>
    </row>
    <row r="1305" spans="1:10" s="46" customFormat="1" x14ac:dyDescent="0.2">
      <c r="A1305"/>
      <c r="B1305" s="73"/>
      <c r="D1305"/>
      <c r="E1305"/>
      <c r="F1305"/>
      <c r="G1305" s="88"/>
      <c r="H1305"/>
      <c r="I1305"/>
      <c r="J1305"/>
    </row>
    <row r="1306" spans="1:10" s="46" customFormat="1" x14ac:dyDescent="0.2">
      <c r="A1306"/>
      <c r="B1306" s="73"/>
      <c r="D1306"/>
      <c r="E1306"/>
      <c r="F1306"/>
      <c r="G1306" s="88"/>
      <c r="H1306"/>
      <c r="I1306"/>
      <c r="J1306"/>
    </row>
    <row r="1307" spans="1:10" s="46" customFormat="1" x14ac:dyDescent="0.2">
      <c r="A1307"/>
      <c r="B1307" s="73"/>
      <c r="D1307"/>
      <c r="E1307"/>
      <c r="F1307"/>
      <c r="G1307" s="88"/>
      <c r="H1307"/>
      <c r="I1307"/>
      <c r="J1307"/>
    </row>
    <row r="1308" spans="1:10" s="46" customFormat="1" x14ac:dyDescent="0.2">
      <c r="A1308"/>
      <c r="B1308" s="73"/>
      <c r="D1308"/>
      <c r="E1308"/>
      <c r="F1308"/>
      <c r="G1308" s="88"/>
      <c r="H1308"/>
      <c r="I1308"/>
      <c r="J1308"/>
    </row>
    <row r="1309" spans="1:10" s="46" customFormat="1" x14ac:dyDescent="0.2">
      <c r="A1309"/>
      <c r="B1309" s="73"/>
      <c r="D1309"/>
      <c r="E1309"/>
      <c r="F1309"/>
      <c r="G1309" s="88"/>
      <c r="H1309"/>
      <c r="I1309"/>
      <c r="J1309"/>
    </row>
    <row r="1310" spans="1:10" s="46" customFormat="1" x14ac:dyDescent="0.2">
      <c r="A1310"/>
      <c r="B1310" s="73"/>
      <c r="D1310"/>
      <c r="E1310"/>
      <c r="F1310"/>
      <c r="G1310" s="88"/>
      <c r="H1310"/>
      <c r="I1310"/>
      <c r="J1310"/>
    </row>
    <row r="1311" spans="1:10" s="46" customFormat="1" x14ac:dyDescent="0.2">
      <c r="A1311"/>
      <c r="B1311" s="73"/>
      <c r="D1311"/>
      <c r="E1311"/>
      <c r="F1311"/>
      <c r="G1311" s="88"/>
      <c r="H1311"/>
      <c r="I1311"/>
      <c r="J1311"/>
    </row>
    <row r="1312" spans="1:10" s="46" customFormat="1" x14ac:dyDescent="0.2">
      <c r="A1312"/>
      <c r="B1312" s="73"/>
      <c r="D1312"/>
      <c r="E1312"/>
      <c r="F1312"/>
      <c r="G1312" s="88"/>
      <c r="H1312"/>
      <c r="I1312"/>
      <c r="J1312"/>
    </row>
    <row r="1313" spans="1:10" s="46" customFormat="1" x14ac:dyDescent="0.2">
      <c r="A1313"/>
      <c r="B1313" s="73"/>
      <c r="D1313"/>
      <c r="E1313"/>
      <c r="F1313"/>
      <c r="G1313" s="88"/>
      <c r="H1313"/>
      <c r="I1313"/>
      <c r="J1313"/>
    </row>
    <row r="1314" spans="1:10" s="46" customFormat="1" x14ac:dyDescent="0.2">
      <c r="A1314"/>
      <c r="B1314" s="73"/>
      <c r="D1314"/>
      <c r="E1314"/>
      <c r="F1314"/>
      <c r="G1314" s="88"/>
      <c r="H1314"/>
      <c r="I1314"/>
      <c r="J1314"/>
    </row>
    <row r="1315" spans="1:10" s="46" customFormat="1" x14ac:dyDescent="0.2">
      <c r="A1315"/>
      <c r="B1315" s="73"/>
      <c r="D1315"/>
      <c r="E1315"/>
      <c r="F1315"/>
      <c r="G1315" s="88"/>
      <c r="H1315"/>
      <c r="I1315"/>
      <c r="J1315"/>
    </row>
    <row r="1316" spans="1:10" s="46" customFormat="1" x14ac:dyDescent="0.2">
      <c r="A1316"/>
      <c r="B1316" s="73"/>
      <c r="D1316"/>
      <c r="E1316"/>
      <c r="F1316"/>
      <c r="G1316" s="88"/>
      <c r="H1316"/>
      <c r="I1316"/>
      <c r="J1316"/>
    </row>
    <row r="1317" spans="1:10" s="46" customFormat="1" x14ac:dyDescent="0.2">
      <c r="A1317"/>
      <c r="B1317" s="73"/>
      <c r="D1317"/>
      <c r="E1317"/>
      <c r="F1317"/>
      <c r="G1317" s="88"/>
      <c r="H1317"/>
      <c r="I1317"/>
      <c r="J1317"/>
    </row>
    <row r="1318" spans="1:10" s="46" customFormat="1" x14ac:dyDescent="0.2">
      <c r="A1318"/>
      <c r="B1318" s="73"/>
      <c r="D1318"/>
      <c r="E1318"/>
      <c r="F1318"/>
      <c r="G1318" s="88"/>
      <c r="H1318"/>
      <c r="I1318"/>
      <c r="J1318"/>
    </row>
    <row r="1319" spans="1:10" s="46" customFormat="1" x14ac:dyDescent="0.2">
      <c r="A1319"/>
      <c r="B1319" s="73"/>
      <c r="D1319"/>
      <c r="E1319"/>
      <c r="F1319"/>
      <c r="G1319" s="88"/>
      <c r="H1319"/>
      <c r="I1319"/>
      <c r="J1319"/>
    </row>
    <row r="1320" spans="1:10" s="46" customFormat="1" x14ac:dyDescent="0.2">
      <c r="A1320"/>
      <c r="B1320" s="73"/>
      <c r="D1320"/>
      <c r="E1320"/>
      <c r="F1320"/>
      <c r="G1320" s="88"/>
      <c r="H1320"/>
      <c r="I1320"/>
      <c r="J1320"/>
    </row>
    <row r="1321" spans="1:10" s="46" customFormat="1" x14ac:dyDescent="0.2">
      <c r="A1321"/>
      <c r="B1321" s="73"/>
      <c r="D1321"/>
      <c r="E1321"/>
      <c r="F1321"/>
      <c r="G1321" s="88"/>
      <c r="H1321"/>
      <c r="I1321"/>
      <c r="J1321"/>
    </row>
    <row r="1322" spans="1:10" s="46" customFormat="1" x14ac:dyDescent="0.2">
      <c r="A1322"/>
      <c r="B1322" s="73"/>
      <c r="D1322"/>
      <c r="E1322"/>
      <c r="F1322"/>
      <c r="G1322" s="88"/>
      <c r="H1322"/>
      <c r="I1322"/>
      <c r="J1322"/>
    </row>
    <row r="1323" spans="1:10" s="46" customFormat="1" x14ac:dyDescent="0.2">
      <c r="A1323"/>
      <c r="B1323" s="73"/>
      <c r="D1323"/>
      <c r="E1323"/>
      <c r="F1323"/>
      <c r="G1323" s="88"/>
      <c r="H1323"/>
      <c r="I1323"/>
      <c r="J1323"/>
    </row>
    <row r="1324" spans="1:10" s="46" customFormat="1" x14ac:dyDescent="0.2">
      <c r="A1324"/>
      <c r="B1324" s="73"/>
      <c r="D1324"/>
      <c r="E1324"/>
      <c r="F1324"/>
      <c r="G1324" s="88"/>
      <c r="H1324"/>
      <c r="I1324"/>
      <c r="J1324"/>
    </row>
    <row r="1325" spans="1:10" s="46" customFormat="1" x14ac:dyDescent="0.2">
      <c r="A1325"/>
      <c r="B1325" s="73"/>
      <c r="D1325"/>
      <c r="E1325"/>
      <c r="F1325"/>
      <c r="G1325" s="88"/>
      <c r="H1325"/>
      <c r="I1325"/>
      <c r="J1325"/>
    </row>
    <row r="1326" spans="1:10" s="46" customFormat="1" x14ac:dyDescent="0.2">
      <c r="A1326"/>
      <c r="B1326" s="73"/>
      <c r="D1326"/>
      <c r="E1326"/>
      <c r="F1326"/>
      <c r="G1326" s="88"/>
      <c r="H1326"/>
      <c r="I1326"/>
      <c r="J1326"/>
    </row>
    <row r="1327" spans="1:10" s="46" customFormat="1" x14ac:dyDescent="0.2">
      <c r="A1327"/>
      <c r="B1327" s="73"/>
      <c r="D1327"/>
      <c r="E1327"/>
      <c r="F1327"/>
      <c r="G1327" s="88"/>
      <c r="H1327"/>
      <c r="I1327"/>
      <c r="J1327"/>
    </row>
    <row r="1328" spans="1:10" s="46" customFormat="1" x14ac:dyDescent="0.2">
      <c r="A1328"/>
      <c r="B1328" s="73"/>
      <c r="D1328"/>
      <c r="E1328"/>
      <c r="F1328"/>
      <c r="G1328" s="88"/>
      <c r="H1328"/>
      <c r="I1328"/>
      <c r="J1328"/>
    </row>
    <row r="1329" spans="1:10" s="46" customFormat="1" x14ac:dyDescent="0.2">
      <c r="A1329"/>
      <c r="B1329" s="73"/>
      <c r="D1329"/>
      <c r="E1329"/>
      <c r="F1329"/>
      <c r="G1329" s="88"/>
      <c r="H1329"/>
      <c r="I1329"/>
      <c r="J1329"/>
    </row>
    <row r="1330" spans="1:10" s="46" customFormat="1" x14ac:dyDescent="0.2">
      <c r="A1330"/>
      <c r="B1330" s="73"/>
      <c r="D1330"/>
      <c r="E1330"/>
      <c r="F1330"/>
      <c r="G1330" s="88"/>
      <c r="H1330"/>
      <c r="I1330"/>
      <c r="J1330"/>
    </row>
    <row r="1331" spans="1:10" s="46" customFormat="1" x14ac:dyDescent="0.2">
      <c r="A1331"/>
      <c r="B1331" s="73"/>
      <c r="D1331"/>
      <c r="E1331"/>
      <c r="F1331"/>
      <c r="G1331" s="88"/>
      <c r="H1331"/>
      <c r="I1331"/>
      <c r="J1331"/>
    </row>
    <row r="1332" spans="1:10" s="46" customFormat="1" x14ac:dyDescent="0.2">
      <c r="A1332"/>
      <c r="B1332" s="73"/>
      <c r="D1332"/>
      <c r="E1332"/>
      <c r="F1332"/>
      <c r="G1332" s="88"/>
      <c r="H1332"/>
      <c r="I1332"/>
      <c r="J1332"/>
    </row>
    <row r="1333" spans="1:10" s="46" customFormat="1" x14ac:dyDescent="0.2">
      <c r="A1333"/>
      <c r="B1333" s="73"/>
      <c r="D1333"/>
      <c r="E1333"/>
      <c r="F1333"/>
      <c r="G1333" s="88"/>
      <c r="H1333"/>
      <c r="I1333"/>
      <c r="J1333"/>
    </row>
    <row r="1334" spans="1:10" s="46" customFormat="1" x14ac:dyDescent="0.2">
      <c r="A1334"/>
      <c r="B1334" s="73"/>
      <c r="D1334"/>
      <c r="E1334"/>
      <c r="F1334"/>
      <c r="G1334" s="88"/>
      <c r="H1334"/>
      <c r="I1334"/>
      <c r="J1334"/>
    </row>
    <row r="1335" spans="1:10" s="46" customFormat="1" x14ac:dyDescent="0.2">
      <c r="A1335"/>
      <c r="B1335" s="73"/>
      <c r="D1335"/>
      <c r="E1335"/>
      <c r="F1335"/>
      <c r="G1335" s="88"/>
      <c r="H1335"/>
      <c r="I1335"/>
      <c r="J1335"/>
    </row>
    <row r="1336" spans="1:10" s="46" customFormat="1" x14ac:dyDescent="0.2">
      <c r="A1336"/>
      <c r="B1336" s="73"/>
      <c r="D1336"/>
      <c r="E1336"/>
      <c r="F1336"/>
      <c r="G1336" s="88"/>
      <c r="H1336"/>
      <c r="I1336"/>
      <c r="J1336"/>
    </row>
    <row r="1337" spans="1:10" s="46" customFormat="1" x14ac:dyDescent="0.2">
      <c r="A1337"/>
      <c r="B1337" s="73"/>
      <c r="D1337"/>
      <c r="E1337"/>
      <c r="F1337"/>
      <c r="G1337" s="88"/>
      <c r="H1337"/>
      <c r="I1337"/>
      <c r="J1337"/>
    </row>
    <row r="1338" spans="1:10" s="46" customFormat="1" x14ac:dyDescent="0.2">
      <c r="A1338"/>
      <c r="B1338" s="73"/>
      <c r="D1338"/>
      <c r="E1338"/>
      <c r="F1338"/>
      <c r="G1338" s="88"/>
      <c r="H1338"/>
      <c r="I1338"/>
      <c r="J1338"/>
    </row>
    <row r="1339" spans="1:10" s="46" customFormat="1" x14ac:dyDescent="0.2">
      <c r="A1339"/>
      <c r="B1339" s="73"/>
      <c r="D1339"/>
      <c r="E1339"/>
      <c r="F1339"/>
      <c r="G1339" s="88"/>
      <c r="H1339"/>
      <c r="I1339"/>
      <c r="J1339"/>
    </row>
    <row r="1340" spans="1:10" s="46" customFormat="1" x14ac:dyDescent="0.2">
      <c r="A1340"/>
      <c r="B1340" s="73"/>
      <c r="D1340"/>
      <c r="E1340"/>
      <c r="F1340"/>
      <c r="G1340" s="88"/>
      <c r="H1340"/>
      <c r="I1340"/>
      <c r="J1340"/>
    </row>
    <row r="1341" spans="1:10" s="46" customFormat="1" x14ac:dyDescent="0.2">
      <c r="A1341"/>
      <c r="B1341" s="73"/>
      <c r="D1341"/>
      <c r="E1341"/>
      <c r="F1341"/>
      <c r="G1341" s="88"/>
      <c r="H1341"/>
      <c r="I1341"/>
      <c r="J1341"/>
    </row>
    <row r="1342" spans="1:10" s="46" customFormat="1" x14ac:dyDescent="0.2">
      <c r="A1342"/>
      <c r="B1342" s="73"/>
      <c r="D1342"/>
      <c r="E1342"/>
      <c r="F1342"/>
      <c r="G1342" s="88"/>
      <c r="H1342"/>
      <c r="I1342"/>
      <c r="J1342"/>
    </row>
    <row r="1343" spans="1:10" s="46" customFormat="1" x14ac:dyDescent="0.2">
      <c r="A1343"/>
      <c r="B1343" s="73"/>
      <c r="D1343"/>
      <c r="E1343"/>
      <c r="F1343"/>
      <c r="G1343" s="88"/>
      <c r="H1343"/>
      <c r="I1343"/>
      <c r="J1343"/>
    </row>
    <row r="1344" spans="1:10" s="46" customFormat="1" x14ac:dyDescent="0.2">
      <c r="A1344"/>
      <c r="B1344" s="73"/>
      <c r="D1344"/>
      <c r="E1344"/>
      <c r="F1344"/>
      <c r="G1344" s="88"/>
      <c r="H1344"/>
      <c r="I1344"/>
      <c r="J1344"/>
    </row>
    <row r="1345" spans="1:10" s="46" customFormat="1" x14ac:dyDescent="0.2">
      <c r="A1345"/>
      <c r="B1345" s="73"/>
      <c r="D1345"/>
      <c r="E1345"/>
      <c r="F1345"/>
      <c r="G1345" s="88"/>
      <c r="H1345"/>
      <c r="I1345"/>
      <c r="J1345"/>
    </row>
    <row r="1346" spans="1:10" s="46" customFormat="1" x14ac:dyDescent="0.2">
      <c r="A1346"/>
      <c r="B1346" s="73"/>
      <c r="D1346"/>
      <c r="E1346"/>
      <c r="F1346"/>
      <c r="G1346" s="88"/>
      <c r="H1346"/>
      <c r="I1346"/>
      <c r="J1346"/>
    </row>
    <row r="1347" spans="1:10" s="46" customFormat="1" x14ac:dyDescent="0.2">
      <c r="A1347"/>
      <c r="B1347" s="73"/>
      <c r="D1347"/>
      <c r="E1347"/>
      <c r="F1347"/>
      <c r="G1347" s="88"/>
      <c r="H1347"/>
      <c r="I1347"/>
      <c r="J1347"/>
    </row>
    <row r="1348" spans="1:10" s="46" customFormat="1" x14ac:dyDescent="0.2">
      <c r="A1348"/>
      <c r="B1348" s="73"/>
      <c r="D1348"/>
      <c r="E1348"/>
      <c r="F1348"/>
      <c r="G1348" s="88"/>
      <c r="H1348"/>
      <c r="I1348"/>
      <c r="J1348"/>
    </row>
    <row r="1349" spans="1:10" s="46" customFormat="1" x14ac:dyDescent="0.2">
      <c r="A1349"/>
      <c r="B1349" s="73"/>
      <c r="D1349"/>
      <c r="E1349"/>
      <c r="F1349"/>
      <c r="G1349" s="88"/>
      <c r="H1349"/>
      <c r="I1349"/>
      <c r="J1349"/>
    </row>
    <row r="1350" spans="1:10" s="46" customFormat="1" x14ac:dyDescent="0.2">
      <c r="A1350"/>
      <c r="B1350" s="73"/>
      <c r="D1350"/>
      <c r="E1350"/>
      <c r="F1350"/>
      <c r="G1350" s="88"/>
      <c r="H1350"/>
      <c r="I1350"/>
      <c r="J1350"/>
    </row>
    <row r="1351" spans="1:10" s="46" customFormat="1" x14ac:dyDescent="0.2">
      <c r="A1351"/>
      <c r="B1351" s="73"/>
      <c r="D1351"/>
      <c r="E1351"/>
      <c r="F1351"/>
      <c r="G1351" s="88"/>
      <c r="H1351"/>
      <c r="I1351"/>
      <c r="J1351"/>
    </row>
    <row r="1352" spans="1:10" s="46" customFormat="1" x14ac:dyDescent="0.2">
      <c r="A1352"/>
      <c r="B1352" s="73"/>
      <c r="D1352"/>
      <c r="E1352"/>
      <c r="F1352"/>
      <c r="G1352" s="88"/>
      <c r="H1352"/>
      <c r="I1352"/>
      <c r="J1352"/>
    </row>
    <row r="1353" spans="1:10" s="46" customFormat="1" x14ac:dyDescent="0.2">
      <c r="A1353"/>
      <c r="B1353" s="73"/>
      <c r="D1353"/>
      <c r="E1353"/>
      <c r="F1353"/>
      <c r="G1353" s="88"/>
      <c r="H1353"/>
      <c r="I1353"/>
      <c r="J1353"/>
    </row>
    <row r="1354" spans="1:10" s="46" customFormat="1" x14ac:dyDescent="0.2">
      <c r="A1354"/>
      <c r="B1354" s="73"/>
      <c r="D1354"/>
      <c r="E1354"/>
      <c r="F1354"/>
      <c r="G1354" s="88"/>
      <c r="H1354"/>
      <c r="I1354"/>
      <c r="J1354"/>
    </row>
    <row r="1355" spans="1:10" s="46" customFormat="1" x14ac:dyDescent="0.2">
      <c r="A1355"/>
      <c r="B1355" s="73"/>
      <c r="D1355"/>
      <c r="E1355"/>
      <c r="F1355"/>
      <c r="G1355" s="88"/>
      <c r="H1355"/>
      <c r="I1355"/>
      <c r="J1355"/>
    </row>
    <row r="1356" spans="1:10" s="46" customFormat="1" x14ac:dyDescent="0.2">
      <c r="A1356"/>
      <c r="B1356" s="73"/>
      <c r="D1356"/>
      <c r="E1356"/>
      <c r="F1356"/>
      <c r="G1356" s="88"/>
      <c r="H1356"/>
      <c r="I1356"/>
      <c r="J1356"/>
    </row>
    <row r="1357" spans="1:10" s="46" customFormat="1" x14ac:dyDescent="0.2">
      <c r="A1357"/>
      <c r="B1357" s="73"/>
      <c r="D1357"/>
      <c r="E1357"/>
      <c r="F1357"/>
      <c r="G1357" s="88"/>
      <c r="H1357"/>
      <c r="I1357"/>
      <c r="J1357"/>
    </row>
    <row r="1358" spans="1:10" s="46" customFormat="1" x14ac:dyDescent="0.2">
      <c r="A1358"/>
      <c r="B1358" s="73"/>
      <c r="D1358"/>
      <c r="E1358"/>
      <c r="F1358"/>
      <c r="G1358" s="88"/>
      <c r="H1358"/>
      <c r="I1358"/>
      <c r="J1358"/>
    </row>
    <row r="1359" spans="1:10" s="46" customFormat="1" x14ac:dyDescent="0.2">
      <c r="A1359"/>
      <c r="B1359" s="73"/>
      <c r="D1359"/>
      <c r="E1359"/>
      <c r="F1359"/>
      <c r="G1359" s="88"/>
      <c r="H1359"/>
      <c r="I1359"/>
      <c r="J1359"/>
    </row>
    <row r="1360" spans="1:10" s="46" customFormat="1" x14ac:dyDescent="0.2">
      <c r="A1360"/>
      <c r="B1360" s="73"/>
      <c r="D1360"/>
      <c r="E1360"/>
      <c r="F1360"/>
      <c r="G1360" s="88"/>
      <c r="H1360"/>
      <c r="I1360"/>
      <c r="J1360"/>
    </row>
    <row r="1361" spans="1:10" s="46" customFormat="1" x14ac:dyDescent="0.2">
      <c r="A1361"/>
      <c r="B1361" s="73"/>
      <c r="D1361"/>
      <c r="E1361"/>
      <c r="F1361"/>
      <c r="G1361" s="88"/>
      <c r="H1361"/>
      <c r="I1361"/>
      <c r="J1361"/>
    </row>
    <row r="1362" spans="1:10" s="46" customFormat="1" x14ac:dyDescent="0.2">
      <c r="A1362"/>
      <c r="B1362" s="73"/>
      <c r="D1362"/>
      <c r="E1362"/>
      <c r="F1362"/>
      <c r="G1362" s="88"/>
      <c r="H1362"/>
      <c r="I1362"/>
      <c r="J1362"/>
    </row>
    <row r="1363" spans="1:10" s="46" customFormat="1" x14ac:dyDescent="0.2">
      <c r="A1363"/>
      <c r="B1363" s="73"/>
      <c r="D1363"/>
      <c r="E1363"/>
      <c r="F1363"/>
      <c r="G1363" s="88"/>
      <c r="H1363"/>
      <c r="I1363"/>
      <c r="J1363"/>
    </row>
    <row r="1364" spans="1:10" s="46" customFormat="1" x14ac:dyDescent="0.2">
      <c r="A1364"/>
      <c r="B1364" s="73"/>
      <c r="D1364"/>
      <c r="E1364"/>
      <c r="F1364"/>
      <c r="G1364" s="88"/>
      <c r="H1364"/>
      <c r="I1364"/>
      <c r="J1364"/>
    </row>
    <row r="1365" spans="1:10" s="46" customFormat="1" x14ac:dyDescent="0.2">
      <c r="A1365"/>
      <c r="B1365" s="73"/>
      <c r="D1365"/>
      <c r="E1365"/>
      <c r="F1365"/>
      <c r="G1365" s="88"/>
      <c r="H1365"/>
      <c r="I1365"/>
      <c r="J1365"/>
    </row>
    <row r="1366" spans="1:10" s="46" customFormat="1" x14ac:dyDescent="0.2">
      <c r="A1366"/>
      <c r="B1366" s="73"/>
      <c r="D1366"/>
      <c r="E1366"/>
      <c r="F1366"/>
      <c r="G1366" s="88"/>
      <c r="H1366"/>
      <c r="I1366"/>
      <c r="J1366"/>
    </row>
    <row r="1367" spans="1:10" s="46" customFormat="1" x14ac:dyDescent="0.2">
      <c r="A1367"/>
      <c r="B1367" s="73"/>
      <c r="D1367"/>
      <c r="E1367"/>
      <c r="F1367"/>
      <c r="G1367" s="88"/>
      <c r="H1367"/>
      <c r="I1367"/>
      <c r="J1367"/>
    </row>
    <row r="1368" spans="1:10" s="46" customFormat="1" x14ac:dyDescent="0.2">
      <c r="A1368"/>
      <c r="B1368" s="73"/>
      <c r="D1368"/>
      <c r="E1368"/>
      <c r="F1368"/>
      <c r="G1368" s="88"/>
      <c r="H1368"/>
      <c r="I1368"/>
      <c r="J1368"/>
    </row>
    <row r="1369" spans="1:10" s="46" customFormat="1" x14ac:dyDescent="0.2">
      <c r="A1369"/>
      <c r="B1369" s="73"/>
      <c r="D1369"/>
      <c r="E1369"/>
      <c r="F1369"/>
      <c r="G1369" s="88"/>
      <c r="H1369"/>
      <c r="I1369"/>
      <c r="J1369"/>
    </row>
    <row r="1370" spans="1:10" s="46" customFormat="1" x14ac:dyDescent="0.2">
      <c r="A1370"/>
      <c r="B1370" s="73"/>
      <c r="D1370"/>
      <c r="E1370"/>
      <c r="F1370"/>
      <c r="G1370" s="88"/>
      <c r="H1370"/>
      <c r="I1370"/>
      <c r="J1370"/>
    </row>
    <row r="1371" spans="1:10" s="46" customFormat="1" x14ac:dyDescent="0.2">
      <c r="A1371"/>
      <c r="B1371" s="73"/>
      <c r="D1371"/>
      <c r="E1371"/>
      <c r="F1371"/>
      <c r="G1371" s="88"/>
      <c r="H1371"/>
      <c r="I1371"/>
      <c r="J1371"/>
    </row>
    <row r="1372" spans="1:10" s="46" customFormat="1" x14ac:dyDescent="0.2">
      <c r="A1372"/>
      <c r="B1372" s="73"/>
      <c r="D1372"/>
      <c r="E1372"/>
      <c r="F1372"/>
      <c r="G1372" s="88"/>
      <c r="H1372"/>
      <c r="I1372"/>
      <c r="J1372"/>
    </row>
    <row r="1373" spans="1:10" s="46" customFormat="1" x14ac:dyDescent="0.2">
      <c r="A1373"/>
      <c r="B1373" s="73"/>
      <c r="D1373"/>
      <c r="E1373"/>
      <c r="F1373"/>
      <c r="G1373" s="88"/>
      <c r="H1373"/>
      <c r="I1373"/>
      <c r="J1373"/>
    </row>
    <row r="1374" spans="1:10" s="46" customFormat="1" x14ac:dyDescent="0.2">
      <c r="A1374"/>
      <c r="B1374" s="73"/>
      <c r="D1374"/>
      <c r="E1374"/>
      <c r="F1374"/>
      <c r="G1374" s="88"/>
      <c r="H1374"/>
      <c r="I1374"/>
      <c r="J1374"/>
    </row>
    <row r="1375" spans="1:10" s="46" customFormat="1" x14ac:dyDescent="0.2">
      <c r="A1375"/>
      <c r="B1375" s="73"/>
      <c r="D1375"/>
      <c r="E1375"/>
      <c r="F1375"/>
      <c r="G1375" s="88"/>
      <c r="H1375"/>
      <c r="I1375"/>
      <c r="J1375"/>
    </row>
    <row r="1376" spans="1:10" s="46" customFormat="1" x14ac:dyDescent="0.2">
      <c r="A1376"/>
      <c r="B1376" s="73"/>
      <c r="D1376"/>
      <c r="E1376"/>
      <c r="F1376"/>
      <c r="G1376" s="88"/>
      <c r="H1376"/>
      <c r="I1376"/>
      <c r="J1376"/>
    </row>
    <row r="1377" spans="1:10" s="46" customFormat="1" x14ac:dyDescent="0.2">
      <c r="A1377"/>
      <c r="B1377" s="73"/>
      <c r="D1377"/>
      <c r="E1377"/>
      <c r="F1377"/>
      <c r="G1377" s="88"/>
      <c r="H1377"/>
      <c r="I1377"/>
      <c r="J1377"/>
    </row>
    <row r="1378" spans="1:10" s="46" customFormat="1" x14ac:dyDescent="0.2">
      <c r="A1378"/>
      <c r="B1378" s="73"/>
      <c r="D1378"/>
      <c r="E1378"/>
      <c r="F1378"/>
      <c r="G1378" s="88"/>
      <c r="H1378"/>
      <c r="I1378"/>
      <c r="J1378"/>
    </row>
    <row r="1379" spans="1:10" s="46" customFormat="1" x14ac:dyDescent="0.2">
      <c r="A1379"/>
      <c r="B1379" s="73"/>
      <c r="D1379"/>
      <c r="E1379"/>
      <c r="F1379"/>
      <c r="G1379" s="88"/>
      <c r="H1379"/>
      <c r="I1379"/>
      <c r="J1379"/>
    </row>
    <row r="1380" spans="1:10" s="46" customFormat="1" x14ac:dyDescent="0.2">
      <c r="A1380"/>
      <c r="B1380" s="73"/>
      <c r="D1380"/>
      <c r="E1380"/>
      <c r="F1380"/>
      <c r="G1380" s="88"/>
      <c r="H1380"/>
      <c r="I1380"/>
      <c r="J1380"/>
    </row>
    <row r="1381" spans="1:10" s="46" customFormat="1" x14ac:dyDescent="0.2">
      <c r="A1381"/>
      <c r="B1381" s="73"/>
      <c r="D1381"/>
      <c r="E1381"/>
      <c r="F1381"/>
      <c r="G1381" s="88"/>
      <c r="H1381"/>
      <c r="I1381"/>
      <c r="J1381"/>
    </row>
    <row r="1382" spans="1:10" s="46" customFormat="1" x14ac:dyDescent="0.2">
      <c r="A1382"/>
      <c r="B1382" s="73"/>
      <c r="D1382"/>
      <c r="E1382"/>
      <c r="F1382"/>
      <c r="G1382" s="88"/>
      <c r="H1382"/>
      <c r="I1382"/>
      <c r="J1382"/>
    </row>
    <row r="1383" spans="1:10" s="46" customFormat="1" x14ac:dyDescent="0.2">
      <c r="A1383"/>
      <c r="B1383" s="73"/>
      <c r="D1383"/>
      <c r="E1383"/>
      <c r="F1383"/>
      <c r="G1383" s="88"/>
      <c r="H1383"/>
      <c r="I1383"/>
      <c r="J1383"/>
    </row>
    <row r="1384" spans="1:10" s="46" customFormat="1" x14ac:dyDescent="0.2">
      <c r="A1384"/>
      <c r="B1384" s="73"/>
      <c r="D1384"/>
      <c r="E1384"/>
      <c r="F1384"/>
      <c r="G1384" s="88"/>
      <c r="H1384"/>
      <c r="I1384"/>
      <c r="J1384"/>
    </row>
    <row r="1385" spans="1:10" s="46" customFormat="1" x14ac:dyDescent="0.2">
      <c r="A1385"/>
      <c r="B1385" s="73"/>
      <c r="D1385"/>
      <c r="E1385"/>
      <c r="F1385"/>
      <c r="G1385" s="88"/>
      <c r="H1385"/>
      <c r="I1385"/>
      <c r="J1385"/>
    </row>
    <row r="1386" spans="1:10" s="46" customFormat="1" x14ac:dyDescent="0.2">
      <c r="A1386"/>
      <c r="B1386" s="73"/>
      <c r="D1386"/>
      <c r="E1386"/>
      <c r="F1386"/>
      <c r="G1386" s="88"/>
      <c r="H1386"/>
      <c r="I1386"/>
      <c r="J1386"/>
    </row>
    <row r="1387" spans="1:10" s="46" customFormat="1" x14ac:dyDescent="0.2">
      <c r="A1387"/>
      <c r="B1387" s="73"/>
      <c r="D1387"/>
      <c r="E1387"/>
      <c r="F1387"/>
      <c r="G1387" s="88"/>
      <c r="H1387"/>
      <c r="I1387"/>
      <c r="J1387"/>
    </row>
    <row r="1388" spans="1:10" s="46" customFormat="1" x14ac:dyDescent="0.2">
      <c r="A1388"/>
      <c r="B1388" s="73"/>
      <c r="D1388"/>
      <c r="E1388"/>
      <c r="F1388"/>
      <c r="G1388" s="88"/>
      <c r="H1388"/>
      <c r="I1388"/>
      <c r="J1388"/>
    </row>
    <row r="1389" spans="1:10" s="46" customFormat="1" x14ac:dyDescent="0.2">
      <c r="A1389"/>
      <c r="B1389" s="73"/>
      <c r="D1389"/>
      <c r="E1389"/>
      <c r="F1389"/>
      <c r="G1389" s="88"/>
      <c r="H1389"/>
      <c r="I1389"/>
      <c r="J1389"/>
    </row>
    <row r="1390" spans="1:10" s="46" customFormat="1" x14ac:dyDescent="0.2">
      <c r="A1390"/>
      <c r="B1390" s="73"/>
      <c r="D1390"/>
      <c r="E1390"/>
      <c r="F1390"/>
      <c r="G1390" s="88"/>
      <c r="H1390"/>
      <c r="I1390"/>
      <c r="J1390"/>
    </row>
    <row r="1391" spans="1:10" s="46" customFormat="1" x14ac:dyDescent="0.2">
      <c r="A1391"/>
      <c r="B1391" s="73"/>
      <c r="D1391"/>
      <c r="E1391"/>
      <c r="F1391"/>
      <c r="G1391" s="88"/>
      <c r="H1391"/>
      <c r="I1391"/>
      <c r="J1391"/>
    </row>
    <row r="1392" spans="1:10" s="46" customFormat="1" x14ac:dyDescent="0.2">
      <c r="A1392"/>
      <c r="B1392" s="73"/>
      <c r="D1392"/>
      <c r="E1392"/>
      <c r="F1392"/>
      <c r="G1392" s="88"/>
      <c r="H1392"/>
      <c r="I1392"/>
      <c r="J1392"/>
    </row>
    <row r="1393" spans="1:10" s="46" customFormat="1" x14ac:dyDescent="0.2">
      <c r="A1393"/>
      <c r="B1393" s="73"/>
      <c r="D1393"/>
      <c r="E1393"/>
      <c r="F1393"/>
      <c r="G1393" s="88"/>
      <c r="H1393"/>
      <c r="I1393"/>
      <c r="J1393"/>
    </row>
    <row r="1394" spans="1:10" s="46" customFormat="1" x14ac:dyDescent="0.2">
      <c r="A1394"/>
      <c r="B1394" s="73"/>
      <c r="D1394"/>
      <c r="E1394"/>
      <c r="F1394"/>
      <c r="G1394" s="88"/>
      <c r="H1394"/>
      <c r="I1394"/>
      <c r="J1394"/>
    </row>
    <row r="1395" spans="1:10" s="46" customFormat="1" x14ac:dyDescent="0.2">
      <c r="A1395"/>
      <c r="B1395" s="73"/>
      <c r="D1395"/>
      <c r="E1395"/>
      <c r="F1395"/>
      <c r="G1395" s="88"/>
      <c r="H1395"/>
      <c r="I1395"/>
      <c r="J1395"/>
    </row>
    <row r="1396" spans="1:10" s="46" customFormat="1" x14ac:dyDescent="0.2">
      <c r="A1396"/>
      <c r="B1396" s="73"/>
      <c r="D1396"/>
      <c r="E1396"/>
      <c r="F1396"/>
      <c r="G1396" s="88"/>
      <c r="H1396"/>
      <c r="I1396"/>
      <c r="J1396"/>
    </row>
    <row r="1397" spans="1:10" s="46" customFormat="1" x14ac:dyDescent="0.2">
      <c r="A1397"/>
      <c r="B1397" s="73"/>
      <c r="D1397"/>
      <c r="E1397"/>
      <c r="F1397"/>
      <c r="G1397" s="88"/>
      <c r="H1397"/>
      <c r="I1397"/>
      <c r="J1397"/>
    </row>
    <row r="1398" spans="1:10" s="46" customFormat="1" x14ac:dyDescent="0.2">
      <c r="A1398"/>
      <c r="B1398" s="73"/>
      <c r="D1398"/>
      <c r="E1398"/>
      <c r="F1398"/>
      <c r="G1398" s="88"/>
      <c r="H1398"/>
      <c r="I1398"/>
      <c r="J1398"/>
    </row>
    <row r="1399" spans="1:10" s="46" customFormat="1" x14ac:dyDescent="0.2">
      <c r="A1399"/>
      <c r="B1399" s="73"/>
      <c r="D1399"/>
      <c r="E1399"/>
      <c r="F1399"/>
      <c r="G1399" s="88"/>
      <c r="H1399"/>
      <c r="I1399"/>
      <c r="J1399"/>
    </row>
    <row r="1400" spans="1:10" s="46" customFormat="1" x14ac:dyDescent="0.2">
      <c r="A1400"/>
      <c r="B1400" s="73"/>
      <c r="D1400"/>
      <c r="E1400"/>
      <c r="F1400"/>
      <c r="G1400" s="88"/>
      <c r="H1400"/>
      <c r="I1400"/>
      <c r="J1400"/>
    </row>
    <row r="1401" spans="1:10" s="46" customFormat="1" x14ac:dyDescent="0.2">
      <c r="A1401"/>
      <c r="B1401" s="73"/>
      <c r="D1401"/>
      <c r="E1401"/>
      <c r="F1401"/>
      <c r="G1401" s="88"/>
      <c r="H1401"/>
      <c r="I1401"/>
      <c r="J1401"/>
    </row>
    <row r="1402" spans="1:10" s="46" customFormat="1" x14ac:dyDescent="0.2">
      <c r="A1402"/>
      <c r="B1402" s="73"/>
      <c r="D1402"/>
      <c r="E1402"/>
      <c r="F1402"/>
      <c r="G1402" s="88"/>
      <c r="H1402"/>
      <c r="I1402"/>
      <c r="J1402"/>
    </row>
    <row r="1403" spans="1:10" s="46" customFormat="1" x14ac:dyDescent="0.2">
      <c r="A1403"/>
      <c r="B1403" s="73"/>
      <c r="D1403"/>
      <c r="E1403"/>
      <c r="F1403"/>
      <c r="G1403" s="88"/>
      <c r="H1403"/>
      <c r="I1403"/>
      <c r="J1403"/>
    </row>
    <row r="1404" spans="1:10" s="46" customFormat="1" x14ac:dyDescent="0.2">
      <c r="A1404"/>
      <c r="B1404" s="73"/>
      <c r="D1404"/>
      <c r="E1404"/>
      <c r="F1404"/>
      <c r="G1404" s="88"/>
      <c r="H1404"/>
      <c r="I1404"/>
      <c r="J1404"/>
    </row>
    <row r="1405" spans="1:10" s="46" customFormat="1" x14ac:dyDescent="0.2">
      <c r="A1405"/>
      <c r="B1405" s="73"/>
      <c r="D1405"/>
      <c r="E1405"/>
      <c r="F1405"/>
      <c r="G1405" s="88"/>
      <c r="H1405"/>
      <c r="I1405"/>
      <c r="J1405"/>
    </row>
    <row r="1406" spans="1:10" s="46" customFormat="1" x14ac:dyDescent="0.2">
      <c r="A1406"/>
      <c r="B1406" s="73"/>
      <c r="D1406"/>
      <c r="E1406"/>
      <c r="F1406"/>
      <c r="G1406" s="88"/>
      <c r="H1406"/>
      <c r="I1406"/>
      <c r="J1406"/>
    </row>
    <row r="1407" spans="1:10" s="46" customFormat="1" x14ac:dyDescent="0.2">
      <c r="A1407"/>
      <c r="B1407" s="73"/>
      <c r="D1407"/>
      <c r="E1407"/>
      <c r="F1407"/>
      <c r="G1407" s="88"/>
      <c r="H1407"/>
      <c r="I1407"/>
      <c r="J1407"/>
    </row>
    <row r="1408" spans="1:10" s="46" customFormat="1" x14ac:dyDescent="0.2">
      <c r="A1408"/>
      <c r="B1408" s="73"/>
      <c r="D1408"/>
      <c r="E1408"/>
      <c r="F1408"/>
      <c r="G1408" s="88"/>
      <c r="H1408"/>
      <c r="I1408"/>
      <c r="J1408"/>
    </row>
    <row r="1409" spans="1:10" s="46" customFormat="1" x14ac:dyDescent="0.2">
      <c r="A1409"/>
      <c r="B1409" s="73"/>
      <c r="D1409"/>
      <c r="E1409"/>
      <c r="F1409"/>
      <c r="G1409" s="88"/>
      <c r="H1409"/>
      <c r="I1409"/>
      <c r="J1409"/>
    </row>
    <row r="1410" spans="1:10" s="46" customFormat="1" x14ac:dyDescent="0.2">
      <c r="A1410"/>
      <c r="B1410" s="73"/>
      <c r="D1410"/>
      <c r="E1410"/>
      <c r="F1410"/>
      <c r="G1410" s="88"/>
      <c r="H1410"/>
      <c r="I1410"/>
      <c r="J1410"/>
    </row>
    <row r="1411" spans="1:10" s="46" customFormat="1" x14ac:dyDescent="0.2">
      <c r="A1411"/>
      <c r="B1411" s="73"/>
      <c r="D1411"/>
      <c r="E1411"/>
      <c r="F1411"/>
      <c r="G1411" s="88"/>
      <c r="H1411"/>
      <c r="I1411"/>
      <c r="J1411"/>
    </row>
    <row r="1412" spans="1:10" s="46" customFormat="1" x14ac:dyDescent="0.2">
      <c r="A1412"/>
      <c r="B1412" s="73"/>
      <c r="D1412"/>
      <c r="E1412"/>
      <c r="F1412"/>
      <c r="G1412" s="88"/>
      <c r="H1412"/>
      <c r="I1412"/>
      <c r="J1412"/>
    </row>
    <row r="1413" spans="1:10" s="46" customFormat="1" x14ac:dyDescent="0.2">
      <c r="A1413"/>
      <c r="B1413" s="73"/>
      <c r="D1413"/>
      <c r="E1413"/>
      <c r="F1413"/>
      <c r="G1413" s="88"/>
      <c r="H1413"/>
      <c r="I1413"/>
      <c r="J1413"/>
    </row>
    <row r="1414" spans="1:10" s="46" customFormat="1" x14ac:dyDescent="0.2">
      <c r="A1414"/>
      <c r="B1414" s="73"/>
      <c r="D1414"/>
      <c r="E1414"/>
      <c r="F1414"/>
      <c r="G1414" s="88"/>
      <c r="H1414"/>
      <c r="I1414"/>
      <c r="J1414"/>
    </row>
    <row r="1415" spans="1:10" s="46" customFormat="1" x14ac:dyDescent="0.2">
      <c r="A1415"/>
      <c r="B1415" s="73"/>
      <c r="D1415"/>
      <c r="E1415"/>
      <c r="F1415"/>
      <c r="G1415" s="88"/>
      <c r="H1415"/>
      <c r="I1415"/>
      <c r="J1415"/>
    </row>
    <row r="1416" spans="1:10" s="46" customFormat="1" x14ac:dyDescent="0.2">
      <c r="A1416"/>
      <c r="B1416" s="73"/>
      <c r="D1416"/>
      <c r="E1416"/>
      <c r="F1416"/>
      <c r="G1416" s="88"/>
      <c r="H1416"/>
      <c r="I1416"/>
      <c r="J1416"/>
    </row>
    <row r="1417" spans="1:10" s="46" customFormat="1" x14ac:dyDescent="0.2">
      <c r="A1417"/>
      <c r="B1417" s="73"/>
      <c r="D1417"/>
      <c r="E1417"/>
      <c r="F1417"/>
      <c r="G1417" s="88"/>
      <c r="H1417"/>
      <c r="I1417"/>
      <c r="J1417"/>
    </row>
    <row r="1418" spans="1:10" s="46" customFormat="1" x14ac:dyDescent="0.2">
      <c r="A1418"/>
      <c r="B1418" s="73"/>
      <c r="D1418"/>
      <c r="E1418"/>
      <c r="F1418"/>
      <c r="G1418" s="88"/>
      <c r="H1418"/>
      <c r="I1418"/>
      <c r="J1418"/>
    </row>
    <row r="1419" spans="1:10" s="46" customFormat="1" x14ac:dyDescent="0.2">
      <c r="A1419"/>
      <c r="B1419" s="73"/>
      <c r="D1419"/>
      <c r="E1419"/>
      <c r="F1419"/>
      <c r="G1419" s="88"/>
      <c r="H1419"/>
      <c r="I1419"/>
      <c r="J1419"/>
    </row>
    <row r="1420" spans="1:10" s="46" customFormat="1" x14ac:dyDescent="0.2">
      <c r="A1420"/>
      <c r="B1420" s="73"/>
      <c r="D1420"/>
      <c r="E1420"/>
      <c r="F1420"/>
      <c r="G1420" s="88"/>
      <c r="H1420"/>
      <c r="I1420"/>
      <c r="J1420"/>
    </row>
    <row r="1421" spans="1:10" s="46" customFormat="1" x14ac:dyDescent="0.2">
      <c r="A1421"/>
      <c r="B1421" s="73"/>
      <c r="D1421"/>
      <c r="E1421"/>
      <c r="F1421"/>
      <c r="G1421" s="88"/>
      <c r="H1421"/>
      <c r="I1421"/>
      <c r="J1421"/>
    </row>
    <row r="1422" spans="1:10" s="46" customFormat="1" x14ac:dyDescent="0.2">
      <c r="A1422"/>
      <c r="B1422" s="73"/>
      <c r="D1422"/>
      <c r="E1422"/>
      <c r="F1422"/>
      <c r="G1422" s="88"/>
      <c r="H1422"/>
      <c r="I1422"/>
      <c r="J1422"/>
    </row>
    <row r="1423" spans="1:10" s="46" customFormat="1" x14ac:dyDescent="0.2">
      <c r="A1423"/>
      <c r="B1423" s="73"/>
      <c r="D1423"/>
      <c r="E1423"/>
      <c r="F1423"/>
      <c r="G1423" s="88"/>
      <c r="H1423"/>
      <c r="I1423"/>
      <c r="J1423"/>
    </row>
    <row r="1424" spans="1:10" s="46" customFormat="1" x14ac:dyDescent="0.2">
      <c r="A1424"/>
      <c r="B1424" s="73"/>
      <c r="D1424"/>
      <c r="E1424"/>
      <c r="F1424"/>
      <c r="G1424" s="88"/>
      <c r="H1424"/>
      <c r="I1424"/>
      <c r="J1424"/>
    </row>
    <row r="1425" spans="1:10" s="46" customFormat="1" x14ac:dyDescent="0.2">
      <c r="A1425"/>
      <c r="B1425" s="73"/>
      <c r="D1425"/>
      <c r="E1425"/>
      <c r="F1425"/>
      <c r="G1425" s="88"/>
      <c r="H1425"/>
      <c r="I1425"/>
      <c r="J1425"/>
    </row>
    <row r="1426" spans="1:10" s="46" customFormat="1" x14ac:dyDescent="0.2">
      <c r="A1426"/>
      <c r="B1426" s="73"/>
      <c r="D1426"/>
      <c r="E1426"/>
      <c r="F1426"/>
      <c r="G1426" s="88"/>
      <c r="H1426"/>
      <c r="I1426"/>
      <c r="J1426"/>
    </row>
    <row r="1427" spans="1:10" s="46" customFormat="1" x14ac:dyDescent="0.2">
      <c r="A1427"/>
      <c r="B1427" s="73"/>
      <c r="D1427"/>
      <c r="E1427"/>
      <c r="F1427"/>
      <c r="G1427" s="88"/>
      <c r="H1427"/>
      <c r="I1427"/>
      <c r="J1427"/>
    </row>
    <row r="1428" spans="1:10" s="46" customFormat="1" x14ac:dyDescent="0.2">
      <c r="A1428"/>
      <c r="B1428" s="73"/>
      <c r="D1428"/>
      <c r="E1428"/>
      <c r="F1428"/>
      <c r="G1428" s="88"/>
      <c r="H1428"/>
      <c r="I1428"/>
      <c r="J1428"/>
    </row>
    <row r="1429" spans="1:10" s="46" customFormat="1" x14ac:dyDescent="0.2">
      <c r="A1429"/>
      <c r="B1429" s="73"/>
      <c r="D1429"/>
      <c r="E1429"/>
      <c r="F1429"/>
      <c r="G1429" s="88"/>
      <c r="H1429"/>
      <c r="I1429"/>
      <c r="J1429"/>
    </row>
    <row r="1430" spans="1:10" s="46" customFormat="1" x14ac:dyDescent="0.2">
      <c r="A1430"/>
      <c r="B1430" s="73"/>
      <c r="D1430"/>
      <c r="E1430"/>
      <c r="F1430"/>
      <c r="G1430" s="88"/>
      <c r="H1430"/>
      <c r="I1430"/>
      <c r="J1430"/>
    </row>
    <row r="1431" spans="1:10" s="46" customFormat="1" x14ac:dyDescent="0.2">
      <c r="A1431"/>
      <c r="B1431" s="73"/>
      <c r="D1431"/>
      <c r="E1431"/>
      <c r="F1431"/>
      <c r="G1431" s="88"/>
      <c r="H1431"/>
      <c r="I1431"/>
      <c r="J1431"/>
    </row>
    <row r="1432" spans="1:10" s="46" customFormat="1" x14ac:dyDescent="0.2">
      <c r="A1432"/>
      <c r="B1432" s="73"/>
      <c r="D1432"/>
      <c r="E1432"/>
      <c r="F1432"/>
      <c r="G1432" s="88"/>
      <c r="H1432"/>
      <c r="I1432"/>
      <c r="J1432"/>
    </row>
    <row r="1433" spans="1:10" s="46" customFormat="1" x14ac:dyDescent="0.2">
      <c r="A1433"/>
      <c r="B1433" s="73"/>
      <c r="D1433"/>
      <c r="E1433"/>
      <c r="F1433"/>
      <c r="G1433" s="88"/>
      <c r="H1433"/>
      <c r="I1433"/>
      <c r="J1433"/>
    </row>
    <row r="1434" spans="1:10" s="46" customFormat="1" x14ac:dyDescent="0.2">
      <c r="A1434"/>
      <c r="B1434" s="73"/>
      <c r="D1434"/>
      <c r="E1434"/>
      <c r="F1434"/>
      <c r="G1434" s="88"/>
      <c r="H1434"/>
      <c r="I1434"/>
      <c r="J1434"/>
    </row>
    <row r="1435" spans="1:10" s="46" customFormat="1" x14ac:dyDescent="0.2">
      <c r="A1435"/>
      <c r="B1435" s="73"/>
      <c r="D1435"/>
      <c r="E1435"/>
      <c r="F1435"/>
      <c r="G1435" s="88"/>
      <c r="H1435"/>
      <c r="I1435"/>
      <c r="J1435"/>
    </row>
    <row r="1436" spans="1:10" s="46" customFormat="1" x14ac:dyDescent="0.2">
      <c r="A1436"/>
      <c r="B1436" s="73"/>
      <c r="D1436"/>
      <c r="E1436"/>
      <c r="F1436"/>
      <c r="G1436" s="88"/>
      <c r="H1436"/>
      <c r="I1436"/>
      <c r="J1436"/>
    </row>
    <row r="1437" spans="1:10" s="46" customFormat="1" x14ac:dyDescent="0.2">
      <c r="A1437"/>
      <c r="B1437" s="73"/>
      <c r="D1437"/>
      <c r="E1437"/>
      <c r="F1437"/>
      <c r="G1437" s="88"/>
      <c r="H1437"/>
      <c r="I1437"/>
      <c r="J1437"/>
    </row>
    <row r="1438" spans="1:10" s="46" customFormat="1" x14ac:dyDescent="0.2">
      <c r="A1438"/>
      <c r="B1438" s="73"/>
      <c r="D1438"/>
      <c r="E1438"/>
      <c r="F1438"/>
      <c r="G1438" s="88"/>
      <c r="H1438"/>
      <c r="I1438"/>
      <c r="J1438"/>
    </row>
    <row r="1439" spans="1:10" s="46" customFormat="1" x14ac:dyDescent="0.2">
      <c r="A1439"/>
      <c r="B1439" s="73"/>
      <c r="D1439"/>
      <c r="E1439"/>
      <c r="F1439"/>
      <c r="G1439" s="88"/>
      <c r="H1439"/>
      <c r="I1439"/>
      <c r="J1439"/>
    </row>
    <row r="1440" spans="1:10" s="46" customFormat="1" x14ac:dyDescent="0.2">
      <c r="A1440"/>
      <c r="B1440" s="73"/>
      <c r="D1440"/>
      <c r="E1440"/>
      <c r="F1440"/>
      <c r="G1440" s="88"/>
      <c r="H1440"/>
      <c r="I1440"/>
      <c r="J1440"/>
    </row>
    <row r="1441" spans="1:10" s="46" customFormat="1" x14ac:dyDescent="0.2">
      <c r="A1441"/>
      <c r="B1441" s="73"/>
      <c r="D1441"/>
      <c r="E1441"/>
      <c r="F1441"/>
      <c r="G1441" s="88"/>
      <c r="H1441"/>
      <c r="I1441"/>
      <c r="J1441"/>
    </row>
    <row r="1442" spans="1:10" s="46" customFormat="1" x14ac:dyDescent="0.2">
      <c r="A1442"/>
      <c r="B1442" s="73"/>
      <c r="D1442"/>
      <c r="E1442"/>
      <c r="F1442"/>
      <c r="G1442" s="88"/>
      <c r="H1442"/>
      <c r="I1442"/>
      <c r="J1442"/>
    </row>
    <row r="1443" spans="1:10" s="46" customFormat="1" x14ac:dyDescent="0.2">
      <c r="A1443"/>
      <c r="B1443" s="73"/>
      <c r="D1443"/>
      <c r="E1443"/>
      <c r="F1443"/>
      <c r="G1443" s="88"/>
      <c r="H1443"/>
      <c r="I1443"/>
      <c r="J1443"/>
    </row>
    <row r="1444" spans="1:10" s="46" customFormat="1" x14ac:dyDescent="0.2">
      <c r="A1444"/>
      <c r="B1444" s="73"/>
      <c r="D1444"/>
      <c r="E1444"/>
      <c r="F1444"/>
      <c r="G1444" s="88"/>
      <c r="H1444"/>
      <c r="I1444"/>
      <c r="J1444"/>
    </row>
    <row r="1445" spans="1:10" s="46" customFormat="1" x14ac:dyDescent="0.2">
      <c r="A1445"/>
      <c r="B1445" s="73"/>
      <c r="D1445"/>
      <c r="E1445"/>
      <c r="F1445"/>
      <c r="G1445" s="88"/>
      <c r="H1445"/>
      <c r="I1445"/>
      <c r="J1445"/>
    </row>
    <row r="1446" spans="1:10" s="46" customFormat="1" x14ac:dyDescent="0.2">
      <c r="A1446"/>
      <c r="B1446" s="73"/>
      <c r="D1446"/>
      <c r="E1446"/>
      <c r="F1446"/>
      <c r="G1446" s="88"/>
      <c r="H1446"/>
      <c r="I1446"/>
      <c r="J1446"/>
    </row>
    <row r="1447" spans="1:10" s="46" customFormat="1" x14ac:dyDescent="0.2">
      <c r="A1447"/>
      <c r="B1447" s="73"/>
      <c r="D1447"/>
      <c r="E1447"/>
      <c r="F1447"/>
      <c r="G1447" s="88"/>
      <c r="H1447"/>
      <c r="I1447"/>
      <c r="J1447"/>
    </row>
    <row r="1448" spans="1:10" s="46" customFormat="1" x14ac:dyDescent="0.2">
      <c r="A1448"/>
      <c r="B1448" s="73"/>
      <c r="D1448"/>
      <c r="E1448"/>
      <c r="F1448"/>
      <c r="G1448" s="88"/>
      <c r="H1448"/>
      <c r="I1448"/>
      <c r="J1448"/>
    </row>
    <row r="1449" spans="1:10" s="46" customFormat="1" x14ac:dyDescent="0.2">
      <c r="A1449"/>
      <c r="B1449" s="73"/>
      <c r="D1449"/>
      <c r="E1449"/>
      <c r="F1449"/>
      <c r="G1449" s="88"/>
      <c r="H1449"/>
      <c r="I1449"/>
      <c r="J1449"/>
    </row>
    <row r="1450" spans="1:10" s="46" customFormat="1" x14ac:dyDescent="0.2">
      <c r="A1450"/>
      <c r="B1450" s="73"/>
      <c r="D1450"/>
      <c r="E1450"/>
      <c r="F1450"/>
      <c r="G1450" s="88"/>
      <c r="H1450"/>
      <c r="I1450"/>
      <c r="J1450"/>
    </row>
    <row r="1451" spans="1:10" s="46" customFormat="1" x14ac:dyDescent="0.2">
      <c r="A1451"/>
      <c r="B1451" s="73"/>
      <c r="D1451"/>
      <c r="E1451"/>
      <c r="F1451"/>
      <c r="G1451" s="88"/>
      <c r="H1451"/>
      <c r="I1451"/>
      <c r="J1451"/>
    </row>
    <row r="1452" spans="1:10" s="46" customFormat="1" x14ac:dyDescent="0.2">
      <c r="A1452"/>
      <c r="B1452" s="73"/>
      <c r="D1452"/>
      <c r="E1452"/>
      <c r="F1452"/>
      <c r="G1452" s="88"/>
      <c r="H1452"/>
      <c r="I1452"/>
      <c r="J1452"/>
    </row>
    <row r="1453" spans="1:10" s="46" customFormat="1" x14ac:dyDescent="0.2">
      <c r="A1453"/>
      <c r="B1453" s="73"/>
      <c r="D1453"/>
      <c r="E1453"/>
      <c r="F1453"/>
      <c r="G1453" s="88"/>
      <c r="H1453"/>
      <c r="I1453"/>
      <c r="J1453"/>
    </row>
    <row r="1454" spans="1:10" s="46" customFormat="1" x14ac:dyDescent="0.2">
      <c r="A1454"/>
      <c r="B1454" s="73"/>
      <c r="D1454"/>
      <c r="E1454"/>
      <c r="F1454"/>
      <c r="G1454" s="88"/>
      <c r="H1454"/>
      <c r="I1454"/>
      <c r="J1454"/>
    </row>
    <row r="1455" spans="1:10" s="46" customFormat="1" x14ac:dyDescent="0.2">
      <c r="A1455"/>
      <c r="B1455" s="73"/>
      <c r="D1455"/>
      <c r="E1455"/>
      <c r="F1455"/>
      <c r="G1455" s="88"/>
      <c r="H1455"/>
      <c r="I1455"/>
      <c r="J1455"/>
    </row>
    <row r="1456" spans="1:10" s="46" customFormat="1" x14ac:dyDescent="0.2">
      <c r="A1456"/>
      <c r="B1456" s="73"/>
      <c r="D1456"/>
      <c r="E1456"/>
      <c r="F1456"/>
      <c r="G1456" s="88"/>
      <c r="H1456"/>
      <c r="I1456"/>
      <c r="J1456"/>
    </row>
    <row r="1457" spans="1:10" s="46" customFormat="1" x14ac:dyDescent="0.2">
      <c r="A1457"/>
      <c r="B1457" s="73"/>
      <c r="D1457"/>
      <c r="E1457"/>
      <c r="F1457"/>
      <c r="G1457" s="88"/>
      <c r="H1457"/>
      <c r="I1457"/>
      <c r="J1457"/>
    </row>
    <row r="1458" spans="1:10" s="46" customFormat="1" x14ac:dyDescent="0.2">
      <c r="A1458"/>
      <c r="B1458" s="73"/>
      <c r="D1458"/>
      <c r="E1458"/>
      <c r="F1458"/>
      <c r="G1458" s="88"/>
      <c r="H1458"/>
      <c r="I1458"/>
      <c r="J1458"/>
    </row>
    <row r="1459" spans="1:10" s="46" customFormat="1" x14ac:dyDescent="0.2">
      <c r="A1459"/>
      <c r="B1459" s="73"/>
      <c r="D1459"/>
      <c r="E1459"/>
      <c r="F1459"/>
      <c r="G1459" s="88"/>
      <c r="H1459"/>
      <c r="I1459"/>
      <c r="J1459"/>
    </row>
    <row r="1460" spans="1:10" s="46" customFormat="1" x14ac:dyDescent="0.2">
      <c r="A1460"/>
      <c r="B1460" s="73"/>
      <c r="D1460"/>
      <c r="E1460"/>
      <c r="F1460"/>
      <c r="G1460" s="88"/>
      <c r="H1460"/>
      <c r="I1460"/>
      <c r="J1460"/>
    </row>
    <row r="1461" spans="1:10" s="46" customFormat="1" x14ac:dyDescent="0.2">
      <c r="A1461"/>
      <c r="B1461" s="73"/>
      <c r="D1461"/>
      <c r="E1461"/>
      <c r="F1461"/>
      <c r="G1461" s="88"/>
      <c r="H1461"/>
      <c r="I1461"/>
      <c r="J1461"/>
    </row>
    <row r="1462" spans="1:10" s="46" customFormat="1" x14ac:dyDescent="0.2">
      <c r="A1462"/>
      <c r="B1462" s="73"/>
      <c r="D1462"/>
      <c r="E1462"/>
      <c r="F1462"/>
      <c r="G1462" s="88"/>
      <c r="H1462"/>
      <c r="I1462"/>
      <c r="J1462"/>
    </row>
    <row r="1463" spans="1:10" s="46" customFormat="1" x14ac:dyDescent="0.2">
      <c r="A1463"/>
      <c r="B1463" s="73"/>
      <c r="D1463"/>
      <c r="E1463"/>
      <c r="F1463"/>
      <c r="G1463" s="88"/>
      <c r="H1463"/>
      <c r="I1463"/>
      <c r="J1463"/>
    </row>
    <row r="1464" spans="1:10" s="46" customFormat="1" x14ac:dyDescent="0.2">
      <c r="A1464"/>
      <c r="B1464" s="73"/>
      <c r="D1464"/>
      <c r="E1464"/>
      <c r="F1464"/>
      <c r="G1464" s="88"/>
      <c r="H1464"/>
      <c r="I1464"/>
      <c r="J1464"/>
    </row>
    <row r="1465" spans="1:10" s="46" customFormat="1" x14ac:dyDescent="0.2">
      <c r="A1465"/>
      <c r="B1465" s="73"/>
      <c r="D1465"/>
      <c r="E1465"/>
      <c r="F1465"/>
      <c r="G1465" s="88"/>
      <c r="H1465"/>
      <c r="I1465"/>
      <c r="J1465"/>
    </row>
    <row r="1466" spans="1:10" s="46" customFormat="1" x14ac:dyDescent="0.2">
      <c r="A1466"/>
      <c r="B1466" s="73"/>
      <c r="D1466"/>
      <c r="E1466"/>
      <c r="F1466"/>
      <c r="G1466" s="88"/>
      <c r="H1466"/>
      <c r="I1466"/>
      <c r="J1466"/>
    </row>
    <row r="1467" spans="1:10" s="46" customFormat="1" x14ac:dyDescent="0.2">
      <c r="A1467"/>
      <c r="B1467" s="73"/>
      <c r="D1467"/>
      <c r="E1467"/>
      <c r="F1467"/>
      <c r="G1467" s="88"/>
      <c r="H1467"/>
      <c r="I1467"/>
      <c r="J1467"/>
    </row>
    <row r="1468" spans="1:10" s="46" customFormat="1" x14ac:dyDescent="0.2">
      <c r="A1468"/>
      <c r="B1468" s="73"/>
      <c r="D1468"/>
      <c r="E1468"/>
      <c r="F1468"/>
      <c r="G1468" s="88"/>
      <c r="H1468"/>
      <c r="I1468"/>
      <c r="J1468"/>
    </row>
    <row r="1469" spans="1:10" s="46" customFormat="1" x14ac:dyDescent="0.2">
      <c r="A1469"/>
      <c r="B1469" s="73"/>
      <c r="D1469"/>
      <c r="E1469"/>
      <c r="F1469"/>
      <c r="G1469" s="88"/>
      <c r="H1469"/>
      <c r="I1469"/>
      <c r="J1469"/>
    </row>
    <row r="1470" spans="1:10" s="46" customFormat="1" x14ac:dyDescent="0.2">
      <c r="A1470"/>
      <c r="B1470" s="73"/>
      <c r="D1470"/>
      <c r="E1470"/>
      <c r="F1470"/>
      <c r="G1470" s="88"/>
      <c r="H1470"/>
      <c r="I1470"/>
      <c r="J1470"/>
    </row>
    <row r="1471" spans="1:10" s="46" customFormat="1" x14ac:dyDescent="0.2">
      <c r="A1471"/>
      <c r="B1471" s="73"/>
      <c r="D1471"/>
      <c r="E1471"/>
      <c r="F1471"/>
      <c r="G1471" s="88"/>
      <c r="H1471"/>
      <c r="I1471"/>
      <c r="J1471"/>
    </row>
    <row r="1472" spans="1:10" s="46" customFormat="1" x14ac:dyDescent="0.2">
      <c r="A1472"/>
      <c r="B1472" s="73"/>
      <c r="D1472"/>
      <c r="E1472"/>
      <c r="F1472"/>
      <c r="G1472" s="88"/>
      <c r="H1472"/>
      <c r="I1472"/>
      <c r="J1472"/>
    </row>
    <row r="1473" spans="1:10" s="46" customFormat="1" x14ac:dyDescent="0.2">
      <c r="A1473"/>
      <c r="B1473" s="73"/>
      <c r="D1473"/>
      <c r="E1473"/>
      <c r="F1473"/>
      <c r="G1473" s="88"/>
      <c r="H1473"/>
      <c r="I1473"/>
      <c r="J1473"/>
    </row>
    <row r="1474" spans="1:10" s="46" customFormat="1" x14ac:dyDescent="0.2">
      <c r="A1474"/>
      <c r="B1474" s="73"/>
      <c r="D1474"/>
      <c r="E1474"/>
      <c r="F1474"/>
      <c r="G1474" s="88"/>
      <c r="H1474"/>
      <c r="I1474"/>
      <c r="J1474"/>
    </row>
    <row r="1475" spans="1:10" s="46" customFormat="1" x14ac:dyDescent="0.2">
      <c r="A1475"/>
      <c r="B1475" s="73"/>
      <c r="D1475"/>
      <c r="E1475"/>
      <c r="F1475"/>
      <c r="G1475" s="88"/>
      <c r="H1475"/>
      <c r="I1475"/>
      <c r="J1475"/>
    </row>
    <row r="1476" spans="1:10" s="46" customFormat="1" x14ac:dyDescent="0.2">
      <c r="A1476"/>
      <c r="B1476" s="73"/>
      <c r="D1476"/>
      <c r="E1476"/>
      <c r="F1476"/>
      <c r="G1476" s="88"/>
      <c r="H1476"/>
      <c r="I1476"/>
      <c r="J1476"/>
    </row>
    <row r="1477" spans="1:10" s="46" customFormat="1" x14ac:dyDescent="0.2">
      <c r="A1477"/>
      <c r="B1477" s="73"/>
      <c r="D1477"/>
      <c r="E1477"/>
      <c r="F1477"/>
      <c r="G1477" s="88"/>
      <c r="H1477"/>
      <c r="I1477"/>
      <c r="J1477"/>
    </row>
    <row r="1478" spans="1:10" s="46" customFormat="1" x14ac:dyDescent="0.2">
      <c r="A1478"/>
      <c r="B1478" s="73"/>
      <c r="D1478"/>
      <c r="E1478"/>
      <c r="F1478"/>
      <c r="G1478" s="88"/>
      <c r="H1478"/>
      <c r="I1478"/>
      <c r="J1478"/>
    </row>
    <row r="1479" spans="1:10" s="46" customFormat="1" x14ac:dyDescent="0.2">
      <c r="A1479"/>
      <c r="B1479" s="73"/>
      <c r="D1479"/>
      <c r="E1479"/>
      <c r="F1479"/>
      <c r="G1479" s="88"/>
      <c r="H1479"/>
      <c r="I1479"/>
      <c r="J1479"/>
    </row>
    <row r="1480" spans="1:10" s="46" customFormat="1" x14ac:dyDescent="0.2">
      <c r="A1480"/>
      <c r="B1480" s="73"/>
      <c r="D1480"/>
      <c r="E1480"/>
      <c r="F1480"/>
      <c r="G1480" s="88"/>
      <c r="H1480"/>
      <c r="I1480"/>
      <c r="J1480"/>
    </row>
    <row r="1481" spans="1:10" s="46" customFormat="1" x14ac:dyDescent="0.2">
      <c r="A1481"/>
      <c r="B1481" s="73"/>
      <c r="D1481"/>
      <c r="E1481"/>
      <c r="F1481"/>
      <c r="G1481" s="88"/>
      <c r="H1481"/>
      <c r="I1481"/>
      <c r="J1481"/>
    </row>
    <row r="1482" spans="1:10" s="46" customFormat="1" x14ac:dyDescent="0.2">
      <c r="A1482"/>
      <c r="B1482" s="73"/>
      <c r="D1482"/>
      <c r="E1482"/>
      <c r="F1482"/>
      <c r="G1482" s="88"/>
      <c r="H1482"/>
      <c r="I1482"/>
      <c r="J1482"/>
    </row>
    <row r="1483" spans="1:10" s="46" customFormat="1" x14ac:dyDescent="0.2">
      <c r="A1483"/>
      <c r="B1483" s="73"/>
      <c r="D1483"/>
      <c r="E1483"/>
      <c r="F1483"/>
      <c r="G1483" s="88"/>
      <c r="H1483"/>
      <c r="I1483"/>
      <c r="J1483"/>
    </row>
    <row r="1484" spans="1:10" s="46" customFormat="1" x14ac:dyDescent="0.2">
      <c r="A1484"/>
      <c r="B1484" s="73"/>
      <c r="D1484"/>
      <c r="E1484"/>
      <c r="F1484"/>
      <c r="G1484" s="88"/>
      <c r="H1484"/>
      <c r="I1484"/>
      <c r="J1484"/>
    </row>
    <row r="1485" spans="1:10" s="46" customFormat="1" x14ac:dyDescent="0.2">
      <c r="A1485"/>
      <c r="B1485" s="73"/>
      <c r="D1485"/>
      <c r="E1485"/>
      <c r="F1485"/>
      <c r="G1485" s="88"/>
      <c r="H1485"/>
      <c r="I1485"/>
      <c r="J1485"/>
    </row>
    <row r="1486" spans="1:10" s="46" customFormat="1" x14ac:dyDescent="0.2">
      <c r="A1486"/>
      <c r="B1486" s="73"/>
      <c r="D1486"/>
      <c r="E1486"/>
      <c r="F1486"/>
      <c r="G1486" s="88"/>
      <c r="H1486"/>
      <c r="I1486"/>
      <c r="J1486"/>
    </row>
    <row r="1487" spans="1:10" s="46" customFormat="1" x14ac:dyDescent="0.2">
      <c r="A1487"/>
      <c r="B1487" s="73"/>
      <c r="D1487"/>
      <c r="E1487"/>
      <c r="F1487"/>
      <c r="G1487" s="88"/>
      <c r="H1487"/>
      <c r="I1487"/>
      <c r="J1487"/>
    </row>
    <row r="1488" spans="1:10" s="46" customFormat="1" x14ac:dyDescent="0.2">
      <c r="A1488"/>
      <c r="B1488" s="73"/>
      <c r="D1488"/>
      <c r="E1488"/>
      <c r="F1488"/>
      <c r="G1488" s="88"/>
      <c r="H1488"/>
      <c r="I1488"/>
      <c r="J1488"/>
    </row>
    <row r="1489" spans="1:10" s="46" customFormat="1" x14ac:dyDescent="0.2">
      <c r="A1489"/>
      <c r="B1489" s="73"/>
      <c r="D1489"/>
      <c r="E1489"/>
      <c r="F1489"/>
      <c r="G1489" s="88"/>
      <c r="H1489"/>
      <c r="I1489"/>
      <c r="J1489"/>
    </row>
    <row r="1490" spans="1:10" s="46" customFormat="1" x14ac:dyDescent="0.2">
      <c r="A1490"/>
      <c r="B1490" s="73"/>
      <c r="D1490"/>
      <c r="E1490"/>
      <c r="F1490"/>
      <c r="G1490" s="88"/>
      <c r="H1490"/>
      <c r="I1490"/>
      <c r="J1490"/>
    </row>
    <row r="1491" spans="1:10" s="46" customFormat="1" x14ac:dyDescent="0.2">
      <c r="A1491"/>
      <c r="B1491" s="73"/>
      <c r="D1491"/>
      <c r="E1491"/>
      <c r="F1491"/>
      <c r="G1491" s="88"/>
      <c r="H1491"/>
      <c r="I1491"/>
      <c r="J1491"/>
    </row>
    <row r="1492" spans="1:10" s="46" customFormat="1" x14ac:dyDescent="0.2">
      <c r="A1492"/>
      <c r="B1492" s="73"/>
      <c r="D1492"/>
      <c r="E1492"/>
      <c r="F1492"/>
      <c r="G1492" s="88"/>
      <c r="H1492"/>
      <c r="I1492"/>
      <c r="J1492"/>
    </row>
    <row r="1493" spans="1:10" s="46" customFormat="1" x14ac:dyDescent="0.2">
      <c r="A1493"/>
      <c r="B1493" s="73"/>
      <c r="D1493"/>
      <c r="E1493"/>
      <c r="F1493"/>
      <c r="G1493" s="88"/>
      <c r="H1493"/>
      <c r="I1493"/>
      <c r="J1493"/>
    </row>
    <row r="1494" spans="1:10" s="46" customFormat="1" x14ac:dyDescent="0.2">
      <c r="A1494"/>
      <c r="B1494" s="73"/>
      <c r="D1494"/>
      <c r="E1494"/>
      <c r="F1494"/>
      <c r="G1494" s="88"/>
      <c r="H1494"/>
      <c r="I1494"/>
      <c r="J1494"/>
    </row>
    <row r="1495" spans="1:10" s="46" customFormat="1" x14ac:dyDescent="0.2">
      <c r="A1495"/>
      <c r="B1495" s="73"/>
      <c r="D1495"/>
      <c r="E1495"/>
      <c r="F1495"/>
      <c r="G1495" s="88"/>
      <c r="H1495"/>
      <c r="I1495"/>
      <c r="J1495"/>
    </row>
    <row r="1496" spans="1:10" s="46" customFormat="1" x14ac:dyDescent="0.2">
      <c r="A1496"/>
      <c r="B1496" s="73"/>
      <c r="D1496"/>
      <c r="E1496"/>
      <c r="F1496"/>
      <c r="G1496" s="88"/>
      <c r="H1496"/>
      <c r="I1496"/>
      <c r="J1496"/>
    </row>
    <row r="1497" spans="1:10" s="46" customFormat="1" x14ac:dyDescent="0.2">
      <c r="A1497"/>
      <c r="B1497" s="73"/>
      <c r="D1497"/>
      <c r="E1497"/>
      <c r="F1497"/>
      <c r="G1497" s="88"/>
      <c r="H1497"/>
      <c r="I1497"/>
      <c r="J1497"/>
    </row>
    <row r="1498" spans="1:10" s="46" customFormat="1" x14ac:dyDescent="0.2">
      <c r="A1498"/>
      <c r="B1498" s="73"/>
      <c r="D1498"/>
      <c r="E1498"/>
      <c r="F1498"/>
      <c r="G1498" s="88"/>
      <c r="H1498"/>
      <c r="I1498"/>
      <c r="J1498"/>
    </row>
    <row r="1499" spans="1:10" s="46" customFormat="1" x14ac:dyDescent="0.2">
      <c r="A1499"/>
      <c r="B1499" s="73"/>
      <c r="D1499"/>
      <c r="E1499"/>
      <c r="F1499"/>
      <c r="G1499" s="88"/>
      <c r="H1499"/>
      <c r="I1499"/>
      <c r="J1499"/>
    </row>
    <row r="1500" spans="1:10" s="46" customFormat="1" x14ac:dyDescent="0.2">
      <c r="A1500"/>
      <c r="B1500" s="73"/>
      <c r="D1500"/>
      <c r="E1500"/>
      <c r="F1500"/>
      <c r="G1500" s="88"/>
      <c r="H1500"/>
      <c r="I1500"/>
      <c r="J1500"/>
    </row>
    <row r="1501" spans="1:10" s="46" customFormat="1" x14ac:dyDescent="0.2">
      <c r="A1501"/>
      <c r="B1501" s="73"/>
      <c r="D1501"/>
      <c r="E1501"/>
      <c r="F1501"/>
      <c r="G1501" s="88"/>
      <c r="H1501"/>
      <c r="I1501"/>
      <c r="J1501"/>
    </row>
    <row r="1502" spans="1:10" s="46" customFormat="1" x14ac:dyDescent="0.2">
      <c r="A1502"/>
      <c r="B1502" s="73"/>
      <c r="D1502"/>
      <c r="E1502"/>
      <c r="F1502"/>
      <c r="G1502" s="88"/>
      <c r="H1502"/>
      <c r="I1502"/>
      <c r="J1502"/>
    </row>
    <row r="1503" spans="1:10" s="46" customFormat="1" x14ac:dyDescent="0.2">
      <c r="A1503"/>
      <c r="B1503" s="73"/>
      <c r="D1503"/>
      <c r="E1503"/>
      <c r="F1503"/>
      <c r="G1503" s="88"/>
      <c r="H1503"/>
      <c r="I1503"/>
      <c r="J1503"/>
    </row>
    <row r="1504" spans="1:10" s="46" customFormat="1" x14ac:dyDescent="0.2">
      <c r="A1504"/>
      <c r="B1504" s="73"/>
      <c r="D1504"/>
      <c r="E1504"/>
      <c r="F1504"/>
      <c r="G1504" s="88"/>
      <c r="H1504"/>
      <c r="I1504"/>
      <c r="J1504"/>
    </row>
    <row r="1505" spans="1:10" s="46" customFormat="1" x14ac:dyDescent="0.2">
      <c r="A1505"/>
      <c r="B1505" s="73"/>
      <c r="D1505"/>
      <c r="E1505"/>
      <c r="F1505"/>
      <c r="G1505" s="88"/>
      <c r="H1505"/>
      <c r="I1505"/>
      <c r="J1505"/>
    </row>
    <row r="1506" spans="1:10" s="46" customFormat="1" x14ac:dyDescent="0.2">
      <c r="A1506"/>
      <c r="B1506" s="73"/>
      <c r="D1506"/>
      <c r="E1506"/>
      <c r="F1506"/>
      <c r="G1506" s="88"/>
      <c r="H1506"/>
      <c r="I1506"/>
      <c r="J1506"/>
    </row>
    <row r="1507" spans="1:10" s="46" customFormat="1" x14ac:dyDescent="0.2">
      <c r="A1507"/>
      <c r="B1507" s="73"/>
      <c r="D1507"/>
      <c r="E1507"/>
      <c r="F1507"/>
      <c r="G1507" s="88"/>
      <c r="H1507"/>
      <c r="I1507"/>
      <c r="J1507"/>
    </row>
    <row r="1508" spans="1:10" s="46" customFormat="1" x14ac:dyDescent="0.2">
      <c r="A1508"/>
      <c r="B1508" s="73"/>
      <c r="D1508"/>
      <c r="E1508"/>
      <c r="F1508"/>
      <c r="G1508" s="88"/>
      <c r="H1508"/>
      <c r="I1508"/>
      <c r="J1508"/>
    </row>
    <row r="1509" spans="1:10" s="46" customFormat="1" x14ac:dyDescent="0.2">
      <c r="A1509"/>
      <c r="B1509" s="73"/>
      <c r="D1509"/>
      <c r="E1509"/>
      <c r="F1509"/>
      <c r="G1509" s="88"/>
      <c r="H1509"/>
      <c r="I1509"/>
      <c r="J1509"/>
    </row>
    <row r="1510" spans="1:10" s="46" customFormat="1" x14ac:dyDescent="0.2">
      <c r="A1510"/>
      <c r="B1510" s="73"/>
      <c r="D1510"/>
      <c r="E1510"/>
      <c r="F1510"/>
      <c r="G1510" s="88"/>
      <c r="H1510"/>
      <c r="I1510"/>
      <c r="J1510"/>
    </row>
    <row r="1511" spans="1:10" s="46" customFormat="1" x14ac:dyDescent="0.2">
      <c r="A1511"/>
      <c r="B1511" s="73"/>
      <c r="D1511"/>
      <c r="E1511"/>
      <c r="F1511"/>
      <c r="G1511" s="88"/>
      <c r="H1511"/>
      <c r="I1511"/>
      <c r="J1511"/>
    </row>
    <row r="1512" spans="1:10" s="46" customFormat="1" x14ac:dyDescent="0.2">
      <c r="A1512"/>
      <c r="B1512" s="73"/>
      <c r="D1512"/>
      <c r="E1512"/>
      <c r="F1512"/>
      <c r="G1512" s="88"/>
      <c r="H1512"/>
      <c r="I1512"/>
      <c r="J1512"/>
    </row>
    <row r="1513" spans="1:10" s="46" customFormat="1" x14ac:dyDescent="0.2">
      <c r="A1513"/>
      <c r="B1513" s="73"/>
      <c r="D1513"/>
      <c r="E1513"/>
      <c r="F1513"/>
      <c r="G1513" s="88"/>
      <c r="H1513"/>
      <c r="I1513"/>
      <c r="J1513"/>
    </row>
    <row r="1514" spans="1:10" s="46" customFormat="1" x14ac:dyDescent="0.2">
      <c r="A1514"/>
      <c r="B1514" s="73"/>
      <c r="D1514"/>
      <c r="E1514"/>
      <c r="F1514"/>
      <c r="G1514" s="88"/>
      <c r="H1514"/>
      <c r="I1514"/>
      <c r="J1514"/>
    </row>
    <row r="1515" spans="1:10" s="46" customFormat="1" x14ac:dyDescent="0.2">
      <c r="A1515"/>
      <c r="B1515" s="73"/>
      <c r="D1515"/>
      <c r="E1515"/>
      <c r="F1515"/>
      <c r="G1515" s="88"/>
      <c r="H1515"/>
      <c r="I1515"/>
      <c r="J1515"/>
    </row>
    <row r="1516" spans="1:10" s="46" customFormat="1" x14ac:dyDescent="0.2">
      <c r="A1516"/>
      <c r="B1516" s="73"/>
      <c r="D1516"/>
      <c r="E1516"/>
      <c r="F1516"/>
      <c r="G1516" s="88"/>
      <c r="H1516"/>
      <c r="I1516"/>
      <c r="J1516"/>
    </row>
    <row r="1517" spans="1:10" s="46" customFormat="1" x14ac:dyDescent="0.2">
      <c r="A1517"/>
      <c r="B1517" s="73"/>
      <c r="D1517"/>
      <c r="E1517"/>
      <c r="F1517"/>
      <c r="G1517" s="88"/>
      <c r="H1517"/>
      <c r="I1517"/>
      <c r="J1517"/>
    </row>
    <row r="1518" spans="1:10" s="46" customFormat="1" x14ac:dyDescent="0.2">
      <c r="A1518"/>
      <c r="B1518" s="73"/>
      <c r="D1518"/>
      <c r="E1518"/>
      <c r="F1518"/>
      <c r="G1518" s="88"/>
      <c r="H1518"/>
      <c r="I1518"/>
      <c r="J1518"/>
    </row>
    <row r="1519" spans="1:10" s="46" customFormat="1" x14ac:dyDescent="0.2">
      <c r="A1519"/>
      <c r="B1519" s="73"/>
      <c r="D1519"/>
      <c r="E1519"/>
      <c r="F1519"/>
      <c r="G1519" s="88"/>
      <c r="H1519"/>
      <c r="I1519"/>
      <c r="J1519"/>
    </row>
    <row r="1520" spans="1:10" s="46" customFormat="1" x14ac:dyDescent="0.2">
      <c r="A1520"/>
      <c r="B1520" s="73"/>
      <c r="D1520"/>
      <c r="E1520"/>
      <c r="F1520"/>
      <c r="G1520" s="88"/>
      <c r="H1520"/>
      <c r="I1520"/>
      <c r="J1520"/>
    </row>
    <row r="1521" spans="1:10" s="46" customFormat="1" x14ac:dyDescent="0.2">
      <c r="A1521"/>
      <c r="B1521" s="73"/>
      <c r="D1521"/>
      <c r="E1521"/>
      <c r="F1521"/>
      <c r="G1521" s="88"/>
      <c r="H1521"/>
      <c r="I1521"/>
      <c r="J1521"/>
    </row>
    <row r="1522" spans="1:10" s="46" customFormat="1" x14ac:dyDescent="0.2">
      <c r="A1522"/>
      <c r="B1522" s="73"/>
      <c r="D1522"/>
      <c r="E1522"/>
      <c r="F1522"/>
      <c r="G1522" s="88"/>
      <c r="H1522"/>
      <c r="I1522"/>
      <c r="J1522"/>
    </row>
    <row r="1523" spans="1:10" s="46" customFormat="1" x14ac:dyDescent="0.2">
      <c r="A1523"/>
      <c r="B1523" s="73"/>
      <c r="D1523"/>
      <c r="E1523"/>
      <c r="F1523"/>
      <c r="G1523" s="88"/>
      <c r="H1523"/>
      <c r="I1523"/>
      <c r="J1523"/>
    </row>
    <row r="1524" spans="1:10" s="46" customFormat="1" x14ac:dyDescent="0.2">
      <c r="A1524"/>
      <c r="B1524" s="73"/>
      <c r="D1524"/>
      <c r="E1524"/>
      <c r="F1524"/>
      <c r="G1524" s="88"/>
      <c r="H1524"/>
      <c r="I1524"/>
      <c r="J1524"/>
    </row>
    <row r="1525" spans="1:10" s="46" customFormat="1" x14ac:dyDescent="0.2">
      <c r="A1525"/>
      <c r="B1525" s="73"/>
      <c r="D1525"/>
      <c r="E1525"/>
      <c r="F1525"/>
      <c r="G1525" s="88"/>
      <c r="H1525"/>
      <c r="I1525"/>
      <c r="J1525"/>
    </row>
    <row r="1526" spans="1:10" s="46" customFormat="1" x14ac:dyDescent="0.2">
      <c r="A1526"/>
      <c r="B1526" s="73"/>
      <c r="D1526"/>
      <c r="E1526"/>
      <c r="F1526"/>
      <c r="G1526" s="88"/>
      <c r="H1526"/>
      <c r="I1526"/>
      <c r="J1526"/>
    </row>
    <row r="1527" spans="1:10" s="46" customFormat="1" x14ac:dyDescent="0.2">
      <c r="A1527"/>
      <c r="B1527" s="73"/>
      <c r="D1527"/>
      <c r="E1527"/>
      <c r="F1527"/>
      <c r="G1527" s="88"/>
      <c r="H1527"/>
      <c r="I1527"/>
      <c r="J1527"/>
    </row>
    <row r="1528" spans="1:10" s="46" customFormat="1" x14ac:dyDescent="0.2">
      <c r="A1528"/>
      <c r="B1528" s="73"/>
      <c r="D1528"/>
      <c r="E1528"/>
      <c r="F1528"/>
      <c r="G1528" s="88"/>
      <c r="H1528"/>
      <c r="I1528"/>
      <c r="J1528"/>
    </row>
    <row r="1529" spans="1:10" s="46" customFormat="1" x14ac:dyDescent="0.2">
      <c r="A1529"/>
      <c r="B1529" s="73"/>
      <c r="D1529"/>
      <c r="E1529"/>
      <c r="F1529"/>
      <c r="G1529" s="88"/>
      <c r="H1529"/>
      <c r="I1529"/>
      <c r="J1529"/>
    </row>
    <row r="1530" spans="1:10" s="46" customFormat="1" x14ac:dyDescent="0.2">
      <c r="A1530"/>
      <c r="B1530" s="73"/>
      <c r="D1530"/>
      <c r="E1530"/>
      <c r="F1530"/>
      <c r="G1530" s="88"/>
      <c r="H1530"/>
      <c r="I1530"/>
      <c r="J1530"/>
    </row>
    <row r="1531" spans="1:10" s="46" customFormat="1" x14ac:dyDescent="0.2">
      <c r="A1531"/>
      <c r="B1531" s="73"/>
      <c r="D1531"/>
      <c r="E1531"/>
      <c r="F1531"/>
      <c r="G1531" s="88"/>
      <c r="H1531"/>
      <c r="I1531"/>
      <c r="J1531"/>
    </row>
    <row r="1532" spans="1:10" s="46" customFormat="1" x14ac:dyDescent="0.2">
      <c r="A1532"/>
      <c r="B1532" s="73"/>
      <c r="D1532"/>
      <c r="E1532"/>
      <c r="F1532"/>
      <c r="G1532" s="88"/>
      <c r="H1532"/>
      <c r="I1532"/>
      <c r="J1532"/>
    </row>
    <row r="1533" spans="1:10" s="46" customFormat="1" x14ac:dyDescent="0.2">
      <c r="A1533"/>
      <c r="B1533" s="73"/>
      <c r="D1533"/>
      <c r="E1533"/>
      <c r="F1533"/>
      <c r="G1533" s="88"/>
      <c r="H1533"/>
      <c r="I1533"/>
      <c r="J1533"/>
    </row>
    <row r="1534" spans="1:10" s="46" customFormat="1" x14ac:dyDescent="0.2">
      <c r="A1534"/>
      <c r="B1534" s="73"/>
      <c r="D1534"/>
      <c r="E1534"/>
      <c r="F1534"/>
      <c r="G1534" s="88"/>
      <c r="H1534"/>
      <c r="I1534"/>
      <c r="J1534"/>
    </row>
    <row r="1535" spans="1:10" s="46" customFormat="1" x14ac:dyDescent="0.2">
      <c r="A1535"/>
      <c r="B1535" s="73"/>
      <c r="D1535"/>
      <c r="E1535"/>
      <c r="F1535"/>
      <c r="G1535" s="88"/>
      <c r="H1535"/>
      <c r="I1535"/>
      <c r="J1535"/>
    </row>
    <row r="1536" spans="1:10" s="46" customFormat="1" x14ac:dyDescent="0.2">
      <c r="A1536"/>
      <c r="B1536" s="73"/>
      <c r="D1536"/>
      <c r="E1536"/>
      <c r="F1536"/>
      <c r="G1536" s="88"/>
      <c r="H1536"/>
      <c r="I1536"/>
      <c r="J1536"/>
    </row>
    <row r="1537" spans="1:10" s="46" customFormat="1" x14ac:dyDescent="0.2">
      <c r="A1537"/>
      <c r="B1537" s="73"/>
      <c r="D1537"/>
      <c r="E1537"/>
      <c r="F1537"/>
      <c r="G1537" s="88"/>
      <c r="H1537"/>
      <c r="I1537"/>
      <c r="J1537"/>
    </row>
    <row r="1538" spans="1:10" s="46" customFormat="1" x14ac:dyDescent="0.2">
      <c r="A1538"/>
      <c r="B1538" s="73"/>
      <c r="D1538"/>
      <c r="E1538"/>
      <c r="F1538"/>
      <c r="G1538" s="88"/>
      <c r="H1538"/>
      <c r="I1538"/>
      <c r="J1538"/>
    </row>
    <row r="1539" spans="1:10" s="46" customFormat="1" x14ac:dyDescent="0.2">
      <c r="A1539"/>
      <c r="B1539" s="73"/>
      <c r="D1539"/>
      <c r="E1539"/>
      <c r="F1539"/>
      <c r="G1539" s="88"/>
      <c r="H1539"/>
      <c r="I1539"/>
      <c r="J1539"/>
    </row>
    <row r="1540" spans="1:10" s="46" customFormat="1" x14ac:dyDescent="0.2">
      <c r="A1540"/>
      <c r="B1540" s="73"/>
      <c r="D1540"/>
      <c r="E1540"/>
      <c r="F1540"/>
      <c r="G1540" s="88"/>
      <c r="H1540"/>
      <c r="I1540"/>
      <c r="J1540"/>
    </row>
    <row r="1541" spans="1:10" s="46" customFormat="1" x14ac:dyDescent="0.2">
      <c r="A1541"/>
      <c r="B1541" s="73"/>
      <c r="D1541"/>
      <c r="E1541"/>
      <c r="F1541"/>
      <c r="G1541" s="88"/>
      <c r="H1541"/>
      <c r="I1541"/>
      <c r="J1541"/>
    </row>
    <row r="1542" spans="1:10" s="46" customFormat="1" x14ac:dyDescent="0.2">
      <c r="A1542"/>
      <c r="B1542" s="73"/>
      <c r="D1542"/>
      <c r="E1542"/>
      <c r="F1542"/>
      <c r="G1542" s="88"/>
      <c r="H1542"/>
      <c r="I1542"/>
      <c r="J1542"/>
    </row>
    <row r="1543" spans="1:10" s="46" customFormat="1" x14ac:dyDescent="0.2">
      <c r="A1543"/>
      <c r="B1543" s="73"/>
      <c r="D1543"/>
      <c r="E1543"/>
      <c r="F1543"/>
      <c r="G1543" s="88"/>
      <c r="H1543"/>
      <c r="I1543"/>
      <c r="J1543"/>
    </row>
    <row r="1544" spans="1:10" s="46" customFormat="1" x14ac:dyDescent="0.2">
      <c r="A1544"/>
      <c r="B1544" s="73"/>
      <c r="D1544"/>
      <c r="E1544"/>
      <c r="F1544"/>
      <c r="G1544" s="88"/>
      <c r="H1544"/>
      <c r="I1544"/>
      <c r="J1544"/>
    </row>
    <row r="1545" spans="1:10" s="46" customFormat="1" x14ac:dyDescent="0.2">
      <c r="A1545"/>
      <c r="B1545" s="73"/>
      <c r="D1545"/>
      <c r="E1545"/>
      <c r="F1545"/>
      <c r="G1545" s="88"/>
      <c r="H1545"/>
      <c r="I1545"/>
      <c r="J1545"/>
    </row>
    <row r="1546" spans="1:10" s="46" customFormat="1" x14ac:dyDescent="0.2">
      <c r="A1546"/>
      <c r="B1546" s="73"/>
      <c r="D1546"/>
      <c r="E1546"/>
      <c r="F1546"/>
      <c r="G1546" s="88"/>
      <c r="H1546"/>
      <c r="I1546"/>
      <c r="J1546"/>
    </row>
    <row r="1547" spans="1:10" s="46" customFormat="1" x14ac:dyDescent="0.2">
      <c r="A1547"/>
      <c r="B1547" s="73"/>
      <c r="D1547"/>
      <c r="E1547"/>
      <c r="F1547"/>
      <c r="G1547" s="88"/>
      <c r="H1547"/>
      <c r="I1547"/>
      <c r="J1547"/>
    </row>
    <row r="1548" spans="1:10" s="46" customFormat="1" x14ac:dyDescent="0.2">
      <c r="A1548"/>
      <c r="B1548" s="73"/>
      <c r="D1548"/>
      <c r="E1548"/>
      <c r="F1548"/>
      <c r="G1548" s="88"/>
      <c r="H1548"/>
      <c r="I1548"/>
      <c r="J1548"/>
    </row>
    <row r="1549" spans="1:10" s="46" customFormat="1" x14ac:dyDescent="0.2">
      <c r="A1549"/>
      <c r="B1549" s="73"/>
      <c r="D1549"/>
      <c r="E1549"/>
      <c r="F1549"/>
      <c r="G1549" s="88"/>
      <c r="H1549"/>
      <c r="I1549"/>
      <c r="J1549"/>
    </row>
    <row r="1550" spans="1:10" s="46" customFormat="1" x14ac:dyDescent="0.2">
      <c r="A1550"/>
      <c r="B1550" s="73"/>
      <c r="D1550"/>
      <c r="E1550"/>
      <c r="F1550"/>
      <c r="G1550" s="88"/>
      <c r="H1550"/>
      <c r="I1550"/>
      <c r="J1550"/>
    </row>
    <row r="1551" spans="1:10" s="46" customFormat="1" x14ac:dyDescent="0.2">
      <c r="A1551"/>
      <c r="B1551" s="73"/>
      <c r="D1551"/>
      <c r="E1551"/>
      <c r="F1551"/>
      <c r="G1551" s="88"/>
      <c r="H1551"/>
      <c r="I1551"/>
      <c r="J1551"/>
    </row>
    <row r="1552" spans="1:10" s="46" customFormat="1" x14ac:dyDescent="0.2">
      <c r="A1552"/>
      <c r="B1552" s="73"/>
      <c r="D1552"/>
      <c r="E1552"/>
      <c r="F1552"/>
      <c r="G1552" s="88"/>
      <c r="H1552"/>
      <c r="I1552"/>
      <c r="J1552"/>
    </row>
    <row r="1553" spans="1:10" s="46" customFormat="1" x14ac:dyDescent="0.2">
      <c r="A1553"/>
      <c r="B1553" s="73"/>
      <c r="D1553"/>
      <c r="E1553"/>
      <c r="F1553"/>
      <c r="G1553" s="88"/>
      <c r="H1553"/>
      <c r="I1553"/>
      <c r="J1553"/>
    </row>
    <row r="1554" spans="1:10" s="46" customFormat="1" x14ac:dyDescent="0.2">
      <c r="A1554"/>
      <c r="B1554" s="73"/>
      <c r="D1554"/>
      <c r="E1554"/>
      <c r="F1554"/>
      <c r="G1554" s="88"/>
      <c r="H1554"/>
      <c r="I1554"/>
      <c r="J1554"/>
    </row>
    <row r="1555" spans="1:10" s="46" customFormat="1" x14ac:dyDescent="0.2">
      <c r="A1555"/>
      <c r="B1555" s="73"/>
      <c r="D1555"/>
      <c r="E1555"/>
      <c r="F1555"/>
      <c r="G1555" s="88"/>
      <c r="H1555"/>
      <c r="I1555"/>
      <c r="J1555"/>
    </row>
    <row r="1556" spans="1:10" s="46" customFormat="1" x14ac:dyDescent="0.2">
      <c r="A1556"/>
      <c r="B1556" s="73"/>
      <c r="D1556"/>
      <c r="E1556"/>
      <c r="F1556"/>
      <c r="G1556" s="88"/>
      <c r="H1556"/>
      <c r="I1556"/>
      <c r="J1556"/>
    </row>
    <row r="1557" spans="1:10" s="46" customFormat="1" x14ac:dyDescent="0.2">
      <c r="A1557"/>
      <c r="B1557" s="73"/>
      <c r="D1557"/>
      <c r="E1557"/>
      <c r="F1557"/>
      <c r="G1557" s="88"/>
      <c r="H1557"/>
      <c r="I1557"/>
      <c r="J1557"/>
    </row>
    <row r="1558" spans="1:10" s="46" customFormat="1" x14ac:dyDescent="0.2">
      <c r="A1558"/>
      <c r="B1558" s="73"/>
      <c r="D1558"/>
      <c r="E1558"/>
      <c r="F1558"/>
      <c r="G1558" s="88"/>
      <c r="H1558"/>
      <c r="I1558"/>
      <c r="J1558"/>
    </row>
    <row r="1559" spans="1:10" s="46" customFormat="1" x14ac:dyDescent="0.2">
      <c r="A1559"/>
      <c r="B1559" s="73"/>
      <c r="D1559"/>
      <c r="E1559"/>
      <c r="F1559"/>
      <c r="G1559" s="88"/>
      <c r="H1559"/>
      <c r="I1559"/>
      <c r="J1559"/>
    </row>
    <row r="1560" spans="1:10" s="46" customFormat="1" x14ac:dyDescent="0.2">
      <c r="A1560"/>
      <c r="B1560" s="73"/>
      <c r="D1560"/>
      <c r="E1560"/>
      <c r="F1560"/>
      <c r="G1560" s="88"/>
      <c r="H1560"/>
      <c r="I1560"/>
      <c r="J1560"/>
    </row>
    <row r="1561" spans="1:10" s="46" customFormat="1" x14ac:dyDescent="0.2">
      <c r="A1561"/>
      <c r="B1561" s="73"/>
      <c r="D1561"/>
      <c r="E1561"/>
      <c r="F1561"/>
      <c r="G1561" s="88"/>
      <c r="H1561"/>
      <c r="I1561"/>
      <c r="J1561"/>
    </row>
    <row r="1562" spans="1:10" s="46" customFormat="1" x14ac:dyDescent="0.2">
      <c r="A1562"/>
      <c r="B1562" s="73"/>
      <c r="D1562"/>
      <c r="E1562"/>
      <c r="F1562"/>
      <c r="G1562" s="88"/>
      <c r="H1562"/>
      <c r="I1562"/>
      <c r="J1562"/>
    </row>
    <row r="1563" spans="1:10" s="46" customFormat="1" x14ac:dyDescent="0.2">
      <c r="A1563"/>
      <c r="B1563" s="73"/>
      <c r="D1563"/>
      <c r="E1563"/>
      <c r="F1563"/>
      <c r="G1563" s="88"/>
      <c r="H1563"/>
      <c r="I1563"/>
      <c r="J1563"/>
    </row>
    <row r="1564" spans="1:10" s="46" customFormat="1" x14ac:dyDescent="0.2">
      <c r="A1564"/>
      <c r="B1564" s="73"/>
      <c r="D1564"/>
      <c r="E1564"/>
      <c r="F1564"/>
      <c r="G1564" s="88"/>
      <c r="H1564"/>
      <c r="I1564"/>
      <c r="J1564"/>
    </row>
    <row r="1565" spans="1:10" s="46" customFormat="1" x14ac:dyDescent="0.2">
      <c r="A1565"/>
      <c r="B1565" s="73"/>
      <c r="D1565"/>
      <c r="E1565"/>
      <c r="F1565"/>
      <c r="G1565" s="88"/>
      <c r="H1565"/>
      <c r="I1565"/>
      <c r="J1565"/>
    </row>
    <row r="1566" spans="1:10" s="46" customFormat="1" x14ac:dyDescent="0.2">
      <c r="A1566"/>
      <c r="B1566" s="73"/>
      <c r="D1566"/>
      <c r="E1566"/>
      <c r="F1566"/>
      <c r="G1566" s="88"/>
      <c r="H1566"/>
      <c r="I1566"/>
      <c r="J1566"/>
    </row>
    <row r="1567" spans="1:10" s="46" customFormat="1" x14ac:dyDescent="0.2">
      <c r="A1567"/>
      <c r="B1567" s="73"/>
      <c r="D1567"/>
      <c r="E1567"/>
      <c r="F1567"/>
      <c r="G1567" s="88"/>
      <c r="H1567"/>
      <c r="I1567"/>
      <c r="J1567"/>
    </row>
    <row r="1568" spans="1:10" s="46" customFormat="1" x14ac:dyDescent="0.2">
      <c r="A1568"/>
      <c r="B1568" s="73"/>
      <c r="D1568"/>
      <c r="E1568"/>
      <c r="F1568"/>
      <c r="G1568" s="88"/>
      <c r="H1568"/>
      <c r="I1568"/>
      <c r="J1568"/>
    </row>
    <row r="1569" spans="1:10" s="46" customFormat="1" x14ac:dyDescent="0.2">
      <c r="A1569"/>
      <c r="B1569" s="73"/>
      <c r="D1569"/>
      <c r="E1569"/>
      <c r="F1569"/>
      <c r="G1569" s="88"/>
      <c r="H1569"/>
      <c r="I1569"/>
      <c r="J1569"/>
    </row>
    <row r="1570" spans="1:10" s="46" customFormat="1" x14ac:dyDescent="0.2">
      <c r="A1570"/>
      <c r="B1570" s="73"/>
      <c r="D1570"/>
      <c r="E1570"/>
      <c r="F1570"/>
      <c r="G1570" s="88"/>
      <c r="H1570"/>
      <c r="I1570"/>
      <c r="J1570"/>
    </row>
    <row r="1571" spans="1:10" s="46" customFormat="1" x14ac:dyDescent="0.2">
      <c r="A1571"/>
      <c r="B1571" s="73"/>
      <c r="D1571"/>
      <c r="E1571"/>
      <c r="F1571"/>
      <c r="G1571" s="88"/>
      <c r="H1571"/>
      <c r="I1571"/>
      <c r="J1571"/>
    </row>
    <row r="1572" spans="1:10" s="46" customFormat="1" x14ac:dyDescent="0.2">
      <c r="A1572"/>
      <c r="B1572" s="73"/>
      <c r="D1572"/>
      <c r="E1572"/>
      <c r="F1572"/>
      <c r="G1572" s="88"/>
      <c r="H1572"/>
      <c r="I1572"/>
      <c r="J1572"/>
    </row>
    <row r="1573" spans="1:10" s="46" customFormat="1" x14ac:dyDescent="0.2">
      <c r="A1573"/>
      <c r="B1573" s="73"/>
      <c r="D1573"/>
      <c r="E1573"/>
      <c r="F1573"/>
      <c r="G1573" s="88"/>
      <c r="H1573"/>
      <c r="I1573"/>
      <c r="J1573"/>
    </row>
    <row r="1574" spans="1:10" s="46" customFormat="1" x14ac:dyDescent="0.2">
      <c r="A1574"/>
      <c r="B1574" s="73"/>
      <c r="D1574"/>
      <c r="E1574"/>
      <c r="F1574"/>
      <c r="G1574" s="88"/>
      <c r="H1574"/>
      <c r="I1574"/>
      <c r="J1574"/>
    </row>
    <row r="1575" spans="1:10" s="46" customFormat="1" x14ac:dyDescent="0.2">
      <c r="A1575"/>
      <c r="B1575" s="73"/>
      <c r="D1575"/>
      <c r="E1575"/>
      <c r="F1575"/>
      <c r="G1575" s="88"/>
      <c r="H1575"/>
      <c r="I1575"/>
      <c r="J1575"/>
    </row>
    <row r="1576" spans="1:10" s="46" customFormat="1" x14ac:dyDescent="0.2">
      <c r="A1576"/>
      <c r="B1576" s="73"/>
      <c r="D1576"/>
      <c r="E1576"/>
      <c r="F1576"/>
      <c r="G1576" s="88"/>
      <c r="H1576"/>
      <c r="I1576"/>
      <c r="J1576"/>
    </row>
    <row r="1577" spans="1:10" s="46" customFormat="1" x14ac:dyDescent="0.2">
      <c r="A1577"/>
      <c r="B1577" s="73"/>
      <c r="D1577"/>
      <c r="E1577"/>
      <c r="F1577"/>
      <c r="G1577" s="88"/>
      <c r="H1577"/>
      <c r="I1577"/>
      <c r="J1577"/>
    </row>
    <row r="1578" spans="1:10" s="46" customFormat="1" x14ac:dyDescent="0.2">
      <c r="A1578"/>
      <c r="B1578" s="73"/>
      <c r="D1578"/>
      <c r="E1578"/>
      <c r="F1578"/>
      <c r="G1578" s="88"/>
      <c r="H1578"/>
      <c r="I1578"/>
      <c r="J1578"/>
    </row>
    <row r="1579" spans="1:10" s="46" customFormat="1" x14ac:dyDescent="0.2">
      <c r="A1579"/>
      <c r="B1579" s="73"/>
      <c r="D1579"/>
      <c r="E1579"/>
      <c r="F1579"/>
      <c r="G1579" s="88"/>
      <c r="H1579"/>
      <c r="I1579"/>
      <c r="J1579"/>
    </row>
    <row r="1580" spans="1:10" s="46" customFormat="1" x14ac:dyDescent="0.2">
      <c r="A1580"/>
      <c r="B1580" s="73"/>
      <c r="D1580"/>
      <c r="E1580"/>
      <c r="F1580"/>
      <c r="G1580" s="88"/>
      <c r="H1580"/>
      <c r="I1580"/>
      <c r="J1580"/>
    </row>
    <row r="1581" spans="1:10" s="46" customFormat="1" x14ac:dyDescent="0.2">
      <c r="A1581"/>
      <c r="B1581" s="73"/>
      <c r="D1581"/>
      <c r="E1581"/>
      <c r="F1581"/>
      <c r="G1581" s="88"/>
      <c r="H1581"/>
      <c r="I1581"/>
      <c r="J1581"/>
    </row>
    <row r="1582" spans="1:10" s="46" customFormat="1" x14ac:dyDescent="0.2">
      <c r="A1582"/>
      <c r="B1582" s="73"/>
      <c r="D1582"/>
      <c r="E1582"/>
      <c r="F1582"/>
      <c r="G1582" s="88"/>
      <c r="H1582"/>
      <c r="I1582"/>
      <c r="J1582"/>
    </row>
    <row r="1583" spans="1:10" s="46" customFormat="1" x14ac:dyDescent="0.2">
      <c r="A1583"/>
      <c r="B1583" s="73"/>
      <c r="D1583"/>
      <c r="E1583"/>
      <c r="F1583"/>
      <c r="G1583" s="88"/>
      <c r="H1583"/>
      <c r="I1583"/>
      <c r="J1583"/>
    </row>
    <row r="1584" spans="1:10" s="46" customFormat="1" x14ac:dyDescent="0.2">
      <c r="A1584"/>
      <c r="B1584" s="73"/>
      <c r="D1584"/>
      <c r="E1584"/>
      <c r="F1584"/>
      <c r="G1584" s="88"/>
      <c r="H1584"/>
      <c r="I1584"/>
      <c r="J1584"/>
    </row>
    <row r="1585" spans="1:10" s="46" customFormat="1" x14ac:dyDescent="0.2">
      <c r="A1585"/>
      <c r="B1585" s="73"/>
      <c r="D1585"/>
      <c r="E1585"/>
      <c r="F1585"/>
      <c r="G1585" s="88"/>
      <c r="H1585"/>
      <c r="I1585"/>
      <c r="J1585"/>
    </row>
    <row r="1586" spans="1:10" s="46" customFormat="1" x14ac:dyDescent="0.2">
      <c r="A1586"/>
      <c r="B1586" s="73"/>
      <c r="D1586"/>
      <c r="E1586"/>
      <c r="F1586"/>
      <c r="G1586" s="88"/>
      <c r="H1586"/>
      <c r="I1586"/>
      <c r="J1586"/>
    </row>
    <row r="1587" spans="1:10" s="46" customFormat="1" x14ac:dyDescent="0.2">
      <c r="A1587"/>
      <c r="B1587" s="73"/>
      <c r="D1587"/>
      <c r="E1587"/>
      <c r="F1587"/>
      <c r="G1587" s="88"/>
      <c r="H1587"/>
      <c r="I1587"/>
      <c r="J1587"/>
    </row>
    <row r="1588" spans="1:10" s="46" customFormat="1" x14ac:dyDescent="0.2">
      <c r="A1588"/>
      <c r="B1588" s="73"/>
      <c r="D1588"/>
      <c r="E1588"/>
      <c r="F1588"/>
      <c r="G1588" s="88"/>
      <c r="H1588"/>
      <c r="I1588"/>
      <c r="J1588"/>
    </row>
    <row r="1589" spans="1:10" s="46" customFormat="1" x14ac:dyDescent="0.2">
      <c r="A1589"/>
      <c r="B1589" s="73"/>
      <c r="D1589"/>
      <c r="E1589"/>
      <c r="F1589"/>
      <c r="G1589" s="88"/>
      <c r="H1589"/>
      <c r="I1589"/>
      <c r="J1589"/>
    </row>
    <row r="1590" spans="1:10" s="46" customFormat="1" x14ac:dyDescent="0.2">
      <c r="A1590"/>
      <c r="B1590" s="73"/>
      <c r="D1590"/>
      <c r="E1590"/>
      <c r="F1590"/>
      <c r="G1590" s="88"/>
      <c r="H1590"/>
      <c r="I1590"/>
      <c r="J1590"/>
    </row>
    <row r="1591" spans="1:10" s="46" customFormat="1" x14ac:dyDescent="0.2">
      <c r="A1591"/>
      <c r="B1591" s="73"/>
      <c r="D1591"/>
      <c r="E1591"/>
      <c r="F1591"/>
      <c r="G1591" s="88"/>
      <c r="H1591"/>
      <c r="I1591"/>
      <c r="J1591"/>
    </row>
    <row r="1592" spans="1:10" s="46" customFormat="1" x14ac:dyDescent="0.2">
      <c r="A1592"/>
      <c r="B1592" s="73"/>
      <c r="D1592"/>
      <c r="E1592"/>
      <c r="F1592"/>
      <c r="G1592" s="88"/>
      <c r="H1592"/>
      <c r="I1592"/>
      <c r="J1592"/>
    </row>
    <row r="1593" spans="1:10" s="46" customFormat="1" x14ac:dyDescent="0.2">
      <c r="A1593"/>
      <c r="B1593" s="73"/>
      <c r="D1593"/>
      <c r="E1593"/>
      <c r="F1593"/>
      <c r="G1593" s="88"/>
      <c r="H1593"/>
      <c r="I1593"/>
      <c r="J1593"/>
    </row>
    <row r="1594" spans="1:10" s="46" customFormat="1" x14ac:dyDescent="0.2">
      <c r="A1594"/>
      <c r="B1594" s="73"/>
      <c r="D1594"/>
      <c r="E1594"/>
      <c r="F1594"/>
      <c r="G1594" s="88"/>
      <c r="H1594"/>
      <c r="I1594"/>
      <c r="J1594"/>
    </row>
    <row r="1595" spans="1:10" s="46" customFormat="1" x14ac:dyDescent="0.2">
      <c r="A1595"/>
      <c r="B1595" s="73"/>
      <c r="D1595"/>
      <c r="E1595"/>
      <c r="F1595"/>
      <c r="G1595" s="88"/>
      <c r="H1595"/>
      <c r="I1595"/>
      <c r="J1595"/>
    </row>
    <row r="1596" spans="1:10" s="46" customFormat="1" x14ac:dyDescent="0.2">
      <c r="A1596"/>
      <c r="B1596" s="73"/>
      <c r="D1596"/>
      <c r="E1596"/>
      <c r="F1596"/>
      <c r="G1596" s="88"/>
      <c r="H1596"/>
      <c r="I1596"/>
      <c r="J1596"/>
    </row>
    <row r="1597" spans="1:10" s="46" customFormat="1" x14ac:dyDescent="0.2">
      <c r="A1597"/>
      <c r="B1597" s="73"/>
      <c r="D1597"/>
      <c r="E1597"/>
      <c r="F1597"/>
      <c r="G1597" s="88"/>
      <c r="H1597"/>
      <c r="I1597"/>
      <c r="J1597"/>
    </row>
    <row r="1598" spans="1:10" s="46" customFormat="1" x14ac:dyDescent="0.2">
      <c r="A1598"/>
      <c r="B1598" s="73"/>
      <c r="D1598"/>
      <c r="E1598"/>
      <c r="F1598"/>
      <c r="G1598" s="88"/>
      <c r="H1598"/>
      <c r="I1598"/>
      <c r="J1598"/>
    </row>
    <row r="1599" spans="1:10" s="46" customFormat="1" x14ac:dyDescent="0.2">
      <c r="A1599"/>
      <c r="B1599" s="73"/>
      <c r="D1599"/>
      <c r="E1599"/>
      <c r="F1599"/>
      <c r="G1599" s="88"/>
      <c r="H1599"/>
      <c r="I1599"/>
      <c r="J1599"/>
    </row>
    <row r="1600" spans="1:10" s="46" customFormat="1" x14ac:dyDescent="0.2">
      <c r="A1600"/>
      <c r="B1600" s="73"/>
      <c r="D1600"/>
      <c r="E1600"/>
      <c r="F1600"/>
      <c r="G1600" s="88"/>
      <c r="H1600"/>
      <c r="I1600"/>
      <c r="J1600"/>
    </row>
    <row r="1601" spans="1:10" s="46" customFormat="1" x14ac:dyDescent="0.2">
      <c r="A1601"/>
      <c r="B1601" s="73"/>
      <c r="D1601"/>
      <c r="E1601"/>
      <c r="F1601"/>
      <c r="G1601" s="88"/>
      <c r="H1601"/>
      <c r="I1601"/>
      <c r="J1601"/>
    </row>
    <row r="1602" spans="1:10" s="46" customFormat="1" x14ac:dyDescent="0.2">
      <c r="A1602"/>
      <c r="B1602" s="73"/>
      <c r="D1602"/>
      <c r="E1602"/>
      <c r="F1602"/>
      <c r="G1602" s="88"/>
      <c r="H1602"/>
      <c r="I1602"/>
      <c r="J1602"/>
    </row>
    <row r="1603" spans="1:10" s="46" customFormat="1" x14ac:dyDescent="0.2">
      <c r="A1603"/>
      <c r="B1603" s="73"/>
      <c r="D1603"/>
      <c r="E1603"/>
      <c r="F1603"/>
      <c r="G1603" s="88"/>
      <c r="H1603"/>
      <c r="I1603"/>
      <c r="J1603"/>
    </row>
    <row r="1604" spans="1:10" s="46" customFormat="1" x14ac:dyDescent="0.2">
      <c r="A1604"/>
      <c r="B1604" s="73"/>
      <c r="D1604"/>
      <c r="E1604"/>
      <c r="F1604"/>
      <c r="G1604" s="88"/>
      <c r="H1604"/>
      <c r="I1604"/>
      <c r="J1604"/>
    </row>
    <row r="1605" spans="1:10" s="46" customFormat="1" x14ac:dyDescent="0.2">
      <c r="A1605"/>
      <c r="B1605" s="73"/>
      <c r="D1605"/>
      <c r="E1605"/>
      <c r="F1605"/>
      <c r="G1605" s="88"/>
      <c r="H1605"/>
      <c r="I1605"/>
      <c r="J1605"/>
    </row>
    <row r="1606" spans="1:10" s="46" customFormat="1" x14ac:dyDescent="0.2">
      <c r="A1606"/>
      <c r="B1606" s="73"/>
      <c r="D1606"/>
      <c r="E1606"/>
      <c r="F1606"/>
      <c r="G1606" s="88"/>
      <c r="H1606"/>
      <c r="I1606"/>
      <c r="J1606"/>
    </row>
    <row r="1607" spans="1:10" s="46" customFormat="1" x14ac:dyDescent="0.2">
      <c r="A1607"/>
      <c r="B1607" s="73"/>
      <c r="D1607"/>
      <c r="E1607"/>
      <c r="F1607"/>
      <c r="G1607" s="88"/>
      <c r="H1607"/>
      <c r="I1607"/>
      <c r="J1607"/>
    </row>
    <row r="1608" spans="1:10" s="46" customFormat="1" x14ac:dyDescent="0.2">
      <c r="A1608"/>
      <c r="B1608" s="73"/>
      <c r="D1608"/>
      <c r="E1608"/>
      <c r="F1608"/>
      <c r="G1608" s="88"/>
      <c r="H1608"/>
      <c r="I1608"/>
      <c r="J1608"/>
    </row>
    <row r="1609" spans="1:10" s="46" customFormat="1" x14ac:dyDescent="0.2">
      <c r="A1609"/>
      <c r="B1609" s="73"/>
      <c r="D1609"/>
      <c r="E1609"/>
      <c r="F1609"/>
      <c r="G1609" s="88"/>
      <c r="H1609"/>
      <c r="I1609"/>
      <c r="J1609"/>
    </row>
    <row r="1610" spans="1:10" s="46" customFormat="1" x14ac:dyDescent="0.2">
      <c r="A1610"/>
      <c r="B1610" s="73"/>
      <c r="D1610"/>
      <c r="E1610"/>
      <c r="F1610"/>
      <c r="G1610" s="88"/>
      <c r="H1610"/>
      <c r="I1610"/>
      <c r="J1610"/>
    </row>
    <row r="1611" spans="1:10" s="46" customFormat="1" x14ac:dyDescent="0.2">
      <c r="A1611"/>
      <c r="B1611" s="73"/>
      <c r="D1611"/>
      <c r="E1611"/>
      <c r="F1611"/>
      <c r="G1611" s="88"/>
      <c r="H1611"/>
      <c r="I1611"/>
      <c r="J1611"/>
    </row>
    <row r="1612" spans="1:10" s="46" customFormat="1" x14ac:dyDescent="0.2">
      <c r="A1612"/>
      <c r="B1612" s="73"/>
      <c r="D1612"/>
      <c r="E1612"/>
      <c r="F1612"/>
      <c r="G1612" s="88"/>
      <c r="H1612"/>
      <c r="I1612"/>
      <c r="J1612"/>
    </row>
    <row r="1613" spans="1:10" s="46" customFormat="1" x14ac:dyDescent="0.2">
      <c r="A1613"/>
      <c r="B1613" s="73"/>
      <c r="D1613"/>
      <c r="E1613"/>
      <c r="F1613"/>
      <c r="G1613" s="88"/>
      <c r="H1613"/>
      <c r="I1613"/>
      <c r="J1613"/>
    </row>
    <row r="1614" spans="1:10" s="46" customFormat="1" x14ac:dyDescent="0.2">
      <c r="A1614"/>
      <c r="B1614" s="73"/>
      <c r="D1614"/>
      <c r="E1614"/>
      <c r="F1614"/>
      <c r="G1614" s="88"/>
      <c r="H1614"/>
      <c r="I1614"/>
      <c r="J1614"/>
    </row>
    <row r="1615" spans="1:10" s="46" customFormat="1" x14ac:dyDescent="0.2">
      <c r="A1615"/>
      <c r="B1615" s="73"/>
      <c r="D1615"/>
      <c r="E1615"/>
      <c r="F1615"/>
      <c r="G1615" s="88"/>
      <c r="H1615"/>
      <c r="I1615"/>
      <c r="J1615"/>
    </row>
    <row r="1616" spans="1:10" s="46" customFormat="1" x14ac:dyDescent="0.2">
      <c r="A1616"/>
      <c r="B1616" s="73"/>
      <c r="D1616"/>
      <c r="E1616"/>
      <c r="F1616"/>
      <c r="G1616" s="88"/>
      <c r="H1616"/>
      <c r="I1616"/>
      <c r="J1616"/>
    </row>
    <row r="1617" spans="1:10" s="46" customFormat="1" x14ac:dyDescent="0.2">
      <c r="A1617"/>
      <c r="B1617" s="73"/>
      <c r="D1617"/>
      <c r="E1617"/>
      <c r="F1617"/>
      <c r="G1617" s="88"/>
      <c r="H1617"/>
      <c r="I1617"/>
      <c r="J1617"/>
    </row>
    <row r="1618" spans="1:10" s="46" customFormat="1" x14ac:dyDescent="0.2">
      <c r="A1618"/>
      <c r="B1618" s="73"/>
      <c r="D1618"/>
      <c r="E1618"/>
      <c r="F1618"/>
      <c r="G1618" s="88"/>
      <c r="H1618"/>
      <c r="I1618"/>
      <c r="J1618"/>
    </row>
    <row r="1619" spans="1:10" s="46" customFormat="1" x14ac:dyDescent="0.2">
      <c r="A1619"/>
      <c r="B1619" s="73"/>
      <c r="D1619"/>
      <c r="E1619"/>
      <c r="F1619"/>
      <c r="G1619" s="88"/>
      <c r="H1619"/>
      <c r="I1619"/>
      <c r="J1619"/>
    </row>
    <row r="1620" spans="1:10" s="46" customFormat="1" x14ac:dyDescent="0.2">
      <c r="A1620"/>
      <c r="B1620" s="73"/>
      <c r="D1620"/>
      <c r="E1620"/>
      <c r="F1620"/>
      <c r="G1620" s="88"/>
      <c r="H1620"/>
      <c r="I1620"/>
      <c r="J1620"/>
    </row>
    <row r="1621" spans="1:10" s="46" customFormat="1" x14ac:dyDescent="0.2">
      <c r="A1621"/>
      <c r="B1621" s="73"/>
      <c r="D1621"/>
      <c r="E1621"/>
      <c r="F1621"/>
      <c r="G1621" s="88"/>
      <c r="H1621"/>
      <c r="I1621"/>
      <c r="J1621"/>
    </row>
    <row r="1622" spans="1:10" s="46" customFormat="1" x14ac:dyDescent="0.2">
      <c r="A1622"/>
      <c r="B1622" s="73"/>
      <c r="D1622"/>
      <c r="E1622"/>
      <c r="F1622"/>
      <c r="G1622" s="88"/>
      <c r="H1622"/>
      <c r="I1622"/>
      <c r="J1622"/>
    </row>
    <row r="1623" spans="1:10" s="46" customFormat="1" x14ac:dyDescent="0.2">
      <c r="A1623"/>
      <c r="B1623" s="73"/>
      <c r="D1623"/>
      <c r="E1623"/>
      <c r="F1623"/>
      <c r="G1623" s="88"/>
      <c r="H1623"/>
      <c r="I1623"/>
      <c r="J1623"/>
    </row>
    <row r="1624" spans="1:10" s="46" customFormat="1" x14ac:dyDescent="0.2">
      <c r="A1624"/>
      <c r="B1624" s="73"/>
      <c r="D1624"/>
      <c r="E1624"/>
      <c r="F1624"/>
      <c r="G1624" s="88"/>
      <c r="H1624"/>
      <c r="I1624"/>
      <c r="J1624"/>
    </row>
    <row r="1625" spans="1:10" s="46" customFormat="1" x14ac:dyDescent="0.2">
      <c r="A1625"/>
      <c r="B1625" s="73"/>
      <c r="D1625"/>
      <c r="E1625"/>
      <c r="F1625"/>
      <c r="G1625" s="88"/>
      <c r="H1625"/>
      <c r="I1625"/>
      <c r="J1625"/>
    </row>
    <row r="1626" spans="1:10" s="46" customFormat="1" x14ac:dyDescent="0.2">
      <c r="A1626"/>
      <c r="B1626" s="73"/>
      <c r="D1626"/>
      <c r="E1626"/>
      <c r="F1626"/>
      <c r="G1626" s="88"/>
      <c r="H1626"/>
      <c r="I1626"/>
      <c r="J1626"/>
    </row>
    <row r="1627" spans="1:10" s="46" customFormat="1" x14ac:dyDescent="0.2">
      <c r="A1627"/>
      <c r="B1627" s="73"/>
      <c r="D1627"/>
      <c r="E1627"/>
      <c r="F1627"/>
      <c r="G1627" s="88"/>
      <c r="H1627"/>
      <c r="I1627"/>
      <c r="J1627"/>
    </row>
    <row r="1628" spans="1:10" s="46" customFormat="1" x14ac:dyDescent="0.2">
      <c r="A1628"/>
      <c r="B1628" s="73"/>
      <c r="D1628"/>
      <c r="E1628"/>
      <c r="F1628"/>
      <c r="G1628" s="88"/>
      <c r="H1628"/>
      <c r="I1628"/>
      <c r="J1628"/>
    </row>
    <row r="1629" spans="1:10" s="46" customFormat="1" x14ac:dyDescent="0.2">
      <c r="A1629"/>
      <c r="B1629" s="73"/>
      <c r="D1629"/>
      <c r="E1629"/>
      <c r="F1629"/>
      <c r="G1629" s="88"/>
      <c r="H1629"/>
      <c r="I1629"/>
      <c r="J1629"/>
    </row>
    <row r="1630" spans="1:10" s="46" customFormat="1" x14ac:dyDescent="0.2">
      <c r="A1630"/>
      <c r="B1630" s="73"/>
      <c r="D1630"/>
      <c r="E1630"/>
      <c r="F1630"/>
      <c r="G1630" s="88"/>
      <c r="H1630"/>
      <c r="I1630"/>
      <c r="J1630"/>
    </row>
    <row r="1631" spans="1:10" s="46" customFormat="1" x14ac:dyDescent="0.2">
      <c r="A1631"/>
      <c r="B1631" s="73"/>
      <c r="D1631"/>
      <c r="E1631"/>
      <c r="F1631"/>
      <c r="G1631" s="88"/>
      <c r="H1631"/>
      <c r="I1631"/>
      <c r="J1631"/>
    </row>
    <row r="1632" spans="1:10" s="46" customFormat="1" x14ac:dyDescent="0.2">
      <c r="A1632"/>
      <c r="B1632" s="73"/>
      <c r="D1632"/>
      <c r="E1632"/>
      <c r="F1632"/>
      <c r="G1632" s="88"/>
      <c r="H1632"/>
      <c r="I1632"/>
      <c r="J1632"/>
    </row>
    <row r="1633" spans="1:10" s="46" customFormat="1" x14ac:dyDescent="0.2">
      <c r="A1633"/>
      <c r="B1633" s="73"/>
      <c r="D1633"/>
      <c r="E1633"/>
      <c r="F1633"/>
      <c r="G1633" s="88"/>
      <c r="H1633"/>
      <c r="I1633"/>
      <c r="J1633"/>
    </row>
    <row r="1634" spans="1:10" s="46" customFormat="1" x14ac:dyDescent="0.2">
      <c r="A1634"/>
      <c r="B1634" s="73"/>
      <c r="D1634"/>
      <c r="E1634"/>
      <c r="F1634"/>
      <c r="G1634" s="88"/>
      <c r="H1634"/>
      <c r="I1634"/>
      <c r="J1634"/>
    </row>
    <row r="1635" spans="1:10" s="46" customFormat="1" x14ac:dyDescent="0.2">
      <c r="A1635"/>
      <c r="B1635" s="73"/>
      <c r="D1635"/>
      <c r="E1635"/>
      <c r="F1635"/>
      <c r="G1635" s="88"/>
      <c r="H1635"/>
      <c r="I1635"/>
      <c r="J1635"/>
    </row>
    <row r="1636" spans="1:10" s="46" customFormat="1" x14ac:dyDescent="0.2">
      <c r="A1636"/>
      <c r="B1636" s="73"/>
      <c r="D1636"/>
      <c r="E1636"/>
      <c r="F1636"/>
      <c r="G1636" s="88"/>
      <c r="H1636"/>
      <c r="I1636"/>
      <c r="J1636"/>
    </row>
    <row r="1637" spans="1:10" s="46" customFormat="1" x14ac:dyDescent="0.2">
      <c r="A1637"/>
      <c r="B1637" s="73"/>
      <c r="D1637"/>
      <c r="E1637"/>
      <c r="F1637"/>
      <c r="G1637" s="88"/>
      <c r="H1637"/>
      <c r="I1637"/>
      <c r="J1637"/>
    </row>
    <row r="1638" spans="1:10" s="46" customFormat="1" x14ac:dyDescent="0.2">
      <c r="A1638"/>
      <c r="B1638" s="73"/>
      <c r="D1638"/>
      <c r="E1638"/>
      <c r="F1638"/>
      <c r="G1638" s="88"/>
      <c r="H1638"/>
      <c r="I1638"/>
      <c r="J1638"/>
    </row>
    <row r="1639" spans="1:10" s="46" customFormat="1" x14ac:dyDescent="0.2">
      <c r="A1639"/>
      <c r="B1639" s="73"/>
      <c r="D1639"/>
      <c r="E1639"/>
      <c r="F1639"/>
      <c r="G1639" s="88"/>
      <c r="H1639"/>
      <c r="I1639"/>
      <c r="J1639"/>
    </row>
    <row r="1640" spans="1:10" s="46" customFormat="1" x14ac:dyDescent="0.2">
      <c r="A1640"/>
      <c r="B1640" s="73"/>
      <c r="D1640"/>
      <c r="E1640"/>
      <c r="F1640"/>
      <c r="G1640" s="88"/>
      <c r="H1640"/>
      <c r="I1640"/>
      <c r="J1640"/>
    </row>
    <row r="1641" spans="1:10" s="46" customFormat="1" x14ac:dyDescent="0.2">
      <c r="A1641"/>
      <c r="B1641" s="73"/>
      <c r="D1641"/>
      <c r="E1641"/>
      <c r="F1641"/>
      <c r="G1641" s="88"/>
      <c r="H1641"/>
      <c r="I1641"/>
      <c r="J1641"/>
    </row>
    <row r="1642" spans="1:10" s="46" customFormat="1" x14ac:dyDescent="0.2">
      <c r="A1642"/>
      <c r="B1642" s="73"/>
      <c r="D1642"/>
      <c r="E1642"/>
      <c r="F1642"/>
      <c r="G1642" s="88"/>
      <c r="H1642"/>
      <c r="I1642"/>
      <c r="J1642"/>
    </row>
    <row r="1643" spans="1:10" s="46" customFormat="1" x14ac:dyDescent="0.2">
      <c r="A1643"/>
      <c r="B1643" s="73"/>
      <c r="D1643"/>
      <c r="E1643"/>
      <c r="F1643"/>
      <c r="G1643" s="88"/>
      <c r="H1643"/>
      <c r="I1643"/>
      <c r="J1643"/>
    </row>
    <row r="1644" spans="1:10" s="46" customFormat="1" x14ac:dyDescent="0.2">
      <c r="A1644"/>
      <c r="B1644" s="73"/>
      <c r="D1644"/>
      <c r="E1644"/>
      <c r="F1644"/>
      <c r="G1644" s="88"/>
      <c r="H1644"/>
      <c r="I1644"/>
      <c r="J1644"/>
    </row>
    <row r="1645" spans="1:10" s="46" customFormat="1" x14ac:dyDescent="0.2">
      <c r="A1645"/>
      <c r="B1645" s="73"/>
      <c r="D1645"/>
      <c r="E1645"/>
      <c r="F1645"/>
      <c r="G1645" s="88"/>
      <c r="H1645"/>
      <c r="I1645"/>
      <c r="J1645"/>
    </row>
    <row r="1646" spans="1:10" s="46" customFormat="1" x14ac:dyDescent="0.2">
      <c r="A1646"/>
      <c r="B1646" s="73"/>
      <c r="D1646"/>
      <c r="E1646"/>
      <c r="F1646"/>
      <c r="G1646" s="88"/>
      <c r="H1646"/>
      <c r="I1646"/>
      <c r="J1646"/>
    </row>
    <row r="1647" spans="1:10" s="46" customFormat="1" x14ac:dyDescent="0.2">
      <c r="A1647"/>
      <c r="B1647" s="73"/>
      <c r="D1647"/>
      <c r="E1647"/>
      <c r="F1647"/>
      <c r="G1647" s="88"/>
      <c r="H1647"/>
      <c r="I1647"/>
      <c r="J1647"/>
    </row>
    <row r="1648" spans="1:10" s="46" customFormat="1" x14ac:dyDescent="0.2">
      <c r="A1648"/>
      <c r="B1648" s="73"/>
      <c r="D1648"/>
      <c r="E1648"/>
      <c r="F1648"/>
      <c r="G1648" s="88"/>
      <c r="H1648"/>
      <c r="I1648"/>
      <c r="J1648"/>
    </row>
    <row r="1649" spans="1:10" s="46" customFormat="1" x14ac:dyDescent="0.2">
      <c r="A1649"/>
      <c r="B1649" s="73"/>
      <c r="D1649"/>
      <c r="E1649"/>
      <c r="F1649"/>
      <c r="G1649" s="88"/>
      <c r="H1649"/>
      <c r="I1649"/>
      <c r="J1649"/>
    </row>
    <row r="1650" spans="1:10" s="46" customFormat="1" x14ac:dyDescent="0.2">
      <c r="A1650"/>
      <c r="B1650" s="73"/>
      <c r="D1650"/>
      <c r="E1650"/>
      <c r="F1650"/>
      <c r="G1650" s="88"/>
      <c r="H1650"/>
      <c r="I1650"/>
      <c r="J1650"/>
    </row>
    <row r="1651" spans="1:10" s="46" customFormat="1" x14ac:dyDescent="0.2">
      <c r="A1651"/>
      <c r="B1651" s="73"/>
      <c r="D1651"/>
      <c r="E1651"/>
      <c r="F1651"/>
      <c r="G1651" s="88"/>
      <c r="H1651"/>
      <c r="I1651"/>
      <c r="J1651"/>
    </row>
    <row r="1652" spans="1:10" s="46" customFormat="1" x14ac:dyDescent="0.2">
      <c r="A1652"/>
      <c r="B1652" s="73"/>
      <c r="D1652"/>
      <c r="E1652"/>
      <c r="F1652"/>
      <c r="G1652" s="88"/>
      <c r="H1652"/>
      <c r="I1652"/>
      <c r="J1652"/>
    </row>
    <row r="1653" spans="1:10" s="46" customFormat="1" x14ac:dyDescent="0.2">
      <c r="A1653"/>
      <c r="B1653" s="73"/>
      <c r="D1653"/>
      <c r="E1653"/>
      <c r="F1653"/>
      <c r="G1653" s="88"/>
      <c r="H1653"/>
      <c r="I1653"/>
      <c r="J1653"/>
    </row>
    <row r="1654" spans="1:10" s="46" customFormat="1" x14ac:dyDescent="0.2">
      <c r="A1654"/>
      <c r="B1654" s="73"/>
      <c r="D1654"/>
      <c r="E1654"/>
      <c r="F1654"/>
      <c r="G1654" s="88"/>
      <c r="H1654"/>
      <c r="I1654"/>
      <c r="J1654"/>
    </row>
    <row r="1655" spans="1:10" s="46" customFormat="1" x14ac:dyDescent="0.2">
      <c r="A1655"/>
      <c r="B1655" s="73"/>
      <c r="D1655"/>
      <c r="E1655"/>
      <c r="F1655"/>
      <c r="G1655" s="88"/>
      <c r="H1655"/>
      <c r="I1655"/>
      <c r="J1655"/>
    </row>
    <row r="1656" spans="1:10" s="46" customFormat="1" x14ac:dyDescent="0.2">
      <c r="A1656"/>
      <c r="B1656" s="73"/>
      <c r="D1656"/>
      <c r="E1656"/>
      <c r="F1656"/>
      <c r="G1656" s="88"/>
      <c r="H1656"/>
      <c r="I1656"/>
      <c r="J1656"/>
    </row>
    <row r="1657" spans="1:10" s="46" customFormat="1" x14ac:dyDescent="0.2">
      <c r="A1657"/>
      <c r="B1657" s="73"/>
      <c r="D1657"/>
      <c r="E1657"/>
      <c r="F1657"/>
      <c r="G1657" s="88"/>
      <c r="H1657"/>
      <c r="I1657"/>
      <c r="J1657"/>
    </row>
    <row r="1658" spans="1:10" s="46" customFormat="1" x14ac:dyDescent="0.2">
      <c r="A1658"/>
      <c r="B1658" s="73"/>
      <c r="D1658"/>
      <c r="E1658"/>
      <c r="F1658"/>
      <c r="G1658" s="88"/>
      <c r="H1658"/>
      <c r="I1658"/>
      <c r="J1658"/>
    </row>
    <row r="1659" spans="1:10" s="46" customFormat="1" x14ac:dyDescent="0.2">
      <c r="A1659"/>
      <c r="B1659" s="73"/>
      <c r="D1659"/>
      <c r="E1659"/>
      <c r="F1659"/>
      <c r="G1659" s="88"/>
      <c r="H1659"/>
      <c r="I1659"/>
      <c r="J1659"/>
    </row>
    <row r="1660" spans="1:10" s="46" customFormat="1" x14ac:dyDescent="0.2">
      <c r="A1660"/>
      <c r="B1660" s="73"/>
      <c r="D1660"/>
      <c r="E1660"/>
      <c r="F1660"/>
      <c r="G1660" s="88"/>
      <c r="H1660"/>
      <c r="I1660"/>
      <c r="J1660"/>
    </row>
    <row r="1661" spans="1:10" s="46" customFormat="1" x14ac:dyDescent="0.2">
      <c r="A1661"/>
      <c r="B1661" s="73"/>
      <c r="D1661"/>
      <c r="E1661"/>
      <c r="F1661"/>
      <c r="G1661" s="88"/>
      <c r="H1661"/>
      <c r="I1661"/>
      <c r="J1661"/>
    </row>
    <row r="1662" spans="1:10" s="46" customFormat="1" x14ac:dyDescent="0.2">
      <c r="A1662"/>
      <c r="B1662" s="73"/>
      <c r="D1662"/>
      <c r="E1662"/>
      <c r="F1662"/>
      <c r="G1662" s="88"/>
      <c r="H1662"/>
      <c r="I1662"/>
      <c r="J1662"/>
    </row>
    <row r="1663" spans="1:10" s="46" customFormat="1" x14ac:dyDescent="0.2">
      <c r="A1663"/>
      <c r="B1663" s="73"/>
      <c r="D1663"/>
      <c r="E1663"/>
      <c r="F1663"/>
      <c r="G1663" s="88"/>
      <c r="H1663"/>
      <c r="I1663"/>
      <c r="J1663"/>
    </row>
    <row r="1664" spans="1:10" s="46" customFormat="1" x14ac:dyDescent="0.2">
      <c r="A1664"/>
      <c r="B1664" s="73"/>
      <c r="D1664"/>
      <c r="E1664"/>
      <c r="F1664"/>
      <c r="G1664" s="88"/>
      <c r="H1664"/>
      <c r="I1664"/>
      <c r="J1664"/>
    </row>
    <row r="1665" spans="1:10" s="46" customFormat="1" x14ac:dyDescent="0.2">
      <c r="A1665"/>
      <c r="B1665" s="73"/>
      <c r="D1665"/>
      <c r="E1665"/>
      <c r="F1665"/>
      <c r="G1665" s="88"/>
      <c r="H1665"/>
      <c r="I1665"/>
      <c r="J1665"/>
    </row>
    <row r="1666" spans="1:10" s="46" customFormat="1" x14ac:dyDescent="0.2">
      <c r="A1666"/>
      <c r="B1666" s="73"/>
      <c r="D1666"/>
      <c r="E1666"/>
      <c r="F1666"/>
      <c r="G1666" s="88"/>
      <c r="H1666"/>
      <c r="I1666"/>
      <c r="J1666"/>
    </row>
    <row r="1667" spans="1:10" s="46" customFormat="1" x14ac:dyDescent="0.2">
      <c r="A1667"/>
      <c r="B1667" s="73"/>
      <c r="D1667"/>
      <c r="E1667"/>
      <c r="F1667"/>
      <c r="G1667" s="88"/>
      <c r="H1667"/>
      <c r="I1667"/>
      <c r="J1667"/>
    </row>
    <row r="1668" spans="1:10" s="46" customFormat="1" x14ac:dyDescent="0.2">
      <c r="A1668"/>
      <c r="B1668" s="73"/>
      <c r="D1668"/>
      <c r="E1668"/>
      <c r="F1668"/>
      <c r="G1668" s="88"/>
      <c r="H1668"/>
      <c r="I1668"/>
      <c r="J1668"/>
    </row>
    <row r="1669" spans="1:10" s="46" customFormat="1" x14ac:dyDescent="0.2">
      <c r="A1669"/>
      <c r="B1669" s="73"/>
      <c r="D1669"/>
      <c r="E1669"/>
      <c r="F1669"/>
      <c r="G1669" s="88"/>
      <c r="H1669"/>
      <c r="I1669"/>
      <c r="J1669"/>
    </row>
    <row r="1670" spans="1:10" s="46" customFormat="1" x14ac:dyDescent="0.2">
      <c r="A1670"/>
      <c r="B1670" s="73"/>
      <c r="D1670"/>
      <c r="E1670"/>
      <c r="F1670"/>
      <c r="G1670" s="88"/>
      <c r="H1670"/>
      <c r="I1670"/>
      <c r="J1670"/>
    </row>
    <row r="1671" spans="1:10" s="46" customFormat="1" x14ac:dyDescent="0.2">
      <c r="A1671"/>
      <c r="B1671" s="73"/>
      <c r="D1671"/>
      <c r="E1671"/>
      <c r="F1671"/>
      <c r="G1671" s="88"/>
      <c r="H1671"/>
      <c r="I1671"/>
      <c r="J1671"/>
    </row>
    <row r="1672" spans="1:10" s="46" customFormat="1" x14ac:dyDescent="0.2">
      <c r="A1672"/>
      <c r="B1672" s="73"/>
      <c r="D1672"/>
      <c r="E1672"/>
      <c r="F1672"/>
      <c r="G1672" s="88"/>
      <c r="H1672"/>
      <c r="I1672"/>
      <c r="J1672"/>
    </row>
    <row r="1673" spans="1:10" s="46" customFormat="1" x14ac:dyDescent="0.2">
      <c r="A1673"/>
      <c r="B1673" s="73"/>
      <c r="D1673"/>
      <c r="E1673"/>
      <c r="F1673"/>
      <c r="G1673" s="88"/>
      <c r="H1673"/>
      <c r="I1673"/>
      <c r="J1673"/>
    </row>
    <row r="1674" spans="1:10" s="46" customFormat="1" x14ac:dyDescent="0.2">
      <c r="A1674"/>
      <c r="B1674" s="73"/>
      <c r="D1674"/>
      <c r="E1674"/>
      <c r="F1674"/>
      <c r="G1674" s="88"/>
      <c r="H1674"/>
      <c r="I1674"/>
      <c r="J1674"/>
    </row>
    <row r="1675" spans="1:10" s="46" customFormat="1" x14ac:dyDescent="0.2">
      <c r="A1675"/>
      <c r="B1675" s="73"/>
      <c r="D1675"/>
      <c r="E1675"/>
      <c r="F1675"/>
      <c r="G1675" s="88"/>
      <c r="H1675"/>
      <c r="I1675"/>
      <c r="J1675"/>
    </row>
    <row r="1676" spans="1:10" s="46" customFormat="1" x14ac:dyDescent="0.2">
      <c r="A1676"/>
      <c r="B1676" s="73"/>
      <c r="D1676"/>
      <c r="E1676"/>
      <c r="F1676"/>
      <c r="G1676" s="88"/>
      <c r="H1676"/>
      <c r="I1676"/>
      <c r="J1676"/>
    </row>
    <row r="1677" spans="1:10" s="46" customFormat="1" x14ac:dyDescent="0.2">
      <c r="A1677"/>
      <c r="B1677" s="73"/>
      <c r="D1677"/>
      <c r="E1677"/>
      <c r="F1677"/>
      <c r="G1677" s="88"/>
      <c r="H1677"/>
      <c r="I1677"/>
      <c r="J1677"/>
    </row>
    <row r="1678" spans="1:10" s="46" customFormat="1" x14ac:dyDescent="0.2">
      <c r="A1678"/>
      <c r="B1678" s="73"/>
      <c r="D1678"/>
      <c r="E1678"/>
      <c r="F1678"/>
      <c r="G1678" s="88"/>
      <c r="H1678"/>
      <c r="I1678"/>
      <c r="J1678"/>
    </row>
    <row r="1679" spans="1:10" s="46" customFormat="1" x14ac:dyDescent="0.2">
      <c r="A1679"/>
      <c r="B1679" s="73"/>
      <c r="D1679"/>
      <c r="E1679"/>
      <c r="F1679"/>
      <c r="G1679" s="88"/>
      <c r="H1679"/>
      <c r="I1679"/>
      <c r="J1679"/>
    </row>
    <row r="1680" spans="1:10" s="46" customFormat="1" x14ac:dyDescent="0.2">
      <c r="A1680"/>
      <c r="B1680" s="73"/>
      <c r="D1680"/>
      <c r="E1680"/>
      <c r="F1680"/>
      <c r="G1680" s="88"/>
      <c r="H1680"/>
      <c r="I1680"/>
      <c r="J1680"/>
    </row>
    <row r="1681" spans="1:10" s="46" customFormat="1" x14ac:dyDescent="0.2">
      <c r="A1681"/>
      <c r="B1681" s="73"/>
      <c r="D1681"/>
      <c r="E1681"/>
      <c r="F1681"/>
      <c r="G1681" s="88"/>
      <c r="H1681"/>
      <c r="I1681"/>
      <c r="J1681"/>
    </row>
    <row r="1682" spans="1:10" s="46" customFormat="1" x14ac:dyDescent="0.2">
      <c r="A1682"/>
      <c r="B1682" s="73"/>
      <c r="D1682"/>
      <c r="E1682"/>
      <c r="F1682"/>
      <c r="G1682" s="88"/>
      <c r="H1682"/>
      <c r="I1682"/>
      <c r="J1682"/>
    </row>
    <row r="1683" spans="1:10" s="46" customFormat="1" x14ac:dyDescent="0.2">
      <c r="A1683"/>
      <c r="B1683" s="73"/>
      <c r="D1683"/>
      <c r="E1683"/>
      <c r="F1683"/>
      <c r="G1683" s="88"/>
      <c r="H1683"/>
      <c r="I1683"/>
      <c r="J1683"/>
    </row>
    <row r="1684" spans="1:10" s="46" customFormat="1" x14ac:dyDescent="0.2">
      <c r="A1684"/>
      <c r="B1684" s="73"/>
      <c r="D1684"/>
      <c r="E1684"/>
      <c r="F1684"/>
      <c r="G1684" s="88"/>
      <c r="H1684"/>
      <c r="I1684"/>
      <c r="J1684"/>
    </row>
    <row r="1685" spans="1:10" s="46" customFormat="1" x14ac:dyDescent="0.2">
      <c r="A1685"/>
      <c r="B1685" s="73"/>
      <c r="D1685"/>
      <c r="E1685"/>
      <c r="F1685"/>
      <c r="G1685" s="88"/>
      <c r="H1685"/>
      <c r="I1685"/>
      <c r="J1685"/>
    </row>
    <row r="1686" spans="1:10" s="46" customFormat="1" x14ac:dyDescent="0.2">
      <c r="A1686"/>
      <c r="B1686" s="73"/>
      <c r="D1686"/>
      <c r="E1686"/>
      <c r="F1686"/>
      <c r="G1686" s="88"/>
      <c r="H1686"/>
      <c r="I1686"/>
      <c r="J1686"/>
    </row>
    <row r="1687" spans="1:10" s="46" customFormat="1" x14ac:dyDescent="0.2">
      <c r="A1687"/>
      <c r="B1687" s="73"/>
      <c r="D1687"/>
      <c r="E1687"/>
      <c r="F1687"/>
      <c r="G1687" s="88"/>
      <c r="H1687"/>
      <c r="I1687"/>
      <c r="J1687"/>
    </row>
    <row r="1688" spans="1:10" s="46" customFormat="1" x14ac:dyDescent="0.2">
      <c r="A1688"/>
      <c r="B1688" s="73"/>
      <c r="D1688"/>
      <c r="E1688"/>
      <c r="F1688"/>
      <c r="G1688" s="88"/>
      <c r="H1688"/>
      <c r="I1688"/>
      <c r="J1688"/>
    </row>
    <row r="1689" spans="1:10" s="46" customFormat="1" x14ac:dyDescent="0.2">
      <c r="A1689"/>
      <c r="B1689" s="73"/>
      <c r="D1689"/>
      <c r="E1689"/>
      <c r="F1689"/>
      <c r="G1689" s="88"/>
      <c r="H1689"/>
      <c r="I1689"/>
      <c r="J1689"/>
    </row>
    <row r="1690" spans="1:10" s="46" customFormat="1" x14ac:dyDescent="0.2">
      <c r="A1690"/>
      <c r="B1690" s="73"/>
      <c r="D1690"/>
      <c r="E1690"/>
      <c r="F1690"/>
      <c r="G1690" s="88"/>
      <c r="H1690"/>
      <c r="I1690"/>
      <c r="J1690"/>
    </row>
    <row r="1691" spans="1:10" s="46" customFormat="1" x14ac:dyDescent="0.2">
      <c r="A1691"/>
      <c r="B1691" s="73"/>
      <c r="D1691"/>
      <c r="E1691"/>
      <c r="F1691"/>
      <c r="G1691" s="88"/>
      <c r="H1691"/>
      <c r="I1691"/>
      <c r="J1691"/>
    </row>
    <row r="1692" spans="1:10" s="46" customFormat="1" x14ac:dyDescent="0.2">
      <c r="A1692"/>
      <c r="B1692" s="73"/>
      <c r="D1692"/>
      <c r="E1692"/>
      <c r="F1692"/>
      <c r="G1692" s="88"/>
      <c r="H1692"/>
      <c r="I1692"/>
      <c r="J1692"/>
    </row>
    <row r="1693" spans="1:10" s="46" customFormat="1" x14ac:dyDescent="0.2">
      <c r="A1693"/>
      <c r="B1693" s="73"/>
      <c r="D1693"/>
      <c r="E1693"/>
      <c r="F1693"/>
      <c r="G1693" s="88"/>
      <c r="H1693"/>
      <c r="I1693"/>
      <c r="J1693"/>
    </row>
    <row r="1694" spans="1:10" s="46" customFormat="1" x14ac:dyDescent="0.2">
      <c r="A1694"/>
      <c r="B1694" s="73"/>
      <c r="D1694"/>
      <c r="E1694"/>
      <c r="F1694"/>
      <c r="G1694" s="88"/>
      <c r="H1694"/>
      <c r="I1694"/>
      <c r="J1694"/>
    </row>
    <row r="1695" spans="1:10" s="46" customFormat="1" x14ac:dyDescent="0.2">
      <c r="A1695"/>
      <c r="B1695" s="73"/>
      <c r="D1695"/>
      <c r="E1695"/>
      <c r="F1695"/>
      <c r="G1695" s="88"/>
      <c r="H1695"/>
      <c r="I1695"/>
      <c r="J1695"/>
    </row>
    <row r="1696" spans="1:10" s="46" customFormat="1" x14ac:dyDescent="0.2">
      <c r="A1696"/>
      <c r="B1696" s="73"/>
      <c r="D1696"/>
      <c r="E1696"/>
      <c r="F1696"/>
      <c r="G1696" s="88"/>
      <c r="H1696"/>
      <c r="I1696"/>
      <c r="J1696"/>
    </row>
    <row r="1697" spans="1:10" s="46" customFormat="1" x14ac:dyDescent="0.2">
      <c r="A1697"/>
      <c r="B1697" s="73"/>
      <c r="D1697"/>
      <c r="E1697"/>
      <c r="F1697"/>
      <c r="G1697" s="88"/>
      <c r="H1697"/>
      <c r="I1697"/>
      <c r="J1697"/>
    </row>
    <row r="1698" spans="1:10" s="46" customFormat="1" x14ac:dyDescent="0.2">
      <c r="A1698"/>
      <c r="B1698" s="73"/>
      <c r="D1698"/>
      <c r="E1698"/>
      <c r="F1698"/>
      <c r="G1698" s="88"/>
      <c r="H1698"/>
      <c r="I1698"/>
      <c r="J1698"/>
    </row>
    <row r="1699" spans="1:10" s="46" customFormat="1" x14ac:dyDescent="0.2">
      <c r="A1699"/>
      <c r="B1699" s="73"/>
      <c r="D1699"/>
      <c r="E1699"/>
      <c r="F1699"/>
      <c r="G1699" s="88"/>
      <c r="H1699"/>
      <c r="I1699"/>
      <c r="J1699"/>
    </row>
    <row r="1700" spans="1:10" s="46" customFormat="1" x14ac:dyDescent="0.2">
      <c r="A1700"/>
      <c r="B1700" s="73"/>
      <c r="D1700"/>
      <c r="E1700"/>
      <c r="F1700"/>
      <c r="G1700" s="88"/>
      <c r="H1700"/>
      <c r="I1700"/>
      <c r="J1700"/>
    </row>
    <row r="1701" spans="1:10" s="46" customFormat="1" x14ac:dyDescent="0.2">
      <c r="A1701"/>
      <c r="B1701" s="73"/>
      <c r="D1701"/>
      <c r="E1701"/>
      <c r="F1701"/>
      <c r="G1701" s="88"/>
      <c r="H1701"/>
      <c r="I1701"/>
      <c r="J1701"/>
    </row>
    <row r="1702" spans="1:10" s="46" customFormat="1" x14ac:dyDescent="0.2">
      <c r="A1702"/>
      <c r="B1702" s="73"/>
      <c r="D1702"/>
      <c r="E1702"/>
      <c r="F1702"/>
      <c r="G1702" s="88"/>
      <c r="H1702"/>
      <c r="I1702"/>
      <c r="J1702"/>
    </row>
    <row r="1703" spans="1:10" s="46" customFormat="1" x14ac:dyDescent="0.2">
      <c r="A1703"/>
      <c r="B1703" s="73"/>
      <c r="D1703"/>
      <c r="E1703"/>
      <c r="F1703"/>
      <c r="G1703" s="88"/>
      <c r="H1703"/>
      <c r="I1703"/>
      <c r="J1703"/>
    </row>
    <row r="1704" spans="1:10" s="46" customFormat="1" x14ac:dyDescent="0.2">
      <c r="A1704"/>
      <c r="B1704" s="73"/>
      <c r="D1704"/>
      <c r="E1704"/>
      <c r="F1704"/>
      <c r="G1704" s="88"/>
      <c r="H1704"/>
      <c r="I1704"/>
      <c r="J1704"/>
    </row>
    <row r="1705" spans="1:10" s="46" customFormat="1" x14ac:dyDescent="0.2">
      <c r="A1705"/>
      <c r="B1705" s="73"/>
      <c r="D1705"/>
      <c r="E1705"/>
      <c r="F1705"/>
      <c r="G1705" s="88"/>
      <c r="H1705"/>
      <c r="I1705"/>
      <c r="J1705"/>
    </row>
    <row r="1706" spans="1:10" s="46" customFormat="1" x14ac:dyDescent="0.2">
      <c r="A1706"/>
      <c r="B1706" s="73"/>
      <c r="D1706"/>
      <c r="E1706"/>
      <c r="F1706"/>
      <c r="G1706" s="88"/>
      <c r="H1706"/>
      <c r="I1706"/>
      <c r="J1706"/>
    </row>
    <row r="1707" spans="1:10" s="46" customFormat="1" x14ac:dyDescent="0.2">
      <c r="A1707"/>
      <c r="B1707" s="73"/>
      <c r="D1707"/>
      <c r="E1707"/>
      <c r="F1707"/>
      <c r="G1707" s="88"/>
      <c r="H1707"/>
      <c r="I1707"/>
      <c r="J1707"/>
    </row>
    <row r="1708" spans="1:10" s="46" customFormat="1" x14ac:dyDescent="0.2">
      <c r="A1708"/>
      <c r="B1708" s="73"/>
      <c r="D1708"/>
      <c r="E1708"/>
      <c r="F1708"/>
      <c r="G1708" s="88"/>
      <c r="H1708"/>
      <c r="I1708"/>
      <c r="J1708"/>
    </row>
    <row r="1709" spans="1:10" s="46" customFormat="1" x14ac:dyDescent="0.2">
      <c r="A1709"/>
      <c r="B1709" s="73"/>
      <c r="D1709"/>
      <c r="E1709"/>
      <c r="F1709"/>
      <c r="G1709" s="88"/>
      <c r="H1709"/>
      <c r="I1709"/>
      <c r="J1709"/>
    </row>
    <row r="1710" spans="1:10" s="46" customFormat="1" x14ac:dyDescent="0.2">
      <c r="A1710"/>
      <c r="B1710" s="73"/>
      <c r="D1710"/>
      <c r="E1710"/>
      <c r="F1710"/>
      <c r="G1710" s="88"/>
      <c r="H1710"/>
      <c r="I1710"/>
      <c r="J1710"/>
    </row>
    <row r="1711" spans="1:10" s="46" customFormat="1" x14ac:dyDescent="0.2">
      <c r="A1711"/>
      <c r="B1711" s="73"/>
      <c r="D1711"/>
      <c r="E1711"/>
      <c r="F1711"/>
      <c r="G1711" s="88"/>
      <c r="H1711"/>
      <c r="I1711"/>
      <c r="J1711"/>
    </row>
    <row r="1712" spans="1:10" s="46" customFormat="1" x14ac:dyDescent="0.2">
      <c r="A1712"/>
      <c r="B1712" s="73"/>
      <c r="D1712"/>
      <c r="E1712"/>
      <c r="F1712"/>
      <c r="G1712" s="88"/>
      <c r="H1712"/>
      <c r="I1712"/>
      <c r="J1712"/>
    </row>
    <row r="1713" spans="1:10" s="46" customFormat="1" x14ac:dyDescent="0.2">
      <c r="A1713"/>
      <c r="B1713" s="73"/>
      <c r="D1713"/>
      <c r="E1713"/>
      <c r="F1713"/>
      <c r="G1713" s="88"/>
      <c r="H1713"/>
      <c r="I1713"/>
      <c r="J1713"/>
    </row>
    <row r="1714" spans="1:10" s="46" customFormat="1" x14ac:dyDescent="0.2">
      <c r="A1714"/>
      <c r="B1714" s="73"/>
      <c r="D1714"/>
      <c r="E1714"/>
      <c r="F1714"/>
      <c r="G1714" s="88"/>
      <c r="H1714"/>
      <c r="I1714"/>
      <c r="J1714"/>
    </row>
    <row r="1715" spans="1:10" s="46" customFormat="1" x14ac:dyDescent="0.2">
      <c r="A1715"/>
      <c r="B1715" s="73"/>
      <c r="D1715"/>
      <c r="E1715"/>
      <c r="F1715"/>
      <c r="G1715" s="88"/>
      <c r="H1715"/>
      <c r="I1715"/>
      <c r="J1715"/>
    </row>
    <row r="1716" spans="1:10" s="46" customFormat="1" x14ac:dyDescent="0.2">
      <c r="A1716"/>
      <c r="B1716" s="73"/>
      <c r="D1716"/>
      <c r="E1716"/>
      <c r="F1716"/>
      <c r="G1716" s="88"/>
      <c r="H1716"/>
      <c r="I1716"/>
      <c r="J1716"/>
    </row>
    <row r="1717" spans="1:10" s="46" customFormat="1" x14ac:dyDescent="0.2">
      <c r="A1717"/>
      <c r="B1717" s="73"/>
      <c r="D1717"/>
      <c r="E1717"/>
      <c r="F1717"/>
      <c r="G1717" s="88"/>
      <c r="H1717"/>
      <c r="I1717"/>
      <c r="J1717"/>
    </row>
    <row r="1718" spans="1:10" s="46" customFormat="1" x14ac:dyDescent="0.2">
      <c r="A1718"/>
      <c r="B1718" s="73"/>
      <c r="D1718"/>
      <c r="E1718"/>
      <c r="F1718"/>
      <c r="G1718" s="88"/>
      <c r="H1718"/>
      <c r="I1718"/>
      <c r="J1718"/>
    </row>
    <row r="1719" spans="1:10" s="46" customFormat="1" x14ac:dyDescent="0.2">
      <c r="A1719"/>
      <c r="B1719" s="73"/>
      <c r="D1719"/>
      <c r="E1719"/>
      <c r="F1719"/>
      <c r="G1719" s="88"/>
      <c r="H1719"/>
      <c r="I1719"/>
      <c r="J1719"/>
    </row>
    <row r="1720" spans="1:10" s="46" customFormat="1" x14ac:dyDescent="0.2">
      <c r="A1720"/>
      <c r="B1720" s="73"/>
      <c r="D1720"/>
      <c r="E1720"/>
      <c r="F1720"/>
      <c r="G1720" s="88"/>
      <c r="H1720"/>
      <c r="I1720"/>
      <c r="J1720"/>
    </row>
    <row r="1721" spans="1:10" s="46" customFormat="1" x14ac:dyDescent="0.2">
      <c r="A1721"/>
      <c r="B1721" s="73"/>
      <c r="D1721"/>
      <c r="E1721"/>
      <c r="F1721"/>
      <c r="G1721" s="88"/>
      <c r="H1721"/>
      <c r="I1721"/>
      <c r="J1721"/>
    </row>
    <row r="1722" spans="1:10" s="46" customFormat="1" x14ac:dyDescent="0.2">
      <c r="A1722"/>
      <c r="B1722" s="73"/>
      <c r="D1722"/>
      <c r="E1722"/>
      <c r="F1722"/>
      <c r="G1722" s="88"/>
      <c r="H1722"/>
      <c r="I1722"/>
      <c r="J1722"/>
    </row>
    <row r="1723" spans="1:10" s="46" customFormat="1" x14ac:dyDescent="0.2">
      <c r="A1723"/>
      <c r="B1723" s="73"/>
      <c r="D1723"/>
      <c r="E1723"/>
      <c r="F1723"/>
      <c r="G1723" s="88"/>
      <c r="H1723"/>
      <c r="I1723"/>
      <c r="J1723"/>
    </row>
    <row r="1724" spans="1:10" s="46" customFormat="1" x14ac:dyDescent="0.2">
      <c r="A1724"/>
      <c r="B1724" s="73"/>
      <c r="D1724"/>
      <c r="E1724"/>
      <c r="F1724"/>
      <c r="G1724" s="88"/>
      <c r="H1724"/>
      <c r="I1724"/>
      <c r="J1724"/>
    </row>
    <row r="1725" spans="1:10" s="46" customFormat="1" x14ac:dyDescent="0.2">
      <c r="A1725"/>
      <c r="B1725" s="73"/>
      <c r="D1725"/>
      <c r="E1725"/>
      <c r="F1725"/>
      <c r="G1725" s="88"/>
      <c r="H1725"/>
      <c r="I1725"/>
      <c r="J1725"/>
    </row>
    <row r="1726" spans="1:10" s="46" customFormat="1" x14ac:dyDescent="0.2">
      <c r="A1726"/>
      <c r="B1726" s="73"/>
      <c r="D1726"/>
      <c r="E1726"/>
      <c r="F1726"/>
      <c r="G1726" s="88"/>
      <c r="H1726"/>
      <c r="I1726"/>
      <c r="J1726"/>
    </row>
    <row r="1727" spans="1:10" s="46" customFormat="1" x14ac:dyDescent="0.2">
      <c r="A1727"/>
      <c r="B1727" s="73"/>
      <c r="D1727"/>
      <c r="E1727"/>
      <c r="F1727"/>
      <c r="G1727" s="88"/>
      <c r="H1727"/>
      <c r="I1727"/>
      <c r="J1727"/>
    </row>
    <row r="1728" spans="1:10" s="46" customFormat="1" x14ac:dyDescent="0.2">
      <c r="A1728"/>
      <c r="B1728" s="73"/>
      <c r="D1728"/>
      <c r="E1728"/>
      <c r="F1728"/>
      <c r="G1728" s="88"/>
      <c r="H1728"/>
      <c r="I1728"/>
      <c r="J1728"/>
    </row>
    <row r="1729" spans="1:10" s="46" customFormat="1" x14ac:dyDescent="0.2">
      <c r="A1729"/>
      <c r="B1729" s="73"/>
      <c r="D1729"/>
      <c r="E1729"/>
      <c r="F1729"/>
      <c r="G1729" s="88"/>
      <c r="H1729"/>
      <c r="I1729"/>
      <c r="J1729"/>
    </row>
    <row r="1730" spans="1:10" s="46" customFormat="1" x14ac:dyDescent="0.2">
      <c r="A1730"/>
      <c r="B1730" s="73"/>
      <c r="D1730"/>
      <c r="E1730"/>
      <c r="F1730"/>
      <c r="G1730" s="88"/>
      <c r="H1730"/>
      <c r="I1730"/>
      <c r="J1730"/>
    </row>
    <row r="1731" spans="1:10" s="46" customFormat="1" x14ac:dyDescent="0.2">
      <c r="A1731"/>
      <c r="B1731" s="73"/>
      <c r="D1731"/>
      <c r="E1731"/>
      <c r="F1731"/>
      <c r="G1731" s="88"/>
      <c r="H1731"/>
      <c r="I1731"/>
      <c r="J1731"/>
    </row>
    <row r="1732" spans="1:10" s="46" customFormat="1" x14ac:dyDescent="0.2">
      <c r="A1732"/>
      <c r="B1732" s="73"/>
      <c r="D1732"/>
      <c r="E1732"/>
      <c r="F1732"/>
      <c r="G1732" s="88"/>
      <c r="H1732"/>
      <c r="I1732"/>
      <c r="J1732"/>
    </row>
    <row r="1733" spans="1:10" s="46" customFormat="1" x14ac:dyDescent="0.2">
      <c r="A1733"/>
      <c r="B1733" s="73"/>
      <c r="D1733"/>
      <c r="E1733"/>
      <c r="F1733"/>
      <c r="G1733" s="88"/>
      <c r="H1733"/>
      <c r="I1733"/>
      <c r="J1733"/>
    </row>
    <row r="1734" spans="1:10" s="46" customFormat="1" x14ac:dyDescent="0.2">
      <c r="A1734"/>
      <c r="B1734" s="73"/>
      <c r="D1734"/>
      <c r="E1734"/>
      <c r="F1734"/>
      <c r="G1734" s="88"/>
      <c r="H1734"/>
      <c r="I1734"/>
      <c r="J1734"/>
    </row>
    <row r="1735" spans="1:10" s="46" customFormat="1" x14ac:dyDescent="0.2">
      <c r="A1735"/>
      <c r="B1735" s="73"/>
      <c r="D1735"/>
      <c r="E1735"/>
      <c r="F1735"/>
      <c r="G1735" s="88"/>
      <c r="H1735"/>
      <c r="I1735"/>
      <c r="J1735"/>
    </row>
    <row r="1736" spans="1:10" s="46" customFormat="1" x14ac:dyDescent="0.2">
      <c r="A1736"/>
      <c r="B1736" s="73"/>
      <c r="D1736"/>
      <c r="E1736"/>
      <c r="F1736"/>
      <c r="G1736" s="88"/>
      <c r="H1736"/>
      <c r="I1736"/>
      <c r="J1736"/>
    </row>
    <row r="1737" spans="1:10" s="46" customFormat="1" x14ac:dyDescent="0.2">
      <c r="A1737"/>
      <c r="B1737" s="73"/>
      <c r="D1737"/>
      <c r="E1737"/>
      <c r="F1737"/>
      <c r="G1737" s="88"/>
      <c r="H1737"/>
      <c r="I1737"/>
      <c r="J1737"/>
    </row>
    <row r="1738" spans="1:10" s="46" customFormat="1" x14ac:dyDescent="0.2">
      <c r="A1738"/>
      <c r="B1738" s="73"/>
      <c r="D1738"/>
      <c r="E1738"/>
      <c r="F1738"/>
      <c r="G1738" s="88"/>
      <c r="H1738"/>
      <c r="I1738"/>
      <c r="J1738"/>
    </row>
    <row r="1739" spans="1:10" s="46" customFormat="1" x14ac:dyDescent="0.2">
      <c r="A1739"/>
      <c r="B1739" s="73"/>
      <c r="D1739"/>
      <c r="E1739"/>
      <c r="F1739"/>
      <c r="G1739" s="88"/>
      <c r="H1739"/>
      <c r="I1739"/>
      <c r="J1739"/>
    </row>
    <row r="1740" spans="1:10" s="46" customFormat="1" x14ac:dyDescent="0.2">
      <c r="A1740"/>
      <c r="B1740" s="73"/>
      <c r="D1740"/>
      <c r="E1740"/>
      <c r="F1740"/>
      <c r="G1740" s="88"/>
      <c r="H1740"/>
      <c r="I1740"/>
      <c r="J1740"/>
    </row>
    <row r="1741" spans="1:10" s="46" customFormat="1" x14ac:dyDescent="0.2">
      <c r="A1741"/>
      <c r="B1741" s="73"/>
      <c r="D1741"/>
      <c r="E1741"/>
      <c r="F1741"/>
      <c r="G1741" s="88"/>
      <c r="H1741"/>
      <c r="I1741"/>
      <c r="J1741"/>
    </row>
    <row r="1742" spans="1:10" s="46" customFormat="1" x14ac:dyDescent="0.2">
      <c r="A1742"/>
      <c r="B1742" s="73"/>
      <c r="D1742"/>
      <c r="E1742"/>
      <c r="F1742"/>
      <c r="G1742" s="88"/>
      <c r="H1742"/>
      <c r="I1742"/>
      <c r="J1742"/>
    </row>
    <row r="1743" spans="1:10" s="46" customFormat="1" x14ac:dyDescent="0.2">
      <c r="A1743"/>
      <c r="B1743" s="73"/>
      <c r="D1743"/>
      <c r="E1743"/>
      <c r="F1743"/>
      <c r="G1743" s="88"/>
      <c r="H1743"/>
      <c r="I1743"/>
      <c r="J1743"/>
    </row>
    <row r="1744" spans="1:10" s="46" customFormat="1" x14ac:dyDescent="0.2">
      <c r="A1744"/>
      <c r="B1744" s="73"/>
      <c r="D1744"/>
      <c r="E1744"/>
      <c r="F1744"/>
      <c r="G1744" s="88"/>
      <c r="H1744"/>
      <c r="I1744"/>
      <c r="J1744"/>
    </row>
    <row r="1745" spans="1:10" s="46" customFormat="1" x14ac:dyDescent="0.2">
      <c r="A1745"/>
      <c r="B1745" s="73"/>
      <c r="D1745"/>
      <c r="E1745"/>
      <c r="F1745"/>
      <c r="G1745" s="88"/>
      <c r="H1745"/>
      <c r="I1745"/>
      <c r="J1745"/>
    </row>
    <row r="1746" spans="1:10" s="46" customFormat="1" x14ac:dyDescent="0.2">
      <c r="A1746"/>
      <c r="B1746" s="73"/>
      <c r="D1746"/>
      <c r="E1746"/>
      <c r="F1746"/>
      <c r="G1746" s="88"/>
      <c r="H1746"/>
      <c r="I1746"/>
      <c r="J1746"/>
    </row>
    <row r="1747" spans="1:10" s="46" customFormat="1" x14ac:dyDescent="0.2">
      <c r="A1747"/>
      <c r="B1747" s="73"/>
      <c r="D1747"/>
      <c r="E1747"/>
      <c r="F1747"/>
      <c r="G1747" s="88"/>
      <c r="H1747"/>
      <c r="I1747"/>
      <c r="J1747"/>
    </row>
    <row r="1748" spans="1:10" s="46" customFormat="1" x14ac:dyDescent="0.2">
      <c r="A1748"/>
      <c r="B1748" s="73"/>
      <c r="D1748"/>
      <c r="E1748"/>
      <c r="F1748"/>
      <c r="G1748" s="88"/>
      <c r="H1748"/>
      <c r="I1748"/>
      <c r="J1748"/>
    </row>
    <row r="1749" spans="1:10" s="46" customFormat="1" x14ac:dyDescent="0.2">
      <c r="A1749"/>
      <c r="B1749" s="73"/>
      <c r="D1749"/>
      <c r="E1749"/>
      <c r="F1749"/>
      <c r="G1749" s="88"/>
      <c r="H1749"/>
      <c r="I1749"/>
      <c r="J1749"/>
    </row>
    <row r="1750" spans="1:10" s="46" customFormat="1" x14ac:dyDescent="0.2">
      <c r="A1750"/>
      <c r="B1750" s="73"/>
      <c r="D1750"/>
      <c r="E1750"/>
      <c r="F1750"/>
      <c r="G1750" s="88"/>
      <c r="H1750"/>
      <c r="I1750"/>
      <c r="J1750"/>
    </row>
    <row r="1751" spans="1:10" s="46" customFormat="1" x14ac:dyDescent="0.2">
      <c r="A1751"/>
      <c r="B1751" s="73"/>
      <c r="D1751"/>
      <c r="E1751"/>
      <c r="F1751"/>
      <c r="G1751" s="88"/>
      <c r="H1751"/>
      <c r="I1751"/>
      <c r="J1751"/>
    </row>
    <row r="1752" spans="1:10" s="46" customFormat="1" x14ac:dyDescent="0.2">
      <c r="A1752"/>
      <c r="B1752" s="73"/>
      <c r="D1752"/>
      <c r="E1752"/>
      <c r="F1752"/>
      <c r="G1752" s="88"/>
      <c r="H1752"/>
      <c r="I1752"/>
      <c r="J1752"/>
    </row>
    <row r="1753" spans="1:10" s="46" customFormat="1" x14ac:dyDescent="0.2">
      <c r="A1753"/>
      <c r="B1753" s="73"/>
      <c r="D1753"/>
      <c r="E1753"/>
      <c r="F1753"/>
      <c r="G1753" s="88"/>
      <c r="H1753"/>
      <c r="I1753"/>
      <c r="J1753"/>
    </row>
    <row r="1754" spans="1:10" s="46" customFormat="1" x14ac:dyDescent="0.2">
      <c r="A1754"/>
      <c r="B1754" s="73"/>
      <c r="D1754"/>
      <c r="E1754"/>
      <c r="F1754"/>
      <c r="G1754" s="88"/>
      <c r="H1754"/>
      <c r="I1754"/>
      <c r="J1754"/>
    </row>
    <row r="1755" spans="1:10" s="46" customFormat="1" x14ac:dyDescent="0.2">
      <c r="A1755"/>
      <c r="B1755" s="73"/>
      <c r="D1755"/>
      <c r="E1755"/>
      <c r="F1755"/>
      <c r="G1755" s="88"/>
      <c r="H1755"/>
      <c r="I1755"/>
      <c r="J1755"/>
    </row>
    <row r="1756" spans="1:10" s="46" customFormat="1" x14ac:dyDescent="0.2">
      <c r="A1756"/>
      <c r="B1756" s="73"/>
      <c r="D1756"/>
      <c r="E1756"/>
      <c r="F1756"/>
      <c r="G1756" s="88"/>
      <c r="H1756"/>
      <c r="I1756"/>
      <c r="J1756"/>
    </row>
    <row r="1757" spans="1:10" s="46" customFormat="1" x14ac:dyDescent="0.2">
      <c r="A1757"/>
      <c r="B1757" s="73"/>
      <c r="D1757"/>
      <c r="E1757"/>
      <c r="F1757"/>
      <c r="G1757" s="88"/>
      <c r="H1757"/>
      <c r="I1757"/>
      <c r="J1757"/>
    </row>
    <row r="1758" spans="1:10" s="46" customFormat="1" x14ac:dyDescent="0.2">
      <c r="A1758"/>
      <c r="B1758" s="73"/>
      <c r="D1758"/>
      <c r="E1758"/>
      <c r="F1758"/>
      <c r="G1758" s="88"/>
      <c r="H1758"/>
      <c r="I1758"/>
      <c r="J1758"/>
    </row>
    <row r="1759" spans="1:10" s="46" customFormat="1" x14ac:dyDescent="0.2">
      <c r="A1759"/>
      <c r="B1759" s="73"/>
      <c r="D1759"/>
      <c r="E1759"/>
      <c r="F1759"/>
      <c r="G1759" s="88"/>
      <c r="H1759"/>
      <c r="I1759"/>
      <c r="J1759"/>
    </row>
    <row r="1760" spans="1:10" s="46" customFormat="1" x14ac:dyDescent="0.2">
      <c r="A1760"/>
      <c r="B1760" s="73"/>
      <c r="D1760"/>
      <c r="E1760"/>
      <c r="F1760"/>
      <c r="G1760" s="88"/>
      <c r="H1760"/>
      <c r="I1760"/>
      <c r="J1760"/>
    </row>
    <row r="1761" spans="1:10" s="46" customFormat="1" x14ac:dyDescent="0.2">
      <c r="A1761"/>
      <c r="B1761" s="73"/>
      <c r="D1761"/>
      <c r="E1761"/>
      <c r="F1761"/>
      <c r="G1761" s="88"/>
      <c r="H1761"/>
      <c r="I1761"/>
      <c r="J1761"/>
    </row>
    <row r="1762" spans="1:10" s="46" customFormat="1" x14ac:dyDescent="0.2">
      <c r="A1762"/>
      <c r="B1762" s="73"/>
      <c r="D1762"/>
      <c r="E1762"/>
      <c r="F1762"/>
      <c r="G1762" s="88"/>
      <c r="H1762"/>
      <c r="I1762"/>
      <c r="J1762"/>
    </row>
    <row r="1763" spans="1:10" s="46" customFormat="1" x14ac:dyDescent="0.2">
      <c r="A1763"/>
      <c r="B1763" s="73"/>
      <c r="D1763"/>
      <c r="E1763"/>
      <c r="F1763"/>
      <c r="G1763" s="88"/>
      <c r="H1763"/>
      <c r="I1763"/>
      <c r="J1763"/>
    </row>
    <row r="1764" spans="1:10" s="46" customFormat="1" x14ac:dyDescent="0.2">
      <c r="A1764"/>
      <c r="B1764" s="73"/>
      <c r="D1764"/>
      <c r="E1764"/>
      <c r="F1764"/>
      <c r="G1764" s="88"/>
      <c r="H1764"/>
      <c r="I1764"/>
      <c r="J1764"/>
    </row>
    <row r="1765" spans="1:10" s="46" customFormat="1" x14ac:dyDescent="0.2">
      <c r="A1765"/>
      <c r="B1765" s="73"/>
      <c r="D1765"/>
      <c r="E1765"/>
      <c r="F1765"/>
      <c r="G1765" s="88"/>
      <c r="H1765"/>
      <c r="I1765"/>
      <c r="J1765"/>
    </row>
    <row r="1766" spans="1:10" s="46" customFormat="1" x14ac:dyDescent="0.2">
      <c r="A1766"/>
      <c r="B1766" s="73"/>
      <c r="D1766"/>
      <c r="E1766"/>
      <c r="F1766"/>
      <c r="G1766" s="88"/>
      <c r="H1766"/>
      <c r="I1766"/>
      <c r="J1766"/>
    </row>
    <row r="1767" spans="1:10" s="46" customFormat="1" x14ac:dyDescent="0.2">
      <c r="A1767"/>
      <c r="B1767" s="73"/>
      <c r="D1767"/>
      <c r="E1767"/>
      <c r="F1767"/>
      <c r="G1767" s="88"/>
      <c r="H1767"/>
      <c r="I1767"/>
      <c r="J1767"/>
    </row>
    <row r="1768" spans="1:10" s="46" customFormat="1" x14ac:dyDescent="0.2">
      <c r="A1768"/>
      <c r="B1768" s="73"/>
      <c r="D1768"/>
      <c r="E1768"/>
      <c r="F1768"/>
      <c r="G1768" s="88"/>
      <c r="H1768"/>
      <c r="I1768"/>
      <c r="J1768"/>
    </row>
    <row r="1769" spans="1:10" s="46" customFormat="1" x14ac:dyDescent="0.2">
      <c r="A1769"/>
      <c r="B1769" s="73"/>
      <c r="D1769"/>
      <c r="E1769"/>
      <c r="F1769"/>
      <c r="G1769" s="88"/>
      <c r="H1769"/>
      <c r="I1769"/>
      <c r="J1769"/>
    </row>
    <row r="1770" spans="1:10" s="46" customFormat="1" x14ac:dyDescent="0.2">
      <c r="A1770"/>
      <c r="B1770" s="73"/>
      <c r="D1770"/>
      <c r="E1770"/>
      <c r="F1770"/>
      <c r="G1770" s="88"/>
      <c r="H1770"/>
      <c r="I1770"/>
      <c r="J1770"/>
    </row>
    <row r="1771" spans="1:10" s="46" customFormat="1" x14ac:dyDescent="0.2">
      <c r="A1771"/>
      <c r="B1771" s="73"/>
      <c r="D1771"/>
      <c r="E1771"/>
      <c r="F1771"/>
      <c r="G1771" s="88"/>
      <c r="H1771"/>
      <c r="I1771"/>
      <c r="J1771"/>
    </row>
    <row r="1772" spans="1:10" s="46" customFormat="1" x14ac:dyDescent="0.2">
      <c r="A1772"/>
      <c r="B1772" s="73"/>
      <c r="D1772"/>
      <c r="E1772"/>
      <c r="F1772"/>
      <c r="G1772" s="88"/>
      <c r="H1772"/>
      <c r="I1772"/>
      <c r="J1772"/>
    </row>
    <row r="1773" spans="1:10" s="46" customFormat="1" x14ac:dyDescent="0.2">
      <c r="A1773"/>
      <c r="B1773" s="73"/>
      <c r="D1773"/>
      <c r="E1773"/>
      <c r="F1773"/>
      <c r="G1773" s="88"/>
      <c r="H1773"/>
      <c r="I1773"/>
      <c r="J1773"/>
    </row>
    <row r="1774" spans="1:10" s="46" customFormat="1" x14ac:dyDescent="0.2">
      <c r="A1774"/>
      <c r="B1774" s="73"/>
      <c r="D1774"/>
      <c r="E1774"/>
      <c r="F1774"/>
      <c r="G1774" s="88"/>
      <c r="H1774"/>
      <c r="I1774"/>
      <c r="J1774"/>
    </row>
    <row r="1775" spans="1:10" s="46" customFormat="1" x14ac:dyDescent="0.2">
      <c r="A1775"/>
      <c r="B1775" s="73"/>
      <c r="D1775"/>
      <c r="E1775"/>
      <c r="F1775"/>
      <c r="G1775" s="88"/>
      <c r="H1775"/>
      <c r="I1775"/>
      <c r="J1775"/>
    </row>
    <row r="1776" spans="1:10" s="46" customFormat="1" x14ac:dyDescent="0.2">
      <c r="A1776"/>
      <c r="B1776" s="73"/>
      <c r="D1776"/>
      <c r="E1776"/>
      <c r="F1776"/>
      <c r="G1776" s="88"/>
      <c r="H1776"/>
      <c r="I1776"/>
      <c r="J1776"/>
    </row>
    <row r="1777" spans="1:10" s="46" customFormat="1" x14ac:dyDescent="0.2">
      <c r="A1777"/>
      <c r="B1777" s="73"/>
      <c r="D1777"/>
      <c r="E1777"/>
      <c r="F1777"/>
      <c r="G1777" s="88"/>
      <c r="H1777"/>
      <c r="I1777"/>
      <c r="J1777"/>
    </row>
    <row r="1778" spans="1:10" s="46" customFormat="1" x14ac:dyDescent="0.2">
      <c r="A1778"/>
      <c r="B1778" s="73"/>
      <c r="D1778"/>
      <c r="E1778"/>
      <c r="F1778"/>
      <c r="G1778" s="88"/>
      <c r="H1778"/>
      <c r="I1778"/>
      <c r="J1778"/>
    </row>
    <row r="1779" spans="1:10" s="46" customFormat="1" x14ac:dyDescent="0.2">
      <c r="A1779"/>
      <c r="B1779" s="73"/>
      <c r="D1779"/>
      <c r="E1779"/>
      <c r="F1779"/>
      <c r="G1779" s="88"/>
      <c r="H1779"/>
      <c r="I1779"/>
      <c r="J1779"/>
    </row>
    <row r="1780" spans="1:10" s="46" customFormat="1" x14ac:dyDescent="0.2">
      <c r="A1780"/>
      <c r="B1780" s="73"/>
      <c r="D1780"/>
      <c r="E1780"/>
      <c r="F1780"/>
      <c r="G1780" s="88"/>
      <c r="H1780"/>
      <c r="I1780"/>
      <c r="J1780"/>
    </row>
    <row r="1781" spans="1:10" s="46" customFormat="1" x14ac:dyDescent="0.2">
      <c r="A1781"/>
      <c r="B1781" s="73"/>
      <c r="D1781"/>
      <c r="E1781"/>
      <c r="F1781"/>
      <c r="G1781" s="88"/>
      <c r="H1781"/>
      <c r="I1781"/>
      <c r="J1781"/>
    </row>
    <row r="1782" spans="1:10" s="46" customFormat="1" x14ac:dyDescent="0.2">
      <c r="A1782"/>
      <c r="B1782" s="73"/>
      <c r="D1782"/>
      <c r="E1782"/>
      <c r="F1782"/>
      <c r="G1782" s="88"/>
      <c r="H1782"/>
      <c r="I1782"/>
      <c r="J1782"/>
    </row>
    <row r="1783" spans="1:10" s="46" customFormat="1" x14ac:dyDescent="0.2">
      <c r="A1783"/>
      <c r="B1783" s="73"/>
      <c r="D1783"/>
      <c r="E1783"/>
      <c r="F1783"/>
      <c r="G1783" s="88"/>
      <c r="H1783"/>
      <c r="I1783"/>
      <c r="J1783"/>
    </row>
    <row r="1784" spans="1:10" s="46" customFormat="1" x14ac:dyDescent="0.2">
      <c r="A1784"/>
      <c r="B1784" s="73"/>
      <c r="D1784"/>
      <c r="E1784"/>
      <c r="F1784"/>
      <c r="G1784" s="88"/>
      <c r="H1784"/>
      <c r="I1784"/>
      <c r="J1784"/>
    </row>
    <row r="1785" spans="1:10" s="46" customFormat="1" x14ac:dyDescent="0.2">
      <c r="A1785"/>
      <c r="B1785" s="73"/>
      <c r="D1785"/>
      <c r="E1785"/>
      <c r="F1785"/>
      <c r="G1785" s="88"/>
      <c r="H1785"/>
      <c r="I1785"/>
      <c r="J1785"/>
    </row>
    <row r="1786" spans="1:10" s="46" customFormat="1" x14ac:dyDescent="0.2">
      <c r="A1786"/>
      <c r="B1786" s="73"/>
      <c r="D1786"/>
      <c r="E1786"/>
      <c r="F1786"/>
      <c r="G1786" s="88"/>
      <c r="H1786"/>
      <c r="I1786"/>
      <c r="J1786"/>
    </row>
    <row r="1787" spans="1:10" s="46" customFormat="1" x14ac:dyDescent="0.2">
      <c r="A1787"/>
      <c r="B1787" s="73"/>
      <c r="D1787"/>
      <c r="E1787"/>
      <c r="F1787"/>
      <c r="G1787" s="88"/>
      <c r="H1787"/>
      <c r="I1787"/>
      <c r="J1787"/>
    </row>
    <row r="1788" spans="1:10" s="46" customFormat="1" x14ac:dyDescent="0.2">
      <c r="A1788"/>
      <c r="B1788" s="73"/>
      <c r="D1788"/>
      <c r="E1788"/>
      <c r="F1788"/>
      <c r="G1788" s="88"/>
      <c r="H1788"/>
      <c r="I1788"/>
      <c r="J1788"/>
    </row>
    <row r="1789" spans="1:10" s="46" customFormat="1" x14ac:dyDescent="0.2">
      <c r="A1789"/>
      <c r="B1789" s="73"/>
      <c r="D1789"/>
      <c r="E1789"/>
      <c r="F1789"/>
      <c r="G1789" s="88"/>
      <c r="H1789"/>
      <c r="I1789"/>
      <c r="J1789"/>
    </row>
    <row r="1790" spans="1:10" s="46" customFormat="1" x14ac:dyDescent="0.2">
      <c r="A1790"/>
      <c r="B1790" s="73"/>
      <c r="D1790"/>
      <c r="E1790"/>
      <c r="F1790"/>
      <c r="G1790" s="88"/>
      <c r="H1790"/>
      <c r="I1790"/>
      <c r="J1790"/>
    </row>
    <row r="1791" spans="1:10" s="46" customFormat="1" x14ac:dyDescent="0.2">
      <c r="A1791"/>
      <c r="B1791" s="73"/>
      <c r="D1791"/>
      <c r="E1791"/>
      <c r="F1791"/>
      <c r="G1791" s="88"/>
      <c r="H1791"/>
      <c r="I1791"/>
      <c r="J1791"/>
    </row>
    <row r="1792" spans="1:10" s="46" customFormat="1" x14ac:dyDescent="0.2">
      <c r="A1792"/>
      <c r="B1792" s="73"/>
      <c r="D1792"/>
      <c r="E1792"/>
      <c r="F1792"/>
      <c r="G1792" s="88"/>
      <c r="H1792"/>
      <c r="I1792"/>
      <c r="J1792"/>
    </row>
    <row r="1793" spans="1:10" s="46" customFormat="1" x14ac:dyDescent="0.2">
      <c r="A1793"/>
      <c r="B1793" s="73"/>
      <c r="D1793"/>
      <c r="E1793"/>
      <c r="F1793"/>
      <c r="G1793" s="88"/>
      <c r="H1793"/>
      <c r="I1793"/>
      <c r="J1793"/>
    </row>
    <row r="1794" spans="1:10" s="46" customFormat="1" x14ac:dyDescent="0.2">
      <c r="A1794"/>
      <c r="B1794" s="73"/>
      <c r="D1794"/>
      <c r="E1794"/>
      <c r="F1794"/>
      <c r="G1794" s="88"/>
      <c r="H1794"/>
      <c r="I1794"/>
      <c r="J1794"/>
    </row>
    <row r="1795" spans="1:10" s="46" customFormat="1" x14ac:dyDescent="0.2">
      <c r="A1795"/>
      <c r="B1795" s="73"/>
      <c r="D1795"/>
      <c r="E1795"/>
      <c r="F1795"/>
      <c r="G1795" s="88"/>
      <c r="H1795"/>
      <c r="I1795"/>
      <c r="J1795"/>
    </row>
    <row r="1796" spans="1:10" s="46" customFormat="1" x14ac:dyDescent="0.2">
      <c r="A1796"/>
      <c r="B1796" s="73"/>
      <c r="D1796"/>
      <c r="E1796"/>
      <c r="F1796"/>
      <c r="G1796" s="88"/>
      <c r="H1796"/>
      <c r="I1796"/>
      <c r="J1796"/>
    </row>
    <row r="1797" spans="1:10" s="46" customFormat="1" x14ac:dyDescent="0.2">
      <c r="A1797"/>
      <c r="B1797" s="73"/>
      <c r="D1797"/>
      <c r="E1797"/>
      <c r="F1797"/>
      <c r="G1797" s="88"/>
      <c r="H1797"/>
      <c r="I1797"/>
      <c r="J1797"/>
    </row>
    <row r="1798" spans="1:10" s="46" customFormat="1" x14ac:dyDescent="0.2">
      <c r="A1798"/>
      <c r="B1798" s="73"/>
      <c r="D1798"/>
      <c r="E1798"/>
      <c r="F1798"/>
      <c r="G1798" s="88"/>
      <c r="H1798"/>
      <c r="I1798"/>
      <c r="J1798"/>
    </row>
    <row r="1799" spans="1:10" s="46" customFormat="1" x14ac:dyDescent="0.2">
      <c r="A1799"/>
      <c r="B1799" s="73"/>
      <c r="D1799"/>
      <c r="E1799"/>
      <c r="F1799"/>
      <c r="G1799" s="88"/>
      <c r="H1799"/>
      <c r="I1799"/>
      <c r="J1799"/>
    </row>
    <row r="1800" spans="1:10" s="46" customFormat="1" x14ac:dyDescent="0.2">
      <c r="A1800"/>
      <c r="B1800" s="73"/>
      <c r="D1800"/>
      <c r="E1800"/>
      <c r="F1800"/>
      <c r="G1800" s="88"/>
      <c r="H1800"/>
      <c r="I1800"/>
      <c r="J1800"/>
    </row>
    <row r="1801" spans="1:10" s="46" customFormat="1" x14ac:dyDescent="0.2">
      <c r="A1801"/>
      <c r="B1801" s="73"/>
      <c r="D1801"/>
      <c r="E1801"/>
      <c r="F1801"/>
      <c r="G1801" s="88"/>
      <c r="H1801"/>
      <c r="I1801"/>
      <c r="J1801"/>
    </row>
    <row r="1802" spans="1:10" s="46" customFormat="1" x14ac:dyDescent="0.2">
      <c r="A1802"/>
      <c r="B1802" s="73"/>
      <c r="D1802"/>
      <c r="E1802"/>
      <c r="F1802"/>
      <c r="G1802" s="88"/>
      <c r="H1802"/>
      <c r="I1802"/>
      <c r="J1802"/>
    </row>
    <row r="1803" spans="1:10" s="46" customFormat="1" x14ac:dyDescent="0.2">
      <c r="A1803"/>
      <c r="B1803" s="73"/>
      <c r="D1803"/>
      <c r="E1803"/>
      <c r="F1803"/>
      <c r="G1803" s="88"/>
      <c r="H1803"/>
      <c r="I1803"/>
      <c r="J1803"/>
    </row>
    <row r="1804" spans="1:10" s="46" customFormat="1" x14ac:dyDescent="0.2">
      <c r="A1804"/>
      <c r="B1804" s="73"/>
      <c r="D1804"/>
      <c r="E1804"/>
      <c r="F1804"/>
      <c r="G1804" s="88"/>
      <c r="H1804"/>
      <c r="I1804"/>
      <c r="J1804"/>
    </row>
    <row r="1805" spans="1:10" s="46" customFormat="1" x14ac:dyDescent="0.2">
      <c r="A1805"/>
      <c r="B1805" s="73"/>
      <c r="D1805"/>
      <c r="E1805"/>
      <c r="F1805"/>
      <c r="G1805" s="88"/>
      <c r="H1805"/>
      <c r="I1805"/>
      <c r="J1805"/>
    </row>
    <row r="1806" spans="1:10" s="46" customFormat="1" x14ac:dyDescent="0.2">
      <c r="A1806"/>
      <c r="B1806" s="73"/>
      <c r="D1806"/>
      <c r="E1806"/>
      <c r="F1806"/>
      <c r="G1806" s="88"/>
      <c r="H1806"/>
      <c r="I1806"/>
      <c r="J1806"/>
    </row>
    <row r="1807" spans="1:10" s="46" customFormat="1" x14ac:dyDescent="0.2">
      <c r="A1807"/>
      <c r="B1807" s="73"/>
      <c r="D1807"/>
      <c r="E1807"/>
      <c r="F1807"/>
      <c r="G1807" s="88"/>
      <c r="H1807"/>
      <c r="I1807"/>
      <c r="J1807"/>
    </row>
    <row r="1808" spans="1:10" s="46" customFormat="1" x14ac:dyDescent="0.2">
      <c r="A1808"/>
      <c r="B1808" s="73"/>
      <c r="D1808"/>
      <c r="E1808"/>
      <c r="F1808"/>
      <c r="G1808" s="88"/>
      <c r="H1808"/>
      <c r="I1808"/>
      <c r="J1808"/>
    </row>
    <row r="1809" spans="1:10" s="46" customFormat="1" x14ac:dyDescent="0.2">
      <c r="A1809"/>
      <c r="B1809" s="73"/>
      <c r="D1809"/>
      <c r="E1809"/>
      <c r="F1809"/>
      <c r="G1809" s="88"/>
      <c r="H1809"/>
      <c r="I1809"/>
      <c r="J1809"/>
    </row>
    <row r="1810" spans="1:10" s="46" customFormat="1" x14ac:dyDescent="0.2">
      <c r="A1810"/>
      <c r="B1810" s="73"/>
      <c r="D1810"/>
      <c r="E1810"/>
      <c r="F1810"/>
      <c r="G1810" s="88"/>
      <c r="H1810"/>
      <c r="I1810"/>
      <c r="J1810"/>
    </row>
    <row r="1811" spans="1:10" s="46" customFormat="1" x14ac:dyDescent="0.2">
      <c r="A1811"/>
      <c r="B1811" s="73"/>
      <c r="D1811"/>
      <c r="E1811"/>
      <c r="F1811"/>
      <c r="G1811" s="88"/>
      <c r="H1811"/>
      <c r="I1811"/>
      <c r="J1811"/>
    </row>
    <row r="1812" spans="1:10" s="46" customFormat="1" x14ac:dyDescent="0.2">
      <c r="A1812"/>
      <c r="B1812" s="73"/>
      <c r="D1812"/>
      <c r="E1812"/>
      <c r="F1812"/>
      <c r="G1812" s="88"/>
      <c r="H1812"/>
      <c r="I1812"/>
      <c r="J1812"/>
    </row>
    <row r="1813" spans="1:10" s="46" customFormat="1" x14ac:dyDescent="0.2">
      <c r="A1813"/>
      <c r="B1813" s="73"/>
      <c r="D1813"/>
      <c r="E1813"/>
      <c r="F1813"/>
      <c r="G1813" s="88"/>
      <c r="H1813"/>
      <c r="I1813"/>
      <c r="J1813"/>
    </row>
    <row r="1814" spans="1:10" s="46" customFormat="1" x14ac:dyDescent="0.2">
      <c r="A1814"/>
      <c r="B1814" s="73"/>
      <c r="D1814"/>
      <c r="E1814"/>
      <c r="F1814"/>
      <c r="G1814" s="88"/>
      <c r="H1814"/>
      <c r="I1814"/>
      <c r="J1814"/>
    </row>
    <row r="1815" spans="1:10" s="46" customFormat="1" x14ac:dyDescent="0.2">
      <c r="A1815"/>
      <c r="B1815" s="73"/>
      <c r="D1815"/>
      <c r="E1815"/>
      <c r="F1815"/>
      <c r="G1815" s="88"/>
      <c r="H1815"/>
      <c r="I1815"/>
      <c r="J1815"/>
    </row>
    <row r="1816" spans="1:10" s="46" customFormat="1" x14ac:dyDescent="0.2">
      <c r="A1816"/>
      <c r="B1816" s="73"/>
      <c r="D1816"/>
      <c r="E1816"/>
      <c r="F1816"/>
      <c r="G1816" s="88"/>
      <c r="H1816"/>
      <c r="I1816"/>
      <c r="J1816"/>
    </row>
    <row r="1817" spans="1:10" s="46" customFormat="1" x14ac:dyDescent="0.2">
      <c r="A1817"/>
      <c r="B1817" s="73"/>
      <c r="D1817"/>
      <c r="E1817"/>
      <c r="F1817"/>
      <c r="G1817" s="88"/>
      <c r="H1817"/>
      <c r="I1817"/>
      <c r="J1817"/>
    </row>
    <row r="1818" spans="1:10" s="46" customFormat="1" x14ac:dyDescent="0.2">
      <c r="A1818"/>
      <c r="B1818" s="73"/>
      <c r="D1818"/>
      <c r="E1818"/>
      <c r="F1818"/>
      <c r="G1818" s="88"/>
      <c r="H1818"/>
      <c r="I1818"/>
      <c r="J1818"/>
    </row>
    <row r="1819" spans="1:10" s="46" customFormat="1" x14ac:dyDescent="0.2">
      <c r="A1819"/>
      <c r="B1819" s="73"/>
      <c r="D1819"/>
      <c r="E1819"/>
      <c r="F1819"/>
      <c r="G1819" s="88"/>
      <c r="H1819"/>
      <c r="I1819"/>
      <c r="J1819"/>
    </row>
    <row r="1820" spans="1:10" s="46" customFormat="1" x14ac:dyDescent="0.2">
      <c r="A1820"/>
      <c r="B1820" s="73"/>
      <c r="D1820"/>
      <c r="E1820"/>
      <c r="F1820"/>
      <c r="G1820" s="88"/>
      <c r="H1820"/>
      <c r="I1820"/>
      <c r="J1820"/>
    </row>
    <row r="1821" spans="1:10" s="46" customFormat="1" x14ac:dyDescent="0.2">
      <c r="A1821"/>
      <c r="B1821" s="73"/>
      <c r="D1821"/>
      <c r="E1821"/>
      <c r="F1821"/>
      <c r="G1821" s="88"/>
      <c r="H1821"/>
      <c r="I1821"/>
      <c r="J1821"/>
    </row>
    <row r="1822" spans="1:10" s="46" customFormat="1" x14ac:dyDescent="0.2">
      <c r="A1822"/>
      <c r="B1822" s="73"/>
      <c r="D1822"/>
      <c r="E1822"/>
      <c r="F1822"/>
      <c r="G1822" s="88"/>
      <c r="H1822"/>
      <c r="I1822"/>
      <c r="J1822"/>
    </row>
    <row r="1823" spans="1:10" s="46" customFormat="1" x14ac:dyDescent="0.2">
      <c r="A1823"/>
      <c r="B1823" s="73"/>
      <c r="D1823"/>
      <c r="E1823"/>
      <c r="F1823"/>
      <c r="G1823" s="88"/>
      <c r="H1823"/>
      <c r="I1823"/>
      <c r="J1823"/>
    </row>
    <row r="1824" spans="1:10" s="46" customFormat="1" x14ac:dyDescent="0.2">
      <c r="A1824"/>
      <c r="B1824" s="73"/>
      <c r="D1824"/>
      <c r="E1824"/>
      <c r="F1824"/>
      <c r="G1824" s="88"/>
      <c r="H1824"/>
      <c r="I1824"/>
      <c r="J1824"/>
    </row>
    <row r="1825" spans="1:10" s="46" customFormat="1" x14ac:dyDescent="0.2">
      <c r="A1825"/>
      <c r="B1825" s="73"/>
      <c r="D1825"/>
      <c r="E1825"/>
      <c r="F1825"/>
      <c r="G1825" s="88"/>
      <c r="H1825"/>
      <c r="I1825"/>
      <c r="J1825"/>
    </row>
    <row r="1826" spans="1:10" s="46" customFormat="1" x14ac:dyDescent="0.2">
      <c r="A1826"/>
      <c r="B1826" s="73"/>
      <c r="D1826"/>
      <c r="E1826"/>
      <c r="F1826"/>
      <c r="G1826" s="88"/>
      <c r="H1826"/>
      <c r="I1826"/>
      <c r="J1826"/>
    </row>
    <row r="1827" spans="1:10" s="46" customFormat="1" x14ac:dyDescent="0.2">
      <c r="A1827"/>
      <c r="B1827" s="73"/>
      <c r="D1827"/>
      <c r="E1827"/>
      <c r="F1827"/>
      <c r="G1827" s="88"/>
      <c r="H1827"/>
      <c r="I1827"/>
      <c r="J1827"/>
    </row>
    <row r="1828" spans="1:10" s="46" customFormat="1" x14ac:dyDescent="0.2">
      <c r="A1828"/>
      <c r="B1828" s="73"/>
      <c r="D1828"/>
      <c r="E1828"/>
      <c r="F1828"/>
      <c r="G1828" s="88"/>
      <c r="H1828"/>
      <c r="I1828"/>
      <c r="J1828"/>
    </row>
    <row r="1829" spans="1:10" s="46" customFormat="1" x14ac:dyDescent="0.2">
      <c r="A1829"/>
      <c r="B1829" s="73"/>
      <c r="D1829"/>
      <c r="E1829"/>
      <c r="F1829"/>
      <c r="G1829" s="88"/>
      <c r="H1829"/>
      <c r="I1829"/>
      <c r="J1829"/>
    </row>
    <row r="1830" spans="1:10" s="46" customFormat="1" x14ac:dyDescent="0.2">
      <c r="A1830"/>
      <c r="B1830" s="73"/>
      <c r="D1830"/>
      <c r="E1830"/>
      <c r="F1830"/>
      <c r="G1830" s="88"/>
      <c r="H1830"/>
      <c r="I1830"/>
      <c r="J1830"/>
    </row>
    <row r="1831" spans="1:10" s="46" customFormat="1" x14ac:dyDescent="0.2">
      <c r="A1831"/>
      <c r="B1831" s="73"/>
      <c r="D1831"/>
      <c r="E1831"/>
      <c r="F1831"/>
      <c r="G1831" s="88"/>
      <c r="H1831"/>
      <c r="I1831"/>
      <c r="J1831"/>
    </row>
    <row r="1832" spans="1:10" s="46" customFormat="1" x14ac:dyDescent="0.2">
      <c r="A1832"/>
      <c r="B1832" s="73"/>
      <c r="D1832"/>
      <c r="E1832"/>
      <c r="F1832"/>
      <c r="G1832" s="88"/>
      <c r="H1832"/>
      <c r="I1832"/>
      <c r="J1832"/>
    </row>
    <row r="1833" spans="1:10" s="46" customFormat="1" x14ac:dyDescent="0.2">
      <c r="A1833"/>
      <c r="B1833" s="73"/>
      <c r="D1833"/>
      <c r="E1833"/>
      <c r="F1833"/>
      <c r="G1833" s="88"/>
      <c r="H1833"/>
      <c r="I1833"/>
      <c r="J1833"/>
    </row>
    <row r="1834" spans="1:10" s="46" customFormat="1" x14ac:dyDescent="0.2">
      <c r="A1834"/>
      <c r="B1834" s="73"/>
      <c r="D1834"/>
      <c r="E1834"/>
      <c r="F1834"/>
      <c r="G1834" s="88"/>
      <c r="H1834"/>
      <c r="I1834"/>
      <c r="J1834"/>
    </row>
    <row r="1835" spans="1:10" s="46" customFormat="1" x14ac:dyDescent="0.2">
      <c r="A1835"/>
      <c r="B1835" s="73"/>
      <c r="D1835"/>
      <c r="E1835"/>
      <c r="F1835"/>
      <c r="G1835" s="88"/>
      <c r="H1835"/>
      <c r="I1835"/>
      <c r="J1835"/>
    </row>
    <row r="1836" spans="1:10" s="46" customFormat="1" x14ac:dyDescent="0.2">
      <c r="A1836"/>
      <c r="B1836" s="73"/>
      <c r="D1836"/>
      <c r="E1836"/>
      <c r="F1836"/>
      <c r="G1836" s="88"/>
      <c r="H1836"/>
      <c r="I1836"/>
      <c r="J1836"/>
    </row>
    <row r="1837" spans="1:10" s="46" customFormat="1" x14ac:dyDescent="0.2">
      <c r="A1837"/>
      <c r="B1837" s="73"/>
      <c r="D1837"/>
      <c r="E1837"/>
      <c r="F1837"/>
      <c r="G1837" s="88"/>
      <c r="H1837"/>
      <c r="I1837"/>
      <c r="J1837"/>
    </row>
    <row r="1838" spans="1:10" s="46" customFormat="1" x14ac:dyDescent="0.2">
      <c r="A1838"/>
      <c r="B1838" s="73"/>
      <c r="D1838"/>
      <c r="E1838"/>
      <c r="F1838"/>
      <c r="G1838" s="88"/>
      <c r="H1838"/>
      <c r="I1838"/>
      <c r="J1838"/>
    </row>
    <row r="1839" spans="1:10" s="46" customFormat="1" x14ac:dyDescent="0.2">
      <c r="A1839"/>
      <c r="B1839" s="73"/>
      <c r="D1839"/>
      <c r="E1839"/>
      <c r="F1839"/>
      <c r="G1839" s="88"/>
      <c r="H1839"/>
      <c r="I1839"/>
      <c r="J1839"/>
    </row>
    <row r="1840" spans="1:10" s="46" customFormat="1" x14ac:dyDescent="0.2">
      <c r="A1840"/>
      <c r="B1840" s="73"/>
      <c r="D1840"/>
      <c r="E1840"/>
      <c r="F1840"/>
      <c r="G1840" s="88"/>
      <c r="H1840"/>
      <c r="I1840"/>
      <c r="J1840"/>
    </row>
    <row r="1841" spans="1:10" s="46" customFormat="1" x14ac:dyDescent="0.2">
      <c r="A1841"/>
      <c r="B1841" s="73"/>
      <c r="D1841"/>
      <c r="E1841"/>
      <c r="F1841"/>
      <c r="G1841" s="88"/>
      <c r="H1841"/>
      <c r="I1841"/>
      <c r="J1841"/>
    </row>
    <row r="1842" spans="1:10" s="46" customFormat="1" x14ac:dyDescent="0.2">
      <c r="A1842"/>
      <c r="B1842" s="73"/>
      <c r="D1842"/>
      <c r="E1842"/>
      <c r="F1842"/>
      <c r="G1842" s="88"/>
      <c r="H1842"/>
      <c r="I1842"/>
      <c r="J1842"/>
    </row>
    <row r="1843" spans="1:10" s="46" customFormat="1" x14ac:dyDescent="0.2">
      <c r="A1843"/>
      <c r="B1843" s="73"/>
      <c r="D1843"/>
      <c r="E1843"/>
      <c r="F1843"/>
      <c r="G1843" s="88"/>
      <c r="H1843"/>
      <c r="I1843"/>
      <c r="J1843"/>
    </row>
    <row r="1844" spans="1:10" s="46" customFormat="1" x14ac:dyDescent="0.2">
      <c r="A1844"/>
      <c r="B1844" s="73"/>
      <c r="D1844"/>
      <c r="E1844"/>
      <c r="F1844"/>
      <c r="G1844" s="88"/>
      <c r="H1844"/>
      <c r="I1844"/>
      <c r="J1844"/>
    </row>
    <row r="1845" spans="1:10" s="46" customFormat="1" x14ac:dyDescent="0.2">
      <c r="A1845"/>
      <c r="B1845" s="73"/>
      <c r="D1845"/>
      <c r="E1845"/>
      <c r="F1845"/>
      <c r="G1845" s="88"/>
      <c r="H1845"/>
      <c r="I1845"/>
      <c r="J1845"/>
    </row>
    <row r="1846" spans="1:10" s="46" customFormat="1" x14ac:dyDescent="0.2">
      <c r="A1846"/>
      <c r="B1846" s="73"/>
      <c r="D1846"/>
      <c r="E1846"/>
      <c r="F1846"/>
      <c r="G1846" s="88"/>
      <c r="H1846"/>
      <c r="I1846"/>
      <c r="J1846"/>
    </row>
    <row r="1847" spans="1:10" s="46" customFormat="1" x14ac:dyDescent="0.2">
      <c r="A1847"/>
      <c r="B1847" s="73"/>
      <c r="D1847"/>
      <c r="E1847"/>
      <c r="F1847"/>
      <c r="G1847" s="88"/>
      <c r="H1847"/>
      <c r="I1847"/>
      <c r="J1847"/>
    </row>
    <row r="1848" spans="1:10" s="46" customFormat="1" x14ac:dyDescent="0.2">
      <c r="A1848"/>
      <c r="B1848" s="73"/>
      <c r="D1848"/>
      <c r="E1848"/>
      <c r="F1848"/>
      <c r="G1848" s="88"/>
      <c r="H1848"/>
      <c r="I1848"/>
      <c r="J1848"/>
    </row>
    <row r="1849" spans="1:10" s="46" customFormat="1" x14ac:dyDescent="0.2">
      <c r="A1849"/>
      <c r="B1849" s="73"/>
      <c r="D1849"/>
      <c r="E1849"/>
      <c r="F1849"/>
      <c r="G1849" s="88"/>
      <c r="H1849"/>
      <c r="I1849"/>
      <c r="J1849"/>
    </row>
    <row r="1850" spans="1:10" s="46" customFormat="1" x14ac:dyDescent="0.2">
      <c r="A1850"/>
      <c r="B1850" s="73"/>
      <c r="D1850"/>
      <c r="E1850"/>
      <c r="F1850"/>
      <c r="G1850" s="88"/>
      <c r="H1850"/>
      <c r="I1850"/>
      <c r="J1850"/>
    </row>
    <row r="1851" spans="1:10" s="46" customFormat="1" x14ac:dyDescent="0.2">
      <c r="A1851"/>
      <c r="B1851" s="73"/>
      <c r="D1851"/>
      <c r="E1851"/>
      <c r="F1851"/>
      <c r="G1851" s="88"/>
      <c r="H1851"/>
      <c r="I1851"/>
      <c r="J1851"/>
    </row>
    <row r="1852" spans="1:10" s="46" customFormat="1" x14ac:dyDescent="0.2">
      <c r="A1852"/>
      <c r="B1852" s="73"/>
      <c r="D1852"/>
      <c r="E1852"/>
      <c r="F1852"/>
      <c r="G1852" s="88"/>
      <c r="H1852"/>
      <c r="I1852"/>
      <c r="J1852"/>
    </row>
    <row r="1853" spans="1:10" s="46" customFormat="1" x14ac:dyDescent="0.2">
      <c r="A1853"/>
      <c r="B1853" s="73"/>
      <c r="D1853"/>
      <c r="E1853"/>
      <c r="F1853"/>
      <c r="G1853" s="88"/>
      <c r="H1853"/>
      <c r="I1853"/>
      <c r="J1853"/>
    </row>
    <row r="1854" spans="1:10" s="46" customFormat="1" x14ac:dyDescent="0.2">
      <c r="A1854"/>
      <c r="B1854" s="73"/>
      <c r="D1854"/>
      <c r="E1854"/>
      <c r="F1854"/>
      <c r="G1854" s="88"/>
      <c r="H1854"/>
      <c r="I1854"/>
      <c r="J1854"/>
    </row>
    <row r="1855" spans="1:10" s="46" customFormat="1" x14ac:dyDescent="0.2">
      <c r="A1855"/>
      <c r="B1855" s="73"/>
      <c r="D1855"/>
      <c r="E1855"/>
      <c r="F1855"/>
      <c r="G1855" s="88"/>
      <c r="H1855"/>
      <c r="I1855"/>
      <c r="J1855"/>
    </row>
    <row r="1856" spans="1:10" s="46" customFormat="1" x14ac:dyDescent="0.2">
      <c r="A1856"/>
      <c r="B1856" s="73"/>
      <c r="D1856"/>
      <c r="E1856"/>
      <c r="F1856"/>
      <c r="G1856" s="88"/>
      <c r="H1856"/>
      <c r="I1856"/>
      <c r="J1856"/>
    </row>
    <row r="1857" spans="1:10" s="46" customFormat="1" x14ac:dyDescent="0.2">
      <c r="A1857"/>
      <c r="B1857" s="73"/>
      <c r="D1857"/>
      <c r="E1857"/>
      <c r="F1857"/>
      <c r="G1857" s="88"/>
      <c r="H1857"/>
      <c r="I1857"/>
      <c r="J1857"/>
    </row>
    <row r="1858" spans="1:10" s="46" customFormat="1" x14ac:dyDescent="0.2">
      <c r="A1858"/>
      <c r="B1858" s="73"/>
      <c r="D1858"/>
      <c r="E1858"/>
      <c r="F1858"/>
      <c r="G1858" s="88"/>
      <c r="H1858"/>
      <c r="I1858"/>
      <c r="J1858"/>
    </row>
    <row r="1859" spans="1:10" s="46" customFormat="1" x14ac:dyDescent="0.2">
      <c r="A1859"/>
      <c r="B1859" s="73"/>
      <c r="D1859"/>
      <c r="E1859"/>
      <c r="F1859"/>
      <c r="G1859" s="88"/>
      <c r="H1859"/>
      <c r="I1859"/>
      <c r="J1859"/>
    </row>
    <row r="1860" spans="1:10" s="46" customFormat="1" x14ac:dyDescent="0.2">
      <c r="A1860"/>
      <c r="B1860" s="73"/>
      <c r="D1860"/>
      <c r="E1860"/>
      <c r="F1860"/>
      <c r="G1860" s="88"/>
      <c r="H1860"/>
      <c r="I1860"/>
      <c r="J1860"/>
    </row>
    <row r="1861" spans="1:10" s="46" customFormat="1" x14ac:dyDescent="0.2">
      <c r="A1861"/>
      <c r="B1861" s="73"/>
      <c r="D1861"/>
      <c r="E1861"/>
      <c r="F1861"/>
      <c r="G1861" s="88"/>
      <c r="H1861"/>
      <c r="I1861"/>
      <c r="J1861"/>
    </row>
    <row r="1862" spans="1:10" s="46" customFormat="1" x14ac:dyDescent="0.2">
      <c r="A1862"/>
      <c r="B1862" s="73"/>
      <c r="D1862"/>
      <c r="E1862"/>
      <c r="F1862"/>
      <c r="G1862" s="88"/>
      <c r="H1862"/>
      <c r="I1862"/>
      <c r="J1862"/>
    </row>
    <row r="1863" spans="1:10" s="46" customFormat="1" x14ac:dyDescent="0.2">
      <c r="A1863"/>
      <c r="B1863" s="73"/>
      <c r="D1863"/>
      <c r="E1863"/>
      <c r="F1863"/>
      <c r="G1863" s="88"/>
      <c r="H1863"/>
      <c r="I1863"/>
      <c r="J1863"/>
    </row>
    <row r="1864" spans="1:10" s="46" customFormat="1" x14ac:dyDescent="0.2">
      <c r="A1864"/>
      <c r="B1864" s="73"/>
      <c r="D1864"/>
      <c r="E1864"/>
      <c r="F1864"/>
      <c r="G1864" s="88"/>
      <c r="H1864"/>
      <c r="I1864"/>
      <c r="J1864"/>
    </row>
    <row r="1865" spans="1:10" s="46" customFormat="1" x14ac:dyDescent="0.2">
      <c r="A1865"/>
      <c r="B1865" s="73"/>
      <c r="D1865"/>
      <c r="E1865"/>
      <c r="F1865"/>
      <c r="G1865" s="88"/>
      <c r="H1865"/>
      <c r="I1865"/>
      <c r="J1865"/>
    </row>
    <row r="1866" spans="1:10" s="46" customFormat="1" x14ac:dyDescent="0.2">
      <c r="A1866"/>
      <c r="B1866" s="73"/>
      <c r="D1866"/>
      <c r="E1866"/>
      <c r="F1866"/>
      <c r="G1866" s="88"/>
      <c r="H1866"/>
      <c r="I1866"/>
      <c r="J1866"/>
    </row>
    <row r="1867" spans="1:10" s="46" customFormat="1" x14ac:dyDescent="0.2">
      <c r="A1867"/>
      <c r="B1867" s="73"/>
      <c r="D1867"/>
      <c r="E1867"/>
      <c r="F1867"/>
      <c r="G1867" s="88"/>
      <c r="H1867"/>
      <c r="I1867"/>
      <c r="J1867"/>
    </row>
    <row r="1868" spans="1:10" s="46" customFormat="1" x14ac:dyDescent="0.2">
      <c r="A1868"/>
      <c r="B1868" s="73"/>
      <c r="D1868"/>
      <c r="E1868"/>
      <c r="F1868"/>
      <c r="G1868" s="88"/>
      <c r="H1868"/>
      <c r="I1868"/>
      <c r="J1868"/>
    </row>
    <row r="1869" spans="1:10" s="46" customFormat="1" x14ac:dyDescent="0.2">
      <c r="A1869"/>
      <c r="B1869" s="73"/>
      <c r="D1869"/>
      <c r="E1869"/>
      <c r="F1869"/>
      <c r="G1869" s="88"/>
      <c r="H1869"/>
      <c r="I1869"/>
      <c r="J1869"/>
    </row>
    <row r="1870" spans="1:10" s="46" customFormat="1" x14ac:dyDescent="0.2">
      <c r="A1870"/>
      <c r="B1870" s="73"/>
      <c r="D1870"/>
      <c r="E1870"/>
      <c r="F1870"/>
      <c r="G1870" s="88"/>
      <c r="H1870"/>
      <c r="I1870"/>
      <c r="J1870"/>
    </row>
    <row r="1871" spans="1:10" s="46" customFormat="1" x14ac:dyDescent="0.2">
      <c r="A1871"/>
      <c r="B1871" s="73"/>
      <c r="D1871"/>
      <c r="E1871"/>
      <c r="F1871"/>
      <c r="G1871" s="88"/>
      <c r="H1871"/>
      <c r="I1871"/>
      <c r="J1871"/>
    </row>
    <row r="1872" spans="1:10" s="46" customFormat="1" x14ac:dyDescent="0.2">
      <c r="A1872"/>
      <c r="B1872" s="73"/>
      <c r="D1872"/>
      <c r="E1872"/>
      <c r="F1872"/>
      <c r="G1872" s="88"/>
      <c r="H1872"/>
      <c r="I1872"/>
      <c r="J1872"/>
    </row>
    <row r="1873" spans="1:10" s="46" customFormat="1" x14ac:dyDescent="0.2">
      <c r="A1873"/>
      <c r="B1873" s="73"/>
      <c r="D1873"/>
      <c r="E1873"/>
      <c r="F1873"/>
      <c r="G1873" s="88"/>
      <c r="H1873"/>
      <c r="I1873"/>
      <c r="J1873"/>
    </row>
    <row r="1874" spans="1:10" s="46" customFormat="1" x14ac:dyDescent="0.2">
      <c r="A1874"/>
      <c r="B1874" s="73"/>
      <c r="D1874"/>
      <c r="E1874"/>
      <c r="F1874"/>
      <c r="G1874" s="88"/>
      <c r="H1874"/>
      <c r="I1874"/>
      <c r="J1874"/>
    </row>
    <row r="1875" spans="1:10" s="46" customFormat="1" x14ac:dyDescent="0.2">
      <c r="A1875"/>
      <c r="B1875" s="73"/>
      <c r="D1875"/>
      <c r="E1875"/>
      <c r="F1875"/>
      <c r="G1875" s="88"/>
      <c r="H1875"/>
      <c r="I1875"/>
      <c r="J1875"/>
    </row>
    <row r="1876" spans="1:10" s="46" customFormat="1" x14ac:dyDescent="0.2">
      <c r="A1876"/>
      <c r="B1876" s="73"/>
      <c r="D1876"/>
      <c r="E1876"/>
      <c r="F1876"/>
      <c r="G1876" s="88"/>
      <c r="H1876"/>
      <c r="I1876"/>
      <c r="J1876"/>
    </row>
    <row r="1877" spans="1:10" s="46" customFormat="1" x14ac:dyDescent="0.2">
      <c r="A1877"/>
      <c r="B1877" s="73"/>
      <c r="D1877"/>
      <c r="E1877"/>
      <c r="F1877"/>
      <c r="G1877" s="88"/>
      <c r="H1877"/>
      <c r="I1877"/>
      <c r="J1877"/>
    </row>
    <row r="1878" spans="1:10" s="46" customFormat="1" x14ac:dyDescent="0.2">
      <c r="A1878"/>
      <c r="B1878" s="73"/>
      <c r="D1878"/>
      <c r="E1878"/>
      <c r="F1878"/>
      <c r="G1878" s="88"/>
      <c r="H1878"/>
      <c r="I1878"/>
      <c r="J1878"/>
    </row>
    <row r="1879" spans="1:10" s="46" customFormat="1" x14ac:dyDescent="0.2">
      <c r="A1879"/>
      <c r="B1879" s="73"/>
      <c r="D1879"/>
      <c r="E1879"/>
      <c r="F1879"/>
      <c r="G1879" s="88"/>
      <c r="H1879"/>
      <c r="I1879"/>
      <c r="J1879"/>
    </row>
    <row r="1880" spans="1:10" s="46" customFormat="1" x14ac:dyDescent="0.2">
      <c r="A1880"/>
      <c r="B1880" s="73"/>
      <c r="D1880"/>
      <c r="E1880"/>
      <c r="F1880"/>
      <c r="G1880" s="88"/>
      <c r="H1880"/>
      <c r="I1880"/>
      <c r="J1880"/>
    </row>
    <row r="1881" spans="1:10" s="46" customFormat="1" x14ac:dyDescent="0.2">
      <c r="A1881"/>
      <c r="B1881" s="73"/>
      <c r="D1881"/>
      <c r="E1881"/>
      <c r="F1881"/>
      <c r="G1881" s="88"/>
      <c r="H1881"/>
      <c r="I1881"/>
      <c r="J1881"/>
    </row>
    <row r="1882" spans="1:10" s="46" customFormat="1" x14ac:dyDescent="0.2">
      <c r="A1882"/>
      <c r="B1882" s="73"/>
      <c r="D1882"/>
      <c r="E1882"/>
      <c r="F1882"/>
      <c r="G1882" s="88"/>
      <c r="H1882"/>
      <c r="I1882"/>
      <c r="J1882"/>
    </row>
    <row r="1883" spans="1:10" s="46" customFormat="1" x14ac:dyDescent="0.2">
      <c r="A1883"/>
      <c r="B1883" s="73"/>
      <c r="D1883"/>
      <c r="E1883"/>
      <c r="F1883"/>
      <c r="G1883" s="88"/>
      <c r="H1883"/>
      <c r="I1883"/>
      <c r="J1883"/>
    </row>
    <row r="1884" spans="1:10" s="46" customFormat="1" x14ac:dyDescent="0.2">
      <c r="A1884"/>
      <c r="B1884" s="73"/>
      <c r="D1884"/>
      <c r="E1884"/>
      <c r="F1884"/>
      <c r="G1884" s="88"/>
      <c r="H1884"/>
      <c r="I1884"/>
      <c r="J1884"/>
    </row>
    <row r="1885" spans="1:10" s="46" customFormat="1" x14ac:dyDescent="0.2">
      <c r="A1885"/>
      <c r="B1885" s="73"/>
      <c r="D1885"/>
      <c r="E1885"/>
      <c r="F1885"/>
      <c r="G1885" s="88"/>
      <c r="H1885"/>
      <c r="I1885"/>
      <c r="J1885"/>
    </row>
    <row r="1886" spans="1:10" s="46" customFormat="1" x14ac:dyDescent="0.2">
      <c r="A1886"/>
      <c r="B1886" s="73"/>
      <c r="D1886"/>
      <c r="E1886"/>
      <c r="F1886"/>
      <c r="G1886" s="88"/>
      <c r="H1886"/>
      <c r="I1886"/>
      <c r="J1886"/>
    </row>
    <row r="1887" spans="1:10" s="46" customFormat="1" x14ac:dyDescent="0.2">
      <c r="A1887"/>
      <c r="B1887" s="73"/>
      <c r="D1887"/>
      <c r="E1887"/>
      <c r="F1887"/>
      <c r="G1887" s="88"/>
      <c r="H1887"/>
      <c r="I1887"/>
      <c r="J1887"/>
    </row>
    <row r="1888" spans="1:10" s="46" customFormat="1" x14ac:dyDescent="0.2">
      <c r="A1888"/>
      <c r="B1888" s="73"/>
      <c r="D1888"/>
      <c r="E1888"/>
      <c r="F1888"/>
      <c r="G1888" s="88"/>
      <c r="H1888"/>
      <c r="I1888"/>
      <c r="J1888"/>
    </row>
    <row r="1889" spans="1:10" s="46" customFormat="1" x14ac:dyDescent="0.2">
      <c r="A1889"/>
      <c r="B1889" s="73"/>
      <c r="D1889"/>
      <c r="E1889"/>
      <c r="F1889"/>
      <c r="G1889" s="88"/>
      <c r="H1889"/>
      <c r="I1889"/>
      <c r="J1889"/>
    </row>
    <row r="1890" spans="1:10" s="46" customFormat="1" x14ac:dyDescent="0.2">
      <c r="A1890"/>
      <c r="B1890" s="73"/>
      <c r="D1890"/>
      <c r="E1890"/>
      <c r="F1890"/>
      <c r="G1890" s="88"/>
      <c r="H1890"/>
      <c r="I1890"/>
      <c r="J1890"/>
    </row>
    <row r="1891" spans="1:10" s="46" customFormat="1" x14ac:dyDescent="0.2">
      <c r="A1891"/>
      <c r="B1891" s="73"/>
      <c r="D1891"/>
      <c r="E1891"/>
      <c r="F1891"/>
      <c r="G1891" s="88"/>
      <c r="H1891"/>
      <c r="I1891"/>
      <c r="J1891"/>
    </row>
    <row r="1892" spans="1:10" s="46" customFormat="1" x14ac:dyDescent="0.2">
      <c r="A1892"/>
      <c r="B1892" s="73"/>
      <c r="D1892"/>
      <c r="E1892"/>
      <c r="F1892"/>
      <c r="G1892" s="88"/>
      <c r="H1892"/>
      <c r="I1892"/>
      <c r="J1892"/>
    </row>
    <row r="1893" spans="1:10" s="46" customFormat="1" x14ac:dyDescent="0.2">
      <c r="A1893"/>
      <c r="B1893" s="73"/>
      <c r="D1893"/>
      <c r="E1893"/>
      <c r="F1893"/>
      <c r="G1893" s="88"/>
      <c r="H1893"/>
      <c r="I1893"/>
      <c r="J1893"/>
    </row>
    <row r="1894" spans="1:10" s="46" customFormat="1" x14ac:dyDescent="0.2">
      <c r="A1894"/>
      <c r="B1894" s="73"/>
      <c r="D1894"/>
      <c r="E1894"/>
      <c r="F1894"/>
      <c r="G1894" s="88"/>
      <c r="H1894"/>
      <c r="I1894"/>
      <c r="J1894"/>
    </row>
    <row r="1895" spans="1:10" s="46" customFormat="1" x14ac:dyDescent="0.2">
      <c r="A1895"/>
      <c r="B1895" s="73"/>
      <c r="D1895"/>
      <c r="E1895"/>
      <c r="F1895"/>
      <c r="G1895" s="88"/>
      <c r="H1895"/>
      <c r="I1895"/>
      <c r="J1895"/>
    </row>
    <row r="1896" spans="1:10" s="46" customFormat="1" x14ac:dyDescent="0.2">
      <c r="A1896"/>
      <c r="B1896" s="73"/>
      <c r="D1896"/>
      <c r="E1896"/>
      <c r="F1896"/>
      <c r="G1896" s="88"/>
      <c r="H1896"/>
      <c r="I1896"/>
      <c r="J1896"/>
    </row>
    <row r="1897" spans="1:10" s="46" customFormat="1" x14ac:dyDescent="0.2">
      <c r="A1897"/>
      <c r="B1897" s="73"/>
      <c r="D1897"/>
      <c r="E1897"/>
      <c r="F1897"/>
      <c r="G1897" s="88"/>
      <c r="H1897"/>
      <c r="I1897"/>
      <c r="J1897"/>
    </row>
    <row r="1898" spans="1:10" s="46" customFormat="1" x14ac:dyDescent="0.2">
      <c r="A1898"/>
      <c r="B1898" s="73"/>
      <c r="D1898"/>
      <c r="E1898"/>
      <c r="F1898"/>
      <c r="G1898" s="88"/>
      <c r="H1898"/>
      <c r="I1898"/>
      <c r="J1898"/>
    </row>
    <row r="1899" spans="1:10" s="46" customFormat="1" x14ac:dyDescent="0.2">
      <c r="A1899"/>
      <c r="B1899" s="73"/>
      <c r="D1899"/>
      <c r="E1899"/>
      <c r="F1899"/>
      <c r="G1899" s="88"/>
      <c r="H1899"/>
      <c r="I1899"/>
      <c r="J1899"/>
    </row>
    <row r="1900" spans="1:10" s="46" customFormat="1" x14ac:dyDescent="0.2">
      <c r="A1900"/>
      <c r="B1900" s="73"/>
      <c r="D1900"/>
      <c r="E1900"/>
      <c r="F1900"/>
      <c r="G1900" s="88"/>
      <c r="H1900"/>
      <c r="I1900"/>
      <c r="J1900"/>
    </row>
    <row r="1901" spans="1:10" s="46" customFormat="1" x14ac:dyDescent="0.2">
      <c r="A1901"/>
      <c r="B1901" s="73"/>
      <c r="D1901"/>
      <c r="E1901"/>
      <c r="F1901"/>
      <c r="G1901" s="88"/>
      <c r="H1901"/>
      <c r="I1901"/>
      <c r="J1901"/>
    </row>
    <row r="1902" spans="1:10" s="46" customFormat="1" x14ac:dyDescent="0.2">
      <c r="A1902"/>
      <c r="B1902" s="73"/>
      <c r="D1902"/>
      <c r="E1902"/>
      <c r="F1902"/>
      <c r="G1902" s="88"/>
      <c r="H1902"/>
      <c r="I1902"/>
      <c r="J1902"/>
    </row>
    <row r="1903" spans="1:10" s="46" customFormat="1" x14ac:dyDescent="0.2">
      <c r="A1903"/>
      <c r="B1903" s="73"/>
      <c r="D1903"/>
      <c r="E1903"/>
      <c r="F1903"/>
      <c r="G1903" s="88"/>
      <c r="H1903"/>
      <c r="I1903"/>
      <c r="J1903"/>
    </row>
    <row r="1904" spans="1:10" s="46" customFormat="1" x14ac:dyDescent="0.2">
      <c r="A1904"/>
      <c r="B1904" s="73"/>
      <c r="D1904"/>
      <c r="E1904"/>
      <c r="F1904"/>
      <c r="G1904" s="88"/>
      <c r="H1904"/>
      <c r="I1904"/>
      <c r="J1904"/>
    </row>
    <row r="1905" spans="1:10" s="46" customFormat="1" x14ac:dyDescent="0.2">
      <c r="A1905"/>
      <c r="B1905" s="73"/>
      <c r="D1905"/>
      <c r="E1905"/>
      <c r="F1905"/>
      <c r="G1905" s="88"/>
      <c r="H1905"/>
      <c r="I1905"/>
      <c r="J1905"/>
    </row>
    <row r="1906" spans="1:10" s="46" customFormat="1" x14ac:dyDescent="0.2">
      <c r="A1906"/>
      <c r="B1906" s="73"/>
      <c r="D1906"/>
      <c r="E1906"/>
      <c r="F1906"/>
      <c r="G1906" s="88"/>
      <c r="H1906"/>
      <c r="I1906"/>
      <c r="J1906"/>
    </row>
    <row r="1907" spans="1:10" s="46" customFormat="1" x14ac:dyDescent="0.2">
      <c r="A1907"/>
      <c r="B1907" s="73"/>
      <c r="D1907"/>
      <c r="E1907"/>
      <c r="F1907"/>
      <c r="G1907" s="88"/>
      <c r="H1907"/>
      <c r="I1907"/>
      <c r="J1907"/>
    </row>
    <row r="1908" spans="1:10" s="46" customFormat="1" x14ac:dyDescent="0.2">
      <c r="A1908"/>
      <c r="B1908" s="73"/>
      <c r="D1908"/>
      <c r="E1908"/>
      <c r="F1908"/>
      <c r="G1908" s="88"/>
      <c r="H1908"/>
      <c r="I1908"/>
      <c r="J1908"/>
    </row>
    <row r="1909" spans="1:10" s="46" customFormat="1" x14ac:dyDescent="0.2">
      <c r="A1909"/>
      <c r="B1909" s="73"/>
      <c r="D1909"/>
      <c r="E1909"/>
      <c r="F1909"/>
      <c r="G1909" s="88"/>
      <c r="H1909"/>
      <c r="I1909"/>
      <c r="J1909"/>
    </row>
    <row r="1910" spans="1:10" s="46" customFormat="1" x14ac:dyDescent="0.2">
      <c r="A1910"/>
      <c r="B1910" s="73"/>
      <c r="D1910"/>
      <c r="E1910"/>
      <c r="F1910"/>
      <c r="G1910" s="88"/>
      <c r="H1910"/>
      <c r="I1910"/>
      <c r="J1910"/>
    </row>
    <row r="1911" spans="1:10" s="46" customFormat="1" x14ac:dyDescent="0.2">
      <c r="A1911"/>
      <c r="B1911" s="73"/>
      <c r="D1911"/>
      <c r="E1911"/>
      <c r="F1911"/>
      <c r="G1911" s="88"/>
      <c r="H1911"/>
      <c r="I1911"/>
      <c r="J1911"/>
    </row>
    <row r="1912" spans="1:10" s="46" customFormat="1" x14ac:dyDescent="0.2">
      <c r="A1912"/>
      <c r="B1912" s="73"/>
      <c r="D1912"/>
      <c r="E1912"/>
      <c r="F1912"/>
      <c r="G1912" s="88"/>
      <c r="H1912"/>
      <c r="I1912"/>
      <c r="J1912"/>
    </row>
    <row r="1913" spans="1:10" s="46" customFormat="1" x14ac:dyDescent="0.2">
      <c r="A1913"/>
      <c r="B1913" s="73"/>
      <c r="D1913"/>
      <c r="E1913"/>
      <c r="F1913"/>
      <c r="G1913" s="88"/>
      <c r="H1913"/>
      <c r="I1913"/>
      <c r="J1913"/>
    </row>
    <row r="1914" spans="1:10" s="46" customFormat="1" x14ac:dyDescent="0.2">
      <c r="A1914"/>
      <c r="B1914" s="73"/>
      <c r="D1914"/>
      <c r="E1914"/>
      <c r="F1914"/>
      <c r="G1914" s="88"/>
      <c r="H1914"/>
      <c r="I1914"/>
      <c r="J1914"/>
    </row>
    <row r="1915" spans="1:10" s="46" customFormat="1" x14ac:dyDescent="0.2">
      <c r="A1915"/>
      <c r="B1915" s="73"/>
      <c r="D1915"/>
      <c r="E1915"/>
      <c r="F1915"/>
      <c r="G1915" s="88"/>
      <c r="H1915"/>
      <c r="I1915"/>
      <c r="J1915"/>
    </row>
    <row r="1916" spans="1:10" s="46" customFormat="1" x14ac:dyDescent="0.2">
      <c r="A1916"/>
      <c r="B1916" s="73"/>
      <c r="D1916"/>
      <c r="E1916"/>
      <c r="F1916"/>
      <c r="G1916" s="88"/>
      <c r="H1916"/>
      <c r="I1916"/>
      <c r="J1916"/>
    </row>
    <row r="1917" spans="1:10" s="46" customFormat="1" x14ac:dyDescent="0.2">
      <c r="A1917"/>
      <c r="B1917" s="73"/>
      <c r="D1917"/>
      <c r="E1917"/>
      <c r="F1917"/>
      <c r="G1917" s="88"/>
      <c r="H1917"/>
      <c r="I1917"/>
      <c r="J1917"/>
    </row>
    <row r="1918" spans="1:10" s="46" customFormat="1" x14ac:dyDescent="0.2">
      <c r="A1918"/>
      <c r="B1918" s="73"/>
      <c r="D1918"/>
      <c r="E1918"/>
      <c r="F1918"/>
      <c r="G1918" s="88"/>
      <c r="H1918"/>
      <c r="I1918"/>
      <c r="J1918"/>
    </row>
    <row r="1919" spans="1:10" s="46" customFormat="1" x14ac:dyDescent="0.2">
      <c r="A1919"/>
      <c r="B1919" s="73"/>
      <c r="D1919"/>
      <c r="E1919"/>
      <c r="F1919"/>
      <c r="G1919" s="88"/>
      <c r="H1919"/>
      <c r="I1919"/>
      <c r="J1919"/>
    </row>
    <row r="1920" spans="1:10" s="46" customFormat="1" x14ac:dyDescent="0.2">
      <c r="A1920"/>
      <c r="B1920" s="73"/>
      <c r="D1920"/>
      <c r="E1920"/>
      <c r="F1920"/>
      <c r="G1920" s="88"/>
      <c r="H1920"/>
      <c r="I1920"/>
      <c r="J1920"/>
    </row>
    <row r="1921" spans="1:10" s="46" customFormat="1" x14ac:dyDescent="0.2">
      <c r="A1921"/>
      <c r="B1921" s="73"/>
      <c r="D1921"/>
      <c r="E1921"/>
      <c r="F1921"/>
      <c r="G1921" s="88"/>
      <c r="H1921"/>
      <c r="I1921"/>
      <c r="J1921"/>
    </row>
    <row r="1922" spans="1:10" s="46" customFormat="1" x14ac:dyDescent="0.2">
      <c r="A1922"/>
      <c r="B1922" s="73"/>
      <c r="D1922"/>
      <c r="E1922"/>
      <c r="F1922"/>
      <c r="G1922" s="88"/>
      <c r="H1922"/>
      <c r="I1922"/>
      <c r="J1922"/>
    </row>
    <row r="1923" spans="1:10" s="46" customFormat="1" x14ac:dyDescent="0.2">
      <c r="A1923"/>
      <c r="B1923" s="73"/>
      <c r="D1923"/>
      <c r="E1923"/>
      <c r="F1923"/>
      <c r="G1923" s="88"/>
      <c r="H1923"/>
      <c r="I1923"/>
      <c r="J1923"/>
    </row>
    <row r="1924" spans="1:10" s="46" customFormat="1" x14ac:dyDescent="0.2">
      <c r="A1924"/>
      <c r="B1924" s="73"/>
      <c r="D1924"/>
      <c r="E1924"/>
      <c r="F1924"/>
      <c r="G1924" s="88"/>
      <c r="H1924"/>
      <c r="I1924"/>
      <c r="J1924"/>
    </row>
    <row r="1925" spans="1:10" s="46" customFormat="1" x14ac:dyDescent="0.2">
      <c r="A1925"/>
      <c r="B1925" s="73"/>
      <c r="D1925"/>
      <c r="E1925"/>
      <c r="F1925"/>
      <c r="G1925" s="88"/>
      <c r="H1925"/>
      <c r="I1925"/>
      <c r="J1925"/>
    </row>
    <row r="1926" spans="1:10" s="46" customFormat="1" x14ac:dyDescent="0.2">
      <c r="A1926"/>
      <c r="B1926" s="73"/>
      <c r="D1926"/>
      <c r="E1926"/>
      <c r="F1926"/>
      <c r="G1926" s="88"/>
      <c r="H1926"/>
      <c r="I1926"/>
      <c r="J1926"/>
    </row>
    <row r="1927" spans="1:10" s="46" customFormat="1" x14ac:dyDescent="0.2">
      <c r="A1927"/>
      <c r="B1927" s="73"/>
      <c r="D1927"/>
      <c r="E1927"/>
      <c r="F1927"/>
      <c r="G1927" s="88"/>
      <c r="H1927"/>
      <c r="I1927"/>
      <c r="J1927"/>
    </row>
    <row r="1928" spans="1:10" s="46" customFormat="1" x14ac:dyDescent="0.2">
      <c r="A1928"/>
      <c r="B1928" s="73"/>
      <c r="D1928"/>
      <c r="E1928"/>
      <c r="F1928"/>
      <c r="G1928" s="88"/>
      <c r="H1928"/>
      <c r="I1928"/>
      <c r="J1928"/>
    </row>
    <row r="1929" spans="1:10" s="46" customFormat="1" x14ac:dyDescent="0.2">
      <c r="A1929"/>
      <c r="B1929" s="73"/>
      <c r="D1929"/>
      <c r="E1929"/>
      <c r="F1929"/>
      <c r="G1929" s="88"/>
      <c r="H1929"/>
      <c r="I1929"/>
      <c r="J1929"/>
    </row>
    <row r="1930" spans="1:10" s="46" customFormat="1" x14ac:dyDescent="0.2">
      <c r="A1930"/>
      <c r="B1930" s="73"/>
      <c r="D1930"/>
      <c r="E1930"/>
      <c r="F1930"/>
      <c r="G1930" s="88"/>
      <c r="H1930"/>
      <c r="I1930"/>
      <c r="J1930"/>
    </row>
    <row r="1931" spans="1:10" s="46" customFormat="1" x14ac:dyDescent="0.2">
      <c r="A1931"/>
      <c r="B1931" s="73"/>
      <c r="D1931"/>
      <c r="E1931"/>
      <c r="F1931"/>
      <c r="G1931" s="88"/>
      <c r="H1931"/>
      <c r="I1931"/>
      <c r="J1931"/>
    </row>
    <row r="1932" spans="1:10" s="46" customFormat="1" x14ac:dyDescent="0.2">
      <c r="A1932"/>
      <c r="B1932" s="73"/>
      <c r="D1932"/>
      <c r="E1932"/>
      <c r="F1932"/>
      <c r="G1932" s="88"/>
      <c r="H1932"/>
      <c r="I1932"/>
      <c r="J1932"/>
    </row>
    <row r="1933" spans="1:10" s="46" customFormat="1" x14ac:dyDescent="0.2">
      <c r="A1933"/>
      <c r="B1933" s="73"/>
      <c r="D1933"/>
      <c r="E1933"/>
      <c r="F1933"/>
      <c r="G1933" s="88"/>
      <c r="H1933"/>
      <c r="I1933"/>
      <c r="J1933"/>
    </row>
    <row r="1934" spans="1:10" s="46" customFormat="1" x14ac:dyDescent="0.2">
      <c r="A1934"/>
      <c r="B1934" s="73"/>
      <c r="D1934"/>
      <c r="E1934"/>
      <c r="F1934"/>
      <c r="G1934" s="88"/>
      <c r="H1934"/>
      <c r="I1934"/>
      <c r="J1934"/>
    </row>
    <row r="1935" spans="1:10" s="46" customFormat="1" x14ac:dyDescent="0.2">
      <c r="A1935"/>
      <c r="B1935" s="73"/>
      <c r="D1935"/>
      <c r="E1935"/>
      <c r="F1935"/>
      <c r="G1935" s="88"/>
      <c r="H1935"/>
      <c r="I1935"/>
      <c r="J1935"/>
    </row>
    <row r="1936" spans="1:10" s="46" customFormat="1" x14ac:dyDescent="0.2">
      <c r="A1936"/>
      <c r="B1936" s="73"/>
      <c r="D1936"/>
      <c r="E1936"/>
      <c r="F1936"/>
      <c r="G1936" s="88"/>
      <c r="H1936"/>
      <c r="I1936"/>
      <c r="J1936"/>
    </row>
    <row r="1937" spans="1:10" s="46" customFormat="1" x14ac:dyDescent="0.2">
      <c r="A1937"/>
      <c r="B1937" s="73"/>
      <c r="D1937"/>
      <c r="E1937"/>
      <c r="F1937"/>
      <c r="G1937" s="88"/>
      <c r="H1937"/>
      <c r="I1937"/>
      <c r="J1937"/>
    </row>
    <row r="1938" spans="1:10" s="46" customFormat="1" x14ac:dyDescent="0.2">
      <c r="A1938"/>
      <c r="B1938" s="73"/>
      <c r="D1938"/>
      <c r="E1938"/>
      <c r="F1938"/>
      <c r="G1938" s="88"/>
      <c r="H1938"/>
      <c r="I1938"/>
      <c r="J1938"/>
    </row>
    <row r="1939" spans="1:10" s="46" customFormat="1" x14ac:dyDescent="0.2">
      <c r="A1939"/>
      <c r="B1939" s="73"/>
      <c r="D1939"/>
      <c r="E1939"/>
      <c r="F1939"/>
      <c r="G1939" s="88"/>
      <c r="H1939"/>
      <c r="I1939"/>
      <c r="J1939"/>
    </row>
    <row r="1940" spans="1:10" s="46" customFormat="1" x14ac:dyDescent="0.2">
      <c r="A1940"/>
      <c r="B1940" s="73"/>
      <c r="D1940"/>
      <c r="E1940"/>
      <c r="F1940"/>
      <c r="G1940" s="88"/>
      <c r="H1940"/>
      <c r="I1940"/>
      <c r="J1940"/>
    </row>
    <row r="1941" spans="1:10" s="46" customFormat="1" x14ac:dyDescent="0.2">
      <c r="A1941"/>
      <c r="B1941" s="73"/>
      <c r="D1941"/>
      <c r="E1941"/>
      <c r="F1941"/>
      <c r="G1941" s="88"/>
      <c r="H1941"/>
      <c r="I1941"/>
      <c r="J1941"/>
    </row>
    <row r="1942" spans="1:10" s="46" customFormat="1" x14ac:dyDescent="0.2">
      <c r="A1942"/>
      <c r="B1942" s="73"/>
      <c r="D1942"/>
      <c r="E1942"/>
      <c r="F1942"/>
      <c r="G1942" s="88"/>
      <c r="H1942"/>
      <c r="I1942"/>
      <c r="J1942"/>
    </row>
    <row r="1943" spans="1:10" s="46" customFormat="1" x14ac:dyDescent="0.2">
      <c r="A1943"/>
      <c r="B1943" s="73"/>
      <c r="D1943"/>
      <c r="E1943"/>
      <c r="F1943"/>
      <c r="G1943" s="88"/>
      <c r="H1943"/>
      <c r="I1943"/>
      <c r="J1943"/>
    </row>
    <row r="1944" spans="1:10" s="46" customFormat="1" x14ac:dyDescent="0.2">
      <c r="A1944"/>
      <c r="B1944" s="73"/>
      <c r="D1944"/>
      <c r="E1944"/>
      <c r="F1944"/>
      <c r="G1944" s="88"/>
      <c r="H1944"/>
      <c r="I1944"/>
      <c r="J1944"/>
    </row>
    <row r="1945" spans="1:10" s="46" customFormat="1" x14ac:dyDescent="0.2">
      <c r="A1945"/>
      <c r="B1945" s="73"/>
      <c r="D1945"/>
      <c r="E1945"/>
      <c r="F1945"/>
      <c r="G1945" s="88"/>
      <c r="H1945"/>
      <c r="I1945"/>
      <c r="J1945"/>
    </row>
    <row r="1946" spans="1:10" s="46" customFormat="1" x14ac:dyDescent="0.2">
      <c r="A1946"/>
      <c r="B1946" s="73"/>
      <c r="D1946"/>
      <c r="E1946"/>
      <c r="F1946"/>
      <c r="G1946" s="88"/>
      <c r="H1946"/>
      <c r="I1946"/>
      <c r="J1946"/>
    </row>
    <row r="1947" spans="1:10" s="46" customFormat="1" x14ac:dyDescent="0.2">
      <c r="A1947"/>
      <c r="B1947" s="73"/>
      <c r="D1947"/>
      <c r="E1947"/>
      <c r="F1947"/>
      <c r="G1947" s="88"/>
      <c r="H1947"/>
      <c r="I1947"/>
      <c r="J1947"/>
    </row>
    <row r="1948" spans="1:10" s="46" customFormat="1" x14ac:dyDescent="0.2">
      <c r="A1948"/>
      <c r="B1948" s="73"/>
      <c r="D1948"/>
      <c r="E1948"/>
      <c r="F1948"/>
      <c r="G1948" s="88"/>
      <c r="H1948"/>
      <c r="I1948"/>
      <c r="J1948"/>
    </row>
    <row r="1949" spans="1:10" s="46" customFormat="1" x14ac:dyDescent="0.2">
      <c r="A1949"/>
      <c r="B1949" s="73"/>
      <c r="D1949"/>
      <c r="E1949"/>
      <c r="F1949"/>
      <c r="G1949" s="88"/>
      <c r="H1949"/>
      <c r="I1949"/>
      <c r="J1949"/>
    </row>
    <row r="1950" spans="1:10" s="46" customFormat="1" x14ac:dyDescent="0.2">
      <c r="A1950"/>
      <c r="B1950" s="73"/>
      <c r="D1950"/>
      <c r="E1950"/>
      <c r="F1950"/>
      <c r="G1950" s="88"/>
      <c r="H1950"/>
      <c r="I1950"/>
      <c r="J1950"/>
    </row>
    <row r="1951" spans="1:10" s="46" customFormat="1" x14ac:dyDescent="0.2">
      <c r="A1951"/>
      <c r="B1951" s="73"/>
      <c r="D1951"/>
      <c r="E1951"/>
      <c r="F1951"/>
      <c r="G1951" s="88"/>
      <c r="H1951"/>
      <c r="I1951"/>
      <c r="J1951"/>
    </row>
    <row r="1952" spans="1:10" s="46" customFormat="1" x14ac:dyDescent="0.2">
      <c r="A1952"/>
      <c r="B1952" s="73"/>
      <c r="D1952"/>
      <c r="E1952"/>
      <c r="F1952"/>
      <c r="G1952" s="88"/>
      <c r="H1952"/>
      <c r="I1952"/>
      <c r="J1952"/>
    </row>
    <row r="1953" spans="1:10" s="46" customFormat="1" x14ac:dyDescent="0.2">
      <c r="A1953"/>
      <c r="B1953" s="73"/>
      <c r="D1953"/>
      <c r="E1953"/>
      <c r="F1953"/>
      <c r="G1953" s="88"/>
      <c r="H1953"/>
      <c r="I1953"/>
      <c r="J1953"/>
    </row>
    <row r="1954" spans="1:10" s="46" customFormat="1" x14ac:dyDescent="0.2">
      <c r="A1954"/>
      <c r="B1954" s="73"/>
      <c r="D1954"/>
      <c r="E1954"/>
      <c r="F1954"/>
      <c r="G1954" s="88"/>
      <c r="H1954"/>
      <c r="I1954"/>
      <c r="J1954"/>
    </row>
    <row r="1955" spans="1:10" s="46" customFormat="1" x14ac:dyDescent="0.2">
      <c r="A1955"/>
      <c r="B1955" s="73"/>
      <c r="D1955"/>
      <c r="E1955"/>
      <c r="F1955"/>
      <c r="G1955" s="88"/>
      <c r="H1955"/>
      <c r="I1955"/>
      <c r="J1955"/>
    </row>
    <row r="1956" spans="1:10" s="46" customFormat="1" x14ac:dyDescent="0.2">
      <c r="A1956"/>
      <c r="B1956" s="73"/>
      <c r="D1956"/>
      <c r="E1956"/>
      <c r="F1956"/>
      <c r="G1956" s="88"/>
      <c r="H1956"/>
      <c r="I1956"/>
      <c r="J1956"/>
    </row>
    <row r="1957" spans="1:10" s="46" customFormat="1" x14ac:dyDescent="0.2">
      <c r="A1957"/>
      <c r="B1957" s="73"/>
      <c r="D1957"/>
      <c r="E1957"/>
      <c r="F1957"/>
      <c r="G1957" s="88"/>
      <c r="H1957"/>
      <c r="I1957"/>
      <c r="J1957"/>
    </row>
    <row r="1958" spans="1:10" s="46" customFormat="1" x14ac:dyDescent="0.2">
      <c r="A1958"/>
      <c r="B1958" s="73"/>
      <c r="D1958"/>
      <c r="E1958"/>
      <c r="F1958"/>
      <c r="G1958" s="88"/>
      <c r="H1958"/>
      <c r="I1958"/>
      <c r="J1958"/>
    </row>
    <row r="1959" spans="1:10" s="46" customFormat="1" x14ac:dyDescent="0.2">
      <c r="A1959"/>
      <c r="B1959" s="73"/>
      <c r="D1959"/>
      <c r="E1959"/>
      <c r="F1959"/>
      <c r="G1959" s="88"/>
      <c r="H1959"/>
      <c r="I1959"/>
      <c r="J1959"/>
    </row>
    <row r="1960" spans="1:10" s="46" customFormat="1" x14ac:dyDescent="0.2">
      <c r="A1960"/>
      <c r="B1960" s="73"/>
      <c r="D1960"/>
      <c r="E1960"/>
      <c r="F1960"/>
      <c r="G1960" s="88"/>
      <c r="H1960"/>
      <c r="I1960"/>
      <c r="J1960"/>
    </row>
    <row r="1961" spans="1:10" s="46" customFormat="1" x14ac:dyDescent="0.2">
      <c r="A1961"/>
      <c r="B1961" s="73"/>
      <c r="D1961"/>
      <c r="E1961"/>
      <c r="F1961"/>
      <c r="G1961" s="88"/>
      <c r="H1961"/>
      <c r="I1961"/>
      <c r="J1961"/>
    </row>
    <row r="1962" spans="1:10" s="46" customFormat="1" x14ac:dyDescent="0.2">
      <c r="A1962"/>
      <c r="B1962" s="73"/>
      <c r="D1962"/>
      <c r="E1962"/>
      <c r="F1962"/>
      <c r="G1962" s="88"/>
      <c r="H1962"/>
      <c r="I1962"/>
      <c r="J1962"/>
    </row>
    <row r="1963" spans="1:10" s="46" customFormat="1" x14ac:dyDescent="0.2">
      <c r="A1963"/>
      <c r="B1963" s="73"/>
      <c r="D1963"/>
      <c r="E1963"/>
      <c r="F1963"/>
      <c r="G1963" s="88"/>
      <c r="H1963"/>
      <c r="I1963"/>
      <c r="J1963"/>
    </row>
    <row r="1964" spans="1:10" s="46" customFormat="1" x14ac:dyDescent="0.2">
      <c r="A1964"/>
      <c r="B1964" s="73"/>
      <c r="D1964"/>
      <c r="E1964"/>
      <c r="F1964"/>
      <c r="G1964" s="88"/>
      <c r="H1964"/>
      <c r="I1964"/>
      <c r="J1964"/>
    </row>
    <row r="1965" spans="1:10" s="46" customFormat="1" x14ac:dyDescent="0.2">
      <c r="A1965"/>
      <c r="B1965" s="73"/>
      <c r="D1965"/>
      <c r="E1965"/>
      <c r="F1965"/>
      <c r="G1965" s="88"/>
      <c r="H1965"/>
      <c r="I1965"/>
      <c r="J1965"/>
    </row>
    <row r="1966" spans="1:10" s="46" customFormat="1" x14ac:dyDescent="0.2">
      <c r="A1966"/>
      <c r="B1966" s="73"/>
      <c r="D1966"/>
      <c r="E1966"/>
      <c r="F1966"/>
      <c r="G1966" s="88"/>
      <c r="H1966"/>
      <c r="I1966"/>
      <c r="J1966"/>
    </row>
    <row r="1967" spans="1:10" s="46" customFormat="1" x14ac:dyDescent="0.2">
      <c r="A1967"/>
      <c r="B1967" s="73"/>
      <c r="D1967"/>
      <c r="E1967"/>
      <c r="F1967"/>
      <c r="G1967" s="88"/>
      <c r="H1967"/>
      <c r="I1967"/>
      <c r="J1967"/>
    </row>
    <row r="1968" spans="1:10" s="46" customFormat="1" x14ac:dyDescent="0.2">
      <c r="A1968"/>
      <c r="B1968" s="73"/>
      <c r="D1968"/>
      <c r="E1968"/>
      <c r="F1968"/>
      <c r="G1968" s="88"/>
      <c r="H1968"/>
      <c r="I1968"/>
      <c r="J1968"/>
    </row>
    <row r="1969" spans="1:10" s="46" customFormat="1" x14ac:dyDescent="0.2">
      <c r="A1969"/>
      <c r="B1969" s="73"/>
      <c r="D1969"/>
      <c r="E1969"/>
      <c r="F1969"/>
      <c r="G1969" s="88"/>
      <c r="H1969"/>
      <c r="I1969"/>
      <c r="J1969"/>
    </row>
    <row r="1970" spans="1:10" s="46" customFormat="1" x14ac:dyDescent="0.2">
      <c r="A1970"/>
      <c r="B1970" s="73"/>
      <c r="D1970"/>
      <c r="E1970"/>
      <c r="F1970"/>
      <c r="G1970" s="88"/>
      <c r="H1970"/>
      <c r="I1970"/>
      <c r="J1970"/>
    </row>
    <row r="1971" spans="1:10" s="46" customFormat="1" x14ac:dyDescent="0.2">
      <c r="A1971"/>
      <c r="B1971" s="73"/>
      <c r="D1971"/>
      <c r="E1971"/>
      <c r="F1971"/>
      <c r="G1971" s="88"/>
      <c r="H1971"/>
      <c r="I1971"/>
      <c r="J1971"/>
    </row>
    <row r="1972" spans="1:10" s="46" customFormat="1" x14ac:dyDescent="0.2">
      <c r="A1972"/>
      <c r="B1972" s="73"/>
      <c r="D1972"/>
      <c r="E1972"/>
      <c r="F1972"/>
      <c r="G1972" s="88"/>
      <c r="H1972"/>
      <c r="I1972"/>
      <c r="J1972"/>
    </row>
    <row r="1973" spans="1:10" s="46" customFormat="1" x14ac:dyDescent="0.2">
      <c r="A1973"/>
      <c r="B1973" s="73"/>
      <c r="D1973"/>
      <c r="E1973"/>
      <c r="F1973"/>
      <c r="G1973" s="88"/>
      <c r="H1973"/>
      <c r="I1973"/>
      <c r="J1973"/>
    </row>
    <row r="1974" spans="1:10" s="46" customFormat="1" x14ac:dyDescent="0.2">
      <c r="A1974"/>
      <c r="B1974" s="73"/>
      <c r="D1974"/>
      <c r="E1974"/>
      <c r="F1974"/>
      <c r="G1974" s="88"/>
      <c r="H1974"/>
      <c r="I1974"/>
      <c r="J1974"/>
    </row>
    <row r="1975" spans="1:10" s="46" customFormat="1" x14ac:dyDescent="0.2">
      <c r="A1975"/>
      <c r="B1975" s="73"/>
      <c r="D1975"/>
      <c r="E1975"/>
      <c r="F1975"/>
      <c r="G1975" s="88"/>
      <c r="H1975"/>
      <c r="I1975"/>
      <c r="J1975"/>
    </row>
    <row r="1976" spans="1:10" s="46" customFormat="1" x14ac:dyDescent="0.2">
      <c r="A1976"/>
      <c r="B1976" s="73"/>
      <c r="D1976"/>
      <c r="E1976"/>
      <c r="F1976"/>
      <c r="G1976" s="88"/>
      <c r="H1976"/>
      <c r="I1976"/>
      <c r="J1976"/>
    </row>
    <row r="1977" spans="1:10" s="46" customFormat="1" x14ac:dyDescent="0.2">
      <c r="A1977"/>
      <c r="B1977" s="73"/>
      <c r="D1977"/>
      <c r="E1977"/>
      <c r="F1977"/>
      <c r="G1977" s="88"/>
      <c r="H1977"/>
      <c r="I1977"/>
      <c r="J1977"/>
    </row>
    <row r="1978" spans="1:10" s="46" customFormat="1" x14ac:dyDescent="0.2">
      <c r="A1978"/>
      <c r="B1978" s="73"/>
      <c r="D1978"/>
      <c r="E1978"/>
      <c r="F1978"/>
      <c r="G1978" s="88"/>
      <c r="H1978"/>
      <c r="I1978"/>
      <c r="J1978"/>
    </row>
    <row r="1979" spans="1:10" s="46" customFormat="1" x14ac:dyDescent="0.2">
      <c r="A1979"/>
      <c r="B1979" s="73"/>
      <c r="D1979"/>
      <c r="E1979"/>
      <c r="F1979"/>
      <c r="G1979" s="88"/>
      <c r="H1979"/>
      <c r="I1979"/>
      <c r="J1979"/>
    </row>
    <row r="1980" spans="1:10" s="46" customFormat="1" x14ac:dyDescent="0.2">
      <c r="A1980"/>
      <c r="B1980" s="73"/>
      <c r="D1980"/>
      <c r="E1980"/>
      <c r="F1980"/>
      <c r="G1980" s="88"/>
      <c r="H1980"/>
      <c r="I1980"/>
      <c r="J1980"/>
    </row>
    <row r="1981" spans="1:10" s="46" customFormat="1" x14ac:dyDescent="0.2">
      <c r="A1981"/>
      <c r="B1981" s="73"/>
      <c r="D1981"/>
      <c r="E1981"/>
      <c r="F1981"/>
      <c r="G1981" s="88"/>
      <c r="H1981"/>
      <c r="I1981"/>
      <c r="J1981"/>
    </row>
    <row r="1982" spans="1:10" s="46" customFormat="1" x14ac:dyDescent="0.2">
      <c r="A1982"/>
      <c r="B1982" s="73"/>
      <c r="D1982"/>
      <c r="E1982"/>
      <c r="F1982"/>
      <c r="G1982" s="88"/>
      <c r="H1982"/>
      <c r="I1982"/>
      <c r="J1982"/>
    </row>
    <row r="1983" spans="1:10" s="46" customFormat="1" x14ac:dyDescent="0.2">
      <c r="A1983"/>
      <c r="B1983" s="73"/>
      <c r="D1983"/>
      <c r="E1983"/>
      <c r="F1983"/>
      <c r="G1983" s="88"/>
      <c r="H1983"/>
      <c r="I1983"/>
      <c r="J1983"/>
    </row>
    <row r="1984" spans="1:10" s="46" customFormat="1" x14ac:dyDescent="0.2">
      <c r="A1984"/>
      <c r="B1984" s="73"/>
      <c r="D1984"/>
      <c r="E1984"/>
      <c r="F1984"/>
      <c r="G1984" s="88"/>
      <c r="H1984"/>
      <c r="I1984"/>
      <c r="J1984"/>
    </row>
    <row r="1985" spans="1:10" s="46" customFormat="1" x14ac:dyDescent="0.2">
      <c r="A1985"/>
      <c r="B1985" s="73"/>
      <c r="D1985"/>
      <c r="E1985"/>
      <c r="F1985"/>
      <c r="G1985" s="88"/>
      <c r="H1985"/>
      <c r="I1985"/>
      <c r="J1985"/>
    </row>
    <row r="1986" spans="1:10" s="46" customFormat="1" x14ac:dyDescent="0.2">
      <c r="A1986"/>
      <c r="B1986" s="73"/>
      <c r="D1986"/>
      <c r="E1986"/>
      <c r="F1986"/>
      <c r="G1986" s="88"/>
      <c r="H1986"/>
      <c r="I1986"/>
      <c r="J1986"/>
    </row>
    <row r="1987" spans="1:10" s="46" customFormat="1" x14ac:dyDescent="0.2">
      <c r="A1987"/>
      <c r="B1987" s="73"/>
      <c r="D1987"/>
      <c r="E1987"/>
      <c r="F1987"/>
      <c r="G1987" s="88"/>
      <c r="H1987"/>
      <c r="I1987"/>
      <c r="J1987"/>
    </row>
    <row r="1988" spans="1:10" s="46" customFormat="1" x14ac:dyDescent="0.2">
      <c r="A1988"/>
      <c r="B1988" s="73"/>
      <c r="D1988"/>
      <c r="E1988"/>
      <c r="F1988"/>
      <c r="G1988" s="88"/>
      <c r="H1988"/>
      <c r="I1988"/>
      <c r="J1988"/>
    </row>
    <row r="1989" spans="1:10" s="46" customFormat="1" x14ac:dyDescent="0.2">
      <c r="A1989"/>
      <c r="B1989" s="73"/>
      <c r="D1989"/>
      <c r="E1989"/>
      <c r="F1989"/>
      <c r="G1989" s="88"/>
      <c r="H1989"/>
      <c r="I1989"/>
      <c r="J1989"/>
    </row>
    <row r="1990" spans="1:10" s="46" customFormat="1" x14ac:dyDescent="0.2">
      <c r="A1990"/>
      <c r="B1990" s="73"/>
      <c r="D1990"/>
      <c r="E1990"/>
      <c r="F1990"/>
      <c r="G1990" s="88"/>
      <c r="H1990"/>
      <c r="I1990"/>
      <c r="J1990"/>
    </row>
    <row r="1991" spans="1:10" s="46" customFormat="1" x14ac:dyDescent="0.2">
      <c r="A1991"/>
      <c r="B1991" s="73"/>
      <c r="D1991"/>
      <c r="E1991"/>
      <c r="F1991"/>
      <c r="G1991" s="88"/>
      <c r="H1991"/>
      <c r="I1991"/>
      <c r="J1991"/>
    </row>
    <row r="1992" spans="1:10" s="46" customFormat="1" x14ac:dyDescent="0.2">
      <c r="A1992"/>
      <c r="B1992" s="73"/>
      <c r="D1992"/>
      <c r="E1992"/>
      <c r="F1992"/>
      <c r="G1992" s="88"/>
      <c r="H1992"/>
      <c r="I1992"/>
      <c r="J1992"/>
    </row>
    <row r="1993" spans="1:10" s="46" customFormat="1" x14ac:dyDescent="0.2">
      <c r="A1993"/>
      <c r="B1993" s="73"/>
      <c r="D1993"/>
      <c r="E1993"/>
      <c r="F1993"/>
      <c r="G1993" s="88"/>
      <c r="H1993"/>
      <c r="I1993"/>
      <c r="J1993"/>
    </row>
    <row r="1994" spans="1:10" s="46" customFormat="1" x14ac:dyDescent="0.2">
      <c r="A1994"/>
      <c r="B1994" s="73"/>
      <c r="D1994"/>
      <c r="E1994"/>
      <c r="F1994"/>
      <c r="G1994" s="88"/>
      <c r="H1994"/>
      <c r="I1994"/>
      <c r="J1994"/>
    </row>
    <row r="1995" spans="1:10" s="46" customFormat="1" x14ac:dyDescent="0.2">
      <c r="A1995"/>
      <c r="B1995" s="73"/>
      <c r="D1995"/>
      <c r="E1995"/>
      <c r="F1995"/>
      <c r="G1995" s="88"/>
      <c r="H1995"/>
      <c r="I1995"/>
      <c r="J1995"/>
    </row>
    <row r="1996" spans="1:10" s="46" customFormat="1" x14ac:dyDescent="0.2">
      <c r="A1996"/>
      <c r="B1996" s="73"/>
      <c r="D1996"/>
      <c r="E1996"/>
      <c r="F1996"/>
      <c r="G1996" s="88"/>
      <c r="H1996"/>
      <c r="I1996"/>
      <c r="J1996"/>
    </row>
    <row r="1997" spans="1:10" s="46" customFormat="1" x14ac:dyDescent="0.2">
      <c r="A1997"/>
      <c r="B1997" s="73"/>
      <c r="D1997"/>
      <c r="E1997"/>
      <c r="F1997"/>
      <c r="G1997" s="88"/>
      <c r="H1997"/>
      <c r="I1997"/>
      <c r="J1997"/>
    </row>
    <row r="1998" spans="1:10" s="46" customFormat="1" x14ac:dyDescent="0.2">
      <c r="A1998"/>
      <c r="B1998" s="73"/>
      <c r="D1998"/>
      <c r="E1998"/>
      <c r="F1998"/>
      <c r="G1998" s="88"/>
      <c r="H1998"/>
      <c r="I1998"/>
      <c r="J1998"/>
    </row>
    <row r="1999" spans="1:10" s="46" customFormat="1" x14ac:dyDescent="0.2">
      <c r="A1999"/>
      <c r="B1999" s="73"/>
      <c r="D1999"/>
      <c r="E1999"/>
      <c r="F1999"/>
      <c r="G1999" s="88"/>
      <c r="H1999"/>
      <c r="I1999"/>
      <c r="J1999"/>
    </row>
    <row r="2000" spans="1:10" s="46" customFormat="1" x14ac:dyDescent="0.2">
      <c r="A2000"/>
      <c r="B2000" s="73"/>
      <c r="D2000"/>
      <c r="E2000"/>
      <c r="F2000"/>
      <c r="G2000" s="88"/>
      <c r="H2000"/>
      <c r="I2000"/>
      <c r="J2000"/>
    </row>
    <row r="2001" spans="1:10" s="46" customFormat="1" x14ac:dyDescent="0.2">
      <c r="A2001"/>
      <c r="B2001" s="73"/>
      <c r="D2001"/>
      <c r="E2001"/>
      <c r="F2001"/>
      <c r="G2001" s="88"/>
      <c r="H2001"/>
      <c r="I2001"/>
      <c r="J2001"/>
    </row>
    <row r="2002" spans="1:10" s="46" customFormat="1" x14ac:dyDescent="0.2">
      <c r="A2002"/>
      <c r="B2002" s="73"/>
      <c r="D2002"/>
      <c r="E2002"/>
      <c r="F2002"/>
      <c r="G2002" s="88"/>
      <c r="H2002"/>
      <c r="I2002"/>
      <c r="J2002"/>
    </row>
    <row r="2003" spans="1:10" s="46" customFormat="1" x14ac:dyDescent="0.2">
      <c r="A2003"/>
      <c r="B2003" s="73"/>
      <c r="D2003"/>
      <c r="E2003"/>
      <c r="F2003"/>
      <c r="G2003" s="88"/>
      <c r="H2003"/>
      <c r="I2003"/>
      <c r="J2003"/>
    </row>
    <row r="2004" spans="1:10" s="46" customFormat="1" x14ac:dyDescent="0.2">
      <c r="A2004"/>
      <c r="B2004" s="73"/>
      <c r="D2004"/>
      <c r="E2004"/>
      <c r="F2004"/>
      <c r="G2004" s="88"/>
      <c r="H2004"/>
      <c r="I2004"/>
      <c r="J2004"/>
    </row>
    <row r="2005" spans="1:10" s="46" customFormat="1" x14ac:dyDescent="0.2">
      <c r="A2005"/>
      <c r="B2005" s="73"/>
      <c r="D2005"/>
      <c r="E2005"/>
      <c r="F2005"/>
      <c r="G2005" s="88"/>
      <c r="H2005"/>
      <c r="I2005"/>
      <c r="J2005"/>
    </row>
    <row r="2006" spans="1:10" s="46" customFormat="1" x14ac:dyDescent="0.2">
      <c r="A2006"/>
      <c r="B2006" s="73"/>
      <c r="D2006"/>
      <c r="E2006"/>
      <c r="F2006"/>
      <c r="G2006" s="88"/>
      <c r="H2006"/>
      <c r="I2006"/>
      <c r="J2006"/>
    </row>
    <row r="2007" spans="1:10" s="46" customFormat="1" x14ac:dyDescent="0.2">
      <c r="A2007"/>
      <c r="B2007" s="73"/>
      <c r="D2007"/>
      <c r="E2007"/>
      <c r="F2007"/>
      <c r="G2007" s="88"/>
      <c r="H2007"/>
      <c r="I2007"/>
      <c r="J2007"/>
    </row>
    <row r="2008" spans="1:10" s="46" customFormat="1" x14ac:dyDescent="0.2">
      <c r="A2008"/>
      <c r="B2008" s="73"/>
      <c r="D2008"/>
      <c r="E2008"/>
      <c r="F2008"/>
      <c r="G2008" s="88"/>
      <c r="H2008"/>
      <c r="I2008"/>
      <c r="J2008"/>
    </row>
    <row r="2009" spans="1:10" s="46" customFormat="1" x14ac:dyDescent="0.2">
      <c r="A2009"/>
      <c r="B2009" s="73"/>
      <c r="D2009"/>
      <c r="E2009"/>
      <c r="F2009"/>
      <c r="G2009" s="88"/>
      <c r="H2009"/>
      <c r="I2009"/>
      <c r="J2009"/>
    </row>
    <row r="2010" spans="1:10" s="46" customFormat="1" x14ac:dyDescent="0.2">
      <c r="A2010"/>
      <c r="B2010" s="73"/>
      <c r="D2010"/>
      <c r="E2010"/>
      <c r="F2010"/>
      <c r="G2010" s="88"/>
      <c r="H2010"/>
      <c r="I2010"/>
      <c r="J2010"/>
    </row>
    <row r="2011" spans="1:10" s="46" customFormat="1" x14ac:dyDescent="0.2">
      <c r="A2011"/>
      <c r="B2011" s="73"/>
      <c r="D2011"/>
      <c r="E2011"/>
      <c r="F2011"/>
      <c r="G2011" s="88"/>
      <c r="H2011"/>
      <c r="I2011"/>
      <c r="J2011"/>
    </row>
    <row r="2012" spans="1:10" s="46" customFormat="1" x14ac:dyDescent="0.2">
      <c r="A2012"/>
      <c r="B2012" s="73"/>
      <c r="D2012"/>
      <c r="E2012"/>
      <c r="F2012"/>
      <c r="G2012" s="88"/>
      <c r="H2012"/>
      <c r="I2012"/>
      <c r="J2012"/>
    </row>
    <row r="2013" spans="1:10" s="46" customFormat="1" x14ac:dyDescent="0.2">
      <c r="A2013"/>
      <c r="B2013" s="73"/>
      <c r="D2013"/>
      <c r="E2013"/>
      <c r="F2013"/>
      <c r="G2013" s="88"/>
      <c r="H2013"/>
      <c r="I2013"/>
      <c r="J2013"/>
    </row>
    <row r="2014" spans="1:10" s="46" customFormat="1" x14ac:dyDescent="0.2">
      <c r="A2014"/>
      <c r="B2014" s="73"/>
      <c r="D2014"/>
      <c r="E2014"/>
      <c r="F2014"/>
      <c r="G2014" s="88"/>
      <c r="H2014"/>
      <c r="I2014"/>
      <c r="J2014"/>
    </row>
    <row r="2015" spans="1:10" s="46" customFormat="1" x14ac:dyDescent="0.2">
      <c r="A2015"/>
      <c r="B2015" s="73"/>
      <c r="D2015"/>
      <c r="E2015"/>
      <c r="F2015"/>
      <c r="G2015" s="88"/>
      <c r="H2015"/>
      <c r="I2015"/>
      <c r="J2015"/>
    </row>
    <row r="2016" spans="1:10" s="46" customFormat="1" x14ac:dyDescent="0.2">
      <c r="A2016"/>
      <c r="B2016" s="73"/>
      <c r="D2016"/>
      <c r="E2016"/>
      <c r="F2016"/>
      <c r="G2016" s="88"/>
      <c r="H2016"/>
      <c r="I2016"/>
      <c r="J2016"/>
    </row>
    <row r="2017" spans="1:10" s="46" customFormat="1" x14ac:dyDescent="0.2">
      <c r="A2017"/>
      <c r="B2017" s="73"/>
      <c r="D2017"/>
      <c r="E2017"/>
      <c r="F2017"/>
      <c r="G2017" s="88"/>
      <c r="H2017"/>
      <c r="I2017"/>
      <c r="J2017"/>
    </row>
    <row r="2018" spans="1:10" s="46" customFormat="1" x14ac:dyDescent="0.2">
      <c r="A2018"/>
      <c r="B2018" s="73"/>
      <c r="D2018"/>
      <c r="E2018"/>
      <c r="F2018"/>
      <c r="G2018" s="88"/>
      <c r="H2018"/>
      <c r="I2018"/>
      <c r="J2018"/>
    </row>
    <row r="2019" spans="1:10" s="46" customFormat="1" x14ac:dyDescent="0.2">
      <c r="A2019"/>
      <c r="B2019" s="73"/>
      <c r="D2019"/>
      <c r="E2019"/>
      <c r="F2019"/>
      <c r="G2019" s="88"/>
      <c r="H2019"/>
      <c r="I2019"/>
      <c r="J2019"/>
    </row>
    <row r="2020" spans="1:10" s="46" customFormat="1" x14ac:dyDescent="0.2">
      <c r="A2020"/>
      <c r="B2020" s="73"/>
      <c r="D2020"/>
      <c r="E2020"/>
      <c r="F2020"/>
      <c r="G2020" s="88"/>
      <c r="H2020"/>
      <c r="I2020"/>
      <c r="J2020"/>
    </row>
    <row r="2021" spans="1:10" s="46" customFormat="1" x14ac:dyDescent="0.2">
      <c r="A2021"/>
      <c r="B2021" s="73"/>
      <c r="D2021"/>
      <c r="E2021"/>
      <c r="F2021"/>
      <c r="G2021" s="88"/>
      <c r="H2021"/>
      <c r="I2021"/>
      <c r="J2021"/>
    </row>
    <row r="2022" spans="1:10" s="46" customFormat="1" x14ac:dyDescent="0.2">
      <c r="A2022"/>
      <c r="B2022" s="73"/>
      <c r="D2022"/>
      <c r="E2022"/>
      <c r="F2022"/>
      <c r="G2022" s="88"/>
      <c r="H2022"/>
      <c r="I2022"/>
      <c r="J2022"/>
    </row>
    <row r="2023" spans="1:10" s="46" customFormat="1" x14ac:dyDescent="0.2">
      <c r="A2023"/>
      <c r="B2023" s="73"/>
      <c r="D2023"/>
      <c r="E2023"/>
      <c r="F2023"/>
      <c r="G2023" s="88"/>
      <c r="H2023"/>
      <c r="I2023"/>
      <c r="J2023"/>
    </row>
    <row r="2024" spans="1:10" s="46" customFormat="1" x14ac:dyDescent="0.2">
      <c r="A2024"/>
      <c r="B2024" s="73"/>
      <c r="D2024"/>
      <c r="E2024"/>
      <c r="F2024"/>
      <c r="G2024" s="88"/>
      <c r="H2024"/>
      <c r="I2024"/>
      <c r="J2024"/>
    </row>
    <row r="2025" spans="1:10" s="46" customFormat="1" x14ac:dyDescent="0.2">
      <c r="A2025"/>
      <c r="B2025" s="73"/>
      <c r="D2025"/>
      <c r="E2025"/>
      <c r="F2025"/>
      <c r="G2025" s="88"/>
      <c r="H2025"/>
      <c r="I2025"/>
      <c r="J2025"/>
    </row>
    <row r="2026" spans="1:10" s="46" customFormat="1" x14ac:dyDescent="0.2">
      <c r="A2026"/>
      <c r="B2026" s="73"/>
      <c r="D2026"/>
      <c r="E2026"/>
      <c r="F2026"/>
      <c r="G2026" s="88"/>
      <c r="H2026"/>
      <c r="I2026"/>
      <c r="J2026"/>
    </row>
    <row r="2027" spans="1:10" s="46" customFormat="1" x14ac:dyDescent="0.2">
      <c r="A2027"/>
      <c r="B2027" s="73"/>
      <c r="D2027"/>
      <c r="E2027"/>
      <c r="F2027"/>
      <c r="G2027" s="88"/>
      <c r="H2027"/>
      <c r="I2027"/>
      <c r="J2027"/>
    </row>
    <row r="2028" spans="1:10" s="46" customFormat="1" x14ac:dyDescent="0.2">
      <c r="A2028"/>
      <c r="B2028" s="73"/>
      <c r="D2028"/>
      <c r="E2028"/>
      <c r="F2028"/>
      <c r="G2028" s="88"/>
      <c r="H2028"/>
      <c r="I2028"/>
      <c r="J2028"/>
    </row>
    <row r="2029" spans="1:10" s="46" customFormat="1" x14ac:dyDescent="0.2">
      <c r="A2029"/>
      <c r="B2029" s="73"/>
      <c r="D2029"/>
      <c r="E2029"/>
      <c r="F2029"/>
      <c r="G2029" s="88"/>
      <c r="H2029"/>
      <c r="I2029"/>
      <c r="J2029"/>
    </row>
    <row r="2030" spans="1:10" s="46" customFormat="1" x14ac:dyDescent="0.2">
      <c r="A2030"/>
      <c r="B2030" s="73"/>
      <c r="D2030"/>
      <c r="E2030"/>
      <c r="F2030"/>
      <c r="G2030" s="88"/>
      <c r="H2030"/>
      <c r="I2030"/>
      <c r="J2030"/>
    </row>
    <row r="2031" spans="1:10" s="46" customFormat="1" x14ac:dyDescent="0.2">
      <c r="A2031"/>
      <c r="B2031" s="73"/>
      <c r="D2031"/>
      <c r="E2031"/>
      <c r="F2031"/>
      <c r="G2031" s="88"/>
      <c r="H2031"/>
      <c r="I2031"/>
      <c r="J2031"/>
    </row>
    <row r="2032" spans="1:10" s="46" customFormat="1" x14ac:dyDescent="0.2">
      <c r="A2032"/>
      <c r="B2032" s="73"/>
      <c r="D2032"/>
      <c r="E2032"/>
      <c r="F2032"/>
      <c r="G2032" s="88"/>
      <c r="H2032"/>
      <c r="I2032"/>
      <c r="J2032"/>
    </row>
    <row r="2033" spans="1:10" s="46" customFormat="1" x14ac:dyDescent="0.2">
      <c r="A2033"/>
      <c r="B2033" s="73"/>
      <c r="D2033"/>
      <c r="E2033"/>
      <c r="F2033"/>
      <c r="G2033" s="88"/>
      <c r="H2033"/>
      <c r="I2033"/>
      <c r="J2033"/>
    </row>
    <row r="2034" spans="1:10" s="46" customFormat="1" x14ac:dyDescent="0.2">
      <c r="A2034"/>
      <c r="B2034" s="73"/>
      <c r="D2034"/>
      <c r="E2034"/>
      <c r="F2034"/>
      <c r="G2034" s="88"/>
      <c r="H2034"/>
      <c r="I2034"/>
      <c r="J2034"/>
    </row>
    <row r="2035" spans="1:10" s="46" customFormat="1" x14ac:dyDescent="0.2">
      <c r="A2035"/>
      <c r="B2035" s="73"/>
      <c r="D2035"/>
      <c r="E2035"/>
      <c r="F2035"/>
      <c r="G2035" s="88"/>
      <c r="H2035"/>
      <c r="I2035"/>
      <c r="J2035"/>
    </row>
    <row r="2036" spans="1:10" s="46" customFormat="1" x14ac:dyDescent="0.2">
      <c r="A2036"/>
      <c r="B2036" s="73"/>
      <c r="D2036"/>
      <c r="E2036"/>
      <c r="F2036"/>
      <c r="G2036" s="88"/>
      <c r="H2036"/>
      <c r="I2036"/>
      <c r="J2036"/>
    </row>
    <row r="2037" spans="1:10" s="46" customFormat="1" x14ac:dyDescent="0.2">
      <c r="A2037"/>
      <c r="B2037" s="73"/>
      <c r="D2037"/>
      <c r="E2037"/>
      <c r="F2037"/>
      <c r="G2037" s="88"/>
      <c r="H2037"/>
      <c r="I2037"/>
      <c r="J2037"/>
    </row>
    <row r="2038" spans="1:10" s="46" customFormat="1" x14ac:dyDescent="0.2">
      <c r="A2038"/>
      <c r="B2038" s="73"/>
      <c r="D2038"/>
      <c r="E2038"/>
      <c r="F2038"/>
      <c r="G2038" s="88"/>
      <c r="H2038"/>
      <c r="I2038"/>
      <c r="J2038"/>
    </row>
    <row r="2039" spans="1:10" s="46" customFormat="1" x14ac:dyDescent="0.2">
      <c r="A2039"/>
      <c r="B2039" s="73"/>
      <c r="D2039"/>
      <c r="E2039"/>
      <c r="F2039"/>
      <c r="G2039" s="88"/>
      <c r="H2039"/>
      <c r="I2039"/>
      <c r="J2039"/>
    </row>
    <row r="2040" spans="1:10" s="46" customFormat="1" x14ac:dyDescent="0.2">
      <c r="A2040"/>
      <c r="B2040" s="73"/>
      <c r="D2040"/>
      <c r="E2040"/>
      <c r="F2040"/>
      <c r="G2040" s="88"/>
      <c r="H2040"/>
      <c r="I2040"/>
      <c r="J2040"/>
    </row>
    <row r="2041" spans="1:10" s="46" customFormat="1" x14ac:dyDescent="0.2">
      <c r="A2041"/>
      <c r="B2041" s="73"/>
      <c r="D2041"/>
      <c r="E2041"/>
      <c r="F2041"/>
      <c r="G2041" s="88"/>
      <c r="H2041"/>
      <c r="I2041"/>
      <c r="J2041"/>
    </row>
    <row r="2042" spans="1:10" s="46" customFormat="1" x14ac:dyDescent="0.2">
      <c r="A2042"/>
      <c r="B2042" s="73"/>
      <c r="D2042"/>
      <c r="E2042"/>
      <c r="F2042"/>
      <c r="G2042" s="88"/>
      <c r="H2042"/>
      <c r="I2042"/>
      <c r="J2042"/>
    </row>
    <row r="2043" spans="1:10" s="46" customFormat="1" x14ac:dyDescent="0.2">
      <c r="A2043"/>
      <c r="B2043" s="73"/>
      <c r="D2043"/>
      <c r="E2043"/>
      <c r="F2043"/>
      <c r="G2043" s="88"/>
      <c r="H2043"/>
      <c r="I2043"/>
      <c r="J2043"/>
    </row>
    <row r="2044" spans="1:10" s="46" customFormat="1" x14ac:dyDescent="0.2">
      <c r="A2044"/>
      <c r="B2044" s="73"/>
      <c r="D2044"/>
      <c r="E2044"/>
      <c r="F2044"/>
      <c r="G2044" s="88"/>
      <c r="H2044"/>
      <c r="I2044"/>
      <c r="J2044"/>
    </row>
    <row r="2045" spans="1:10" s="46" customFormat="1" x14ac:dyDescent="0.2">
      <c r="A2045"/>
      <c r="B2045" s="73"/>
      <c r="D2045"/>
      <c r="E2045"/>
      <c r="F2045"/>
      <c r="G2045" s="88"/>
      <c r="H2045"/>
      <c r="I2045"/>
      <c r="J2045"/>
    </row>
    <row r="2046" spans="1:10" s="46" customFormat="1" x14ac:dyDescent="0.2">
      <c r="A2046"/>
      <c r="B2046" s="73"/>
      <c r="D2046"/>
      <c r="E2046"/>
      <c r="F2046"/>
      <c r="G2046" s="88"/>
      <c r="H2046"/>
      <c r="I2046"/>
      <c r="J2046"/>
    </row>
    <row r="2047" spans="1:10" s="46" customFormat="1" x14ac:dyDescent="0.2">
      <c r="A2047"/>
      <c r="B2047" s="73"/>
      <c r="D2047"/>
      <c r="E2047"/>
      <c r="F2047"/>
      <c r="G2047" s="88"/>
      <c r="H2047"/>
      <c r="I2047"/>
      <c r="J2047"/>
    </row>
    <row r="2048" spans="1:10" s="46" customFormat="1" x14ac:dyDescent="0.2">
      <c r="A2048"/>
      <c r="B2048" s="73"/>
      <c r="D2048"/>
      <c r="E2048"/>
      <c r="F2048"/>
      <c r="G2048" s="88"/>
      <c r="H2048"/>
      <c r="I2048"/>
      <c r="J2048"/>
    </row>
    <row r="2049" spans="1:10" s="46" customFormat="1" x14ac:dyDescent="0.2">
      <c r="A2049"/>
      <c r="B2049" s="73"/>
      <c r="D2049"/>
      <c r="E2049"/>
      <c r="F2049"/>
      <c r="G2049" s="88"/>
      <c r="H2049"/>
      <c r="I2049"/>
      <c r="J2049"/>
    </row>
    <row r="2050" spans="1:10" s="46" customFormat="1" x14ac:dyDescent="0.2">
      <c r="A2050"/>
      <c r="B2050" s="73"/>
      <c r="D2050"/>
      <c r="E2050"/>
      <c r="F2050"/>
      <c r="G2050" s="88"/>
      <c r="H2050"/>
      <c r="I2050"/>
      <c r="J2050"/>
    </row>
    <row r="2051" spans="1:10" s="46" customFormat="1" x14ac:dyDescent="0.2">
      <c r="A2051"/>
      <c r="B2051" s="73"/>
      <c r="D2051"/>
      <c r="E2051"/>
      <c r="F2051"/>
      <c r="G2051" s="88"/>
      <c r="H2051"/>
      <c r="I2051"/>
      <c r="J2051"/>
    </row>
    <row r="2052" spans="1:10" s="46" customFormat="1" x14ac:dyDescent="0.2">
      <c r="A2052"/>
      <c r="B2052" s="73"/>
      <c r="D2052"/>
      <c r="E2052"/>
      <c r="F2052"/>
      <c r="G2052" s="88"/>
      <c r="H2052"/>
      <c r="I2052"/>
      <c r="J2052"/>
    </row>
    <row r="2053" spans="1:10" s="46" customFormat="1" x14ac:dyDescent="0.2">
      <c r="A2053"/>
      <c r="B2053" s="73"/>
      <c r="D2053"/>
      <c r="E2053"/>
      <c r="F2053"/>
      <c r="G2053" s="88"/>
      <c r="H2053"/>
      <c r="I2053"/>
      <c r="J2053"/>
    </row>
    <row r="2054" spans="1:10" s="46" customFormat="1" x14ac:dyDescent="0.2">
      <c r="A2054"/>
      <c r="B2054" s="73"/>
      <c r="D2054"/>
      <c r="E2054"/>
      <c r="F2054"/>
      <c r="G2054" s="88"/>
      <c r="H2054"/>
      <c r="I2054"/>
      <c r="J2054"/>
    </row>
    <row r="2055" spans="1:10" s="46" customFormat="1" x14ac:dyDescent="0.2">
      <c r="A2055"/>
      <c r="B2055" s="73"/>
      <c r="D2055"/>
      <c r="E2055"/>
      <c r="F2055"/>
      <c r="G2055" s="88"/>
      <c r="H2055"/>
      <c r="I2055"/>
      <c r="J2055"/>
    </row>
    <row r="2056" spans="1:10" s="46" customFormat="1" x14ac:dyDescent="0.2">
      <c r="A2056"/>
      <c r="B2056" s="73"/>
      <c r="D2056"/>
      <c r="E2056"/>
      <c r="F2056"/>
      <c r="G2056" s="88"/>
      <c r="H2056"/>
      <c r="I2056"/>
      <c r="J2056"/>
    </row>
    <row r="2057" spans="1:10" s="46" customFormat="1" x14ac:dyDescent="0.2">
      <c r="A2057"/>
      <c r="B2057" s="73"/>
      <c r="D2057"/>
      <c r="E2057"/>
      <c r="F2057"/>
      <c r="G2057" s="88"/>
      <c r="H2057"/>
      <c r="I2057"/>
      <c r="J2057"/>
    </row>
    <row r="2058" spans="1:10" s="46" customFormat="1" x14ac:dyDescent="0.2">
      <c r="A2058"/>
      <c r="B2058" s="73"/>
      <c r="D2058"/>
      <c r="E2058"/>
      <c r="F2058"/>
      <c r="G2058" s="88"/>
      <c r="H2058"/>
      <c r="I2058"/>
      <c r="J2058"/>
    </row>
    <row r="2059" spans="1:10" s="46" customFormat="1" x14ac:dyDescent="0.2">
      <c r="A2059"/>
      <c r="B2059" s="73"/>
      <c r="D2059"/>
      <c r="E2059"/>
      <c r="F2059"/>
      <c r="G2059" s="88"/>
      <c r="H2059"/>
      <c r="I2059"/>
      <c r="J2059"/>
    </row>
    <row r="2060" spans="1:10" s="46" customFormat="1" x14ac:dyDescent="0.2">
      <c r="A2060"/>
      <c r="B2060" s="73"/>
      <c r="D2060"/>
      <c r="E2060"/>
      <c r="F2060"/>
      <c r="G2060" s="88"/>
      <c r="H2060"/>
      <c r="I2060"/>
      <c r="J2060"/>
    </row>
    <row r="2061" spans="1:10" s="46" customFormat="1" x14ac:dyDescent="0.2">
      <c r="A2061"/>
      <c r="B2061" s="73"/>
      <c r="D2061"/>
      <c r="E2061"/>
      <c r="F2061"/>
      <c r="G2061" s="88"/>
      <c r="H2061"/>
      <c r="I2061"/>
      <c r="J2061"/>
    </row>
    <row r="2062" spans="1:10" s="46" customFormat="1" x14ac:dyDescent="0.2">
      <c r="A2062"/>
      <c r="B2062" s="73"/>
      <c r="D2062"/>
      <c r="E2062"/>
      <c r="F2062"/>
      <c r="G2062" s="88"/>
      <c r="H2062"/>
      <c r="I2062"/>
      <c r="J2062"/>
    </row>
    <row r="2063" spans="1:10" s="46" customFormat="1" x14ac:dyDescent="0.2">
      <c r="A2063"/>
      <c r="B2063" s="73"/>
      <c r="D2063"/>
      <c r="E2063"/>
      <c r="F2063"/>
      <c r="G2063" s="88"/>
      <c r="H2063"/>
      <c r="I2063"/>
      <c r="J2063"/>
    </row>
    <row r="2064" spans="1:10" s="46" customFormat="1" x14ac:dyDescent="0.2">
      <c r="A2064"/>
      <c r="B2064" s="73"/>
      <c r="D2064"/>
      <c r="E2064"/>
      <c r="F2064"/>
      <c r="G2064" s="88"/>
      <c r="H2064"/>
      <c r="I2064"/>
      <c r="J2064"/>
    </row>
    <row r="2065" spans="1:10" s="46" customFormat="1" x14ac:dyDescent="0.2">
      <c r="A2065"/>
      <c r="B2065" s="73"/>
      <c r="D2065"/>
      <c r="E2065"/>
      <c r="F2065"/>
      <c r="G2065" s="88"/>
      <c r="H2065"/>
      <c r="I2065"/>
      <c r="J2065"/>
    </row>
    <row r="2066" spans="1:10" s="46" customFormat="1" x14ac:dyDescent="0.2">
      <c r="A2066"/>
      <c r="B2066" s="73"/>
      <c r="D2066"/>
      <c r="E2066"/>
      <c r="F2066"/>
      <c r="G2066" s="88"/>
      <c r="H2066"/>
      <c r="I2066"/>
      <c r="J2066"/>
    </row>
    <row r="2067" spans="1:10" s="46" customFormat="1" x14ac:dyDescent="0.2">
      <c r="A2067"/>
      <c r="B2067" s="73"/>
      <c r="D2067"/>
      <c r="E2067"/>
      <c r="F2067"/>
      <c r="G2067" s="88"/>
      <c r="H2067"/>
      <c r="I2067"/>
      <c r="J2067"/>
    </row>
    <row r="2068" spans="1:10" s="46" customFormat="1" x14ac:dyDescent="0.2">
      <c r="A2068"/>
      <c r="B2068" s="73"/>
      <c r="D2068"/>
      <c r="E2068"/>
      <c r="F2068"/>
      <c r="G2068" s="88"/>
      <c r="H2068"/>
      <c r="I2068"/>
      <c r="J2068"/>
    </row>
    <row r="2069" spans="1:10" s="46" customFormat="1" x14ac:dyDescent="0.2">
      <c r="A2069"/>
      <c r="B2069" s="73"/>
      <c r="D2069"/>
      <c r="E2069"/>
      <c r="F2069"/>
      <c r="G2069" s="88"/>
      <c r="H2069"/>
      <c r="I2069"/>
      <c r="J2069"/>
    </row>
    <row r="2070" spans="1:10" s="46" customFormat="1" x14ac:dyDescent="0.2">
      <c r="A2070"/>
      <c r="B2070" s="73"/>
      <c r="D2070"/>
      <c r="E2070"/>
      <c r="F2070"/>
      <c r="G2070" s="88"/>
      <c r="H2070"/>
      <c r="I2070"/>
      <c r="J2070"/>
    </row>
    <row r="2071" spans="1:10" s="46" customFormat="1" x14ac:dyDescent="0.2">
      <c r="A2071"/>
      <c r="B2071" s="73"/>
      <c r="D2071"/>
      <c r="E2071"/>
      <c r="F2071"/>
      <c r="G2071" s="88"/>
      <c r="H2071"/>
      <c r="I2071"/>
      <c r="J2071"/>
    </row>
    <row r="2072" spans="1:10" s="46" customFormat="1" x14ac:dyDescent="0.2">
      <c r="A2072"/>
      <c r="B2072" s="73"/>
      <c r="D2072"/>
      <c r="E2072"/>
      <c r="F2072"/>
      <c r="G2072" s="88"/>
      <c r="H2072"/>
      <c r="I2072"/>
      <c r="J2072"/>
    </row>
    <row r="2073" spans="1:10" s="46" customFormat="1" x14ac:dyDescent="0.2">
      <c r="A2073"/>
      <c r="B2073" s="73"/>
      <c r="D2073"/>
      <c r="E2073"/>
      <c r="F2073"/>
      <c r="G2073" s="88"/>
      <c r="H2073"/>
      <c r="I2073"/>
      <c r="J2073"/>
    </row>
    <row r="2074" spans="1:10" s="46" customFormat="1" x14ac:dyDescent="0.2">
      <c r="A2074"/>
      <c r="B2074" s="73"/>
      <c r="D2074"/>
      <c r="E2074"/>
      <c r="F2074"/>
      <c r="G2074" s="88"/>
      <c r="H2074"/>
      <c r="I2074"/>
      <c r="J2074"/>
    </row>
    <row r="2075" spans="1:10" s="46" customFormat="1" x14ac:dyDescent="0.2">
      <c r="A2075"/>
      <c r="B2075" s="73"/>
      <c r="D2075"/>
      <c r="E2075"/>
      <c r="F2075"/>
      <c r="G2075" s="88"/>
      <c r="H2075"/>
      <c r="I2075"/>
      <c r="J2075"/>
    </row>
    <row r="2076" spans="1:10" s="46" customFormat="1" x14ac:dyDescent="0.2">
      <c r="A2076"/>
      <c r="B2076" s="73"/>
      <c r="D2076"/>
      <c r="E2076"/>
      <c r="F2076"/>
      <c r="G2076" s="88"/>
      <c r="H2076"/>
      <c r="I2076"/>
      <c r="J2076"/>
    </row>
    <row r="2077" spans="1:10" s="46" customFormat="1" x14ac:dyDescent="0.2">
      <c r="A2077"/>
      <c r="B2077" s="73"/>
      <c r="D2077"/>
      <c r="E2077"/>
      <c r="F2077"/>
      <c r="G2077" s="88"/>
      <c r="H2077"/>
      <c r="I2077"/>
      <c r="J2077"/>
    </row>
    <row r="2078" spans="1:10" s="46" customFormat="1" x14ac:dyDescent="0.2">
      <c r="A2078"/>
      <c r="B2078" s="73"/>
      <c r="D2078"/>
      <c r="E2078"/>
      <c r="F2078"/>
      <c r="G2078" s="88"/>
      <c r="H2078"/>
      <c r="I2078"/>
      <c r="J2078"/>
    </row>
    <row r="2079" spans="1:10" s="46" customFormat="1" x14ac:dyDescent="0.2">
      <c r="A2079"/>
      <c r="B2079" s="73"/>
      <c r="D2079"/>
      <c r="E2079"/>
      <c r="F2079"/>
      <c r="G2079" s="88"/>
      <c r="H2079"/>
      <c r="I2079"/>
      <c r="J2079"/>
    </row>
    <row r="2080" spans="1:10" s="46" customFormat="1" x14ac:dyDescent="0.2">
      <c r="A2080"/>
      <c r="B2080" s="73"/>
      <c r="D2080"/>
      <c r="E2080"/>
      <c r="F2080"/>
      <c r="G2080" s="88"/>
      <c r="H2080"/>
      <c r="I2080"/>
      <c r="J2080"/>
    </row>
    <row r="2081" spans="1:10" s="46" customFormat="1" x14ac:dyDescent="0.2">
      <c r="A2081"/>
      <c r="B2081" s="73"/>
      <c r="D2081"/>
      <c r="E2081"/>
      <c r="F2081"/>
      <c r="G2081" s="88"/>
      <c r="H2081"/>
      <c r="I2081"/>
      <c r="J2081"/>
    </row>
    <row r="2082" spans="1:10" s="46" customFormat="1" x14ac:dyDescent="0.2">
      <c r="A2082"/>
      <c r="B2082" s="73"/>
      <c r="D2082"/>
      <c r="E2082"/>
      <c r="F2082"/>
      <c r="G2082" s="88"/>
      <c r="H2082"/>
      <c r="I2082"/>
      <c r="J2082"/>
    </row>
    <row r="2083" spans="1:10" s="46" customFormat="1" x14ac:dyDescent="0.2">
      <c r="A2083"/>
      <c r="B2083" s="73"/>
      <c r="D2083"/>
      <c r="E2083"/>
      <c r="F2083"/>
      <c r="G2083" s="88"/>
      <c r="H2083"/>
      <c r="I2083"/>
      <c r="J2083"/>
    </row>
    <row r="2084" spans="1:10" s="46" customFormat="1" x14ac:dyDescent="0.2">
      <c r="A2084"/>
      <c r="B2084" s="73"/>
      <c r="D2084"/>
      <c r="E2084"/>
      <c r="F2084"/>
      <c r="G2084" s="88"/>
      <c r="H2084"/>
      <c r="I2084"/>
      <c r="J2084"/>
    </row>
    <row r="2085" spans="1:10" s="46" customFormat="1" x14ac:dyDescent="0.2">
      <c r="A2085"/>
      <c r="B2085" s="73"/>
      <c r="D2085"/>
      <c r="E2085"/>
      <c r="F2085"/>
      <c r="G2085" s="88"/>
      <c r="H2085"/>
      <c r="I2085"/>
      <c r="J2085"/>
    </row>
    <row r="2086" spans="1:10" s="46" customFormat="1" x14ac:dyDescent="0.2">
      <c r="A2086"/>
      <c r="B2086" s="73"/>
      <c r="D2086"/>
      <c r="E2086"/>
      <c r="F2086"/>
      <c r="G2086" s="88"/>
      <c r="H2086"/>
      <c r="I2086"/>
      <c r="J2086"/>
    </row>
    <row r="2087" spans="1:10" s="46" customFormat="1" x14ac:dyDescent="0.2">
      <c r="A2087"/>
      <c r="B2087" s="73"/>
      <c r="D2087"/>
      <c r="E2087"/>
      <c r="F2087"/>
      <c r="G2087" s="88"/>
      <c r="H2087"/>
      <c r="I2087"/>
      <c r="J2087"/>
    </row>
    <row r="2088" spans="1:10" s="46" customFormat="1" x14ac:dyDescent="0.2">
      <c r="A2088"/>
      <c r="B2088" s="73"/>
      <c r="D2088"/>
      <c r="E2088"/>
      <c r="F2088"/>
      <c r="G2088" s="88"/>
      <c r="H2088"/>
      <c r="I2088"/>
      <c r="J2088"/>
    </row>
    <row r="2089" spans="1:10" s="46" customFormat="1" x14ac:dyDescent="0.2">
      <c r="A2089"/>
      <c r="B2089" s="73"/>
      <c r="D2089"/>
      <c r="E2089"/>
      <c r="F2089"/>
      <c r="G2089" s="88"/>
      <c r="H2089"/>
      <c r="I2089"/>
      <c r="J2089"/>
    </row>
    <row r="2090" spans="1:10" s="46" customFormat="1" x14ac:dyDescent="0.2">
      <c r="A2090"/>
      <c r="B2090" s="73"/>
      <c r="D2090"/>
      <c r="E2090"/>
      <c r="F2090"/>
      <c r="G2090" s="88"/>
      <c r="H2090"/>
      <c r="I2090"/>
      <c r="J2090"/>
    </row>
    <row r="2091" spans="1:10" s="46" customFormat="1" x14ac:dyDescent="0.2">
      <c r="A2091"/>
      <c r="B2091" s="73"/>
      <c r="D2091"/>
      <c r="E2091"/>
      <c r="F2091"/>
      <c r="G2091" s="88"/>
      <c r="H2091"/>
      <c r="I2091"/>
      <c r="J2091"/>
    </row>
    <row r="2092" spans="1:10" s="46" customFormat="1" x14ac:dyDescent="0.2">
      <c r="A2092"/>
      <c r="B2092" s="73"/>
      <c r="D2092"/>
      <c r="E2092"/>
      <c r="F2092"/>
      <c r="G2092" s="88"/>
      <c r="H2092"/>
      <c r="I2092"/>
      <c r="J2092"/>
    </row>
    <row r="2093" spans="1:10" s="46" customFormat="1" x14ac:dyDescent="0.2">
      <c r="A2093"/>
      <c r="B2093" s="73"/>
      <c r="D2093"/>
      <c r="E2093"/>
      <c r="F2093"/>
      <c r="G2093" s="88"/>
      <c r="H2093"/>
      <c r="I2093"/>
      <c r="J2093"/>
    </row>
    <row r="2094" spans="1:10" s="46" customFormat="1" x14ac:dyDescent="0.2">
      <c r="A2094"/>
      <c r="B2094" s="73"/>
      <c r="D2094"/>
      <c r="E2094"/>
      <c r="F2094"/>
      <c r="G2094" s="88"/>
      <c r="H2094"/>
      <c r="I2094"/>
      <c r="J2094"/>
    </row>
    <row r="2095" spans="1:10" s="46" customFormat="1" x14ac:dyDescent="0.2">
      <c r="A2095"/>
      <c r="B2095" s="73"/>
      <c r="D2095"/>
      <c r="E2095"/>
      <c r="F2095"/>
      <c r="G2095" s="88"/>
      <c r="H2095"/>
      <c r="I2095"/>
      <c r="J2095"/>
    </row>
    <row r="2096" spans="1:10" s="46" customFormat="1" x14ac:dyDescent="0.2">
      <c r="A2096"/>
      <c r="B2096" s="73"/>
      <c r="D2096"/>
      <c r="E2096"/>
      <c r="F2096"/>
      <c r="G2096" s="88"/>
      <c r="H2096"/>
      <c r="I2096"/>
      <c r="J2096"/>
    </row>
    <row r="2097" spans="1:10" s="46" customFormat="1" x14ac:dyDescent="0.2">
      <c r="A2097"/>
      <c r="B2097" s="73"/>
      <c r="D2097"/>
      <c r="E2097"/>
      <c r="F2097"/>
      <c r="G2097" s="88"/>
      <c r="H2097"/>
      <c r="I2097"/>
      <c r="J2097"/>
    </row>
    <row r="2098" spans="1:10" s="46" customFormat="1" x14ac:dyDescent="0.2">
      <c r="A2098"/>
      <c r="B2098" s="73"/>
      <c r="D2098"/>
      <c r="E2098"/>
      <c r="F2098"/>
      <c r="G2098" s="88"/>
      <c r="H2098"/>
      <c r="I2098"/>
      <c r="J2098"/>
    </row>
    <row r="2099" spans="1:10" s="46" customFormat="1" x14ac:dyDescent="0.2">
      <c r="A2099"/>
      <c r="B2099" s="73"/>
      <c r="D2099"/>
      <c r="E2099"/>
      <c r="F2099"/>
      <c r="G2099" s="88"/>
      <c r="H2099"/>
      <c r="I2099"/>
      <c r="J2099"/>
    </row>
    <row r="2100" spans="1:10" s="46" customFormat="1" x14ac:dyDescent="0.2">
      <c r="A2100"/>
      <c r="B2100" s="73"/>
      <c r="D2100"/>
      <c r="E2100"/>
      <c r="F2100"/>
      <c r="G2100" s="88"/>
      <c r="H2100"/>
      <c r="I2100"/>
      <c r="J2100"/>
    </row>
    <row r="2101" spans="1:10" s="46" customFormat="1" x14ac:dyDescent="0.2">
      <c r="A2101"/>
      <c r="B2101" s="73"/>
      <c r="D2101"/>
      <c r="E2101"/>
      <c r="F2101"/>
      <c r="G2101" s="88"/>
      <c r="H2101"/>
      <c r="I2101"/>
      <c r="J2101"/>
    </row>
    <row r="2102" spans="1:10" s="46" customFormat="1" x14ac:dyDescent="0.2">
      <c r="A2102"/>
      <c r="B2102" s="73"/>
      <c r="D2102"/>
      <c r="E2102"/>
      <c r="F2102"/>
      <c r="G2102" s="88"/>
      <c r="H2102"/>
      <c r="I2102"/>
      <c r="J2102"/>
    </row>
    <row r="2103" spans="1:10" s="46" customFormat="1" x14ac:dyDescent="0.2">
      <c r="A2103"/>
      <c r="B2103" s="73"/>
      <c r="D2103"/>
      <c r="E2103"/>
      <c r="F2103"/>
      <c r="G2103" s="88"/>
      <c r="H2103"/>
      <c r="I2103"/>
      <c r="J2103"/>
    </row>
    <row r="2104" spans="1:10" s="46" customFormat="1" x14ac:dyDescent="0.2">
      <c r="A2104"/>
      <c r="B2104" s="73"/>
      <c r="D2104"/>
      <c r="E2104"/>
      <c r="F2104"/>
      <c r="G2104" s="88"/>
      <c r="H2104"/>
      <c r="I2104"/>
      <c r="J2104"/>
    </row>
    <row r="2105" spans="1:10" s="46" customFormat="1" x14ac:dyDescent="0.2">
      <c r="A2105"/>
      <c r="B2105" s="73"/>
      <c r="D2105"/>
      <c r="E2105"/>
      <c r="F2105"/>
      <c r="G2105" s="88"/>
      <c r="H2105"/>
      <c r="I2105"/>
      <c r="J2105"/>
    </row>
    <row r="2106" spans="1:10" s="46" customFormat="1" x14ac:dyDescent="0.2">
      <c r="A2106"/>
      <c r="B2106" s="73"/>
      <c r="D2106"/>
      <c r="E2106"/>
      <c r="F2106"/>
      <c r="G2106" s="88"/>
      <c r="H2106"/>
      <c r="I2106"/>
      <c r="J2106"/>
    </row>
    <row r="2107" spans="1:10" s="46" customFormat="1" x14ac:dyDescent="0.2">
      <c r="A2107"/>
      <c r="B2107" s="73"/>
      <c r="D2107"/>
      <c r="E2107"/>
      <c r="F2107"/>
      <c r="G2107" s="88"/>
      <c r="H2107"/>
      <c r="I2107"/>
      <c r="J2107"/>
    </row>
    <row r="2108" spans="1:10" s="46" customFormat="1" x14ac:dyDescent="0.2">
      <c r="A2108"/>
      <c r="B2108" s="73"/>
      <c r="D2108"/>
      <c r="E2108"/>
      <c r="F2108"/>
      <c r="G2108" s="88"/>
      <c r="H2108"/>
      <c r="I2108"/>
      <c r="J2108"/>
    </row>
    <row r="2109" spans="1:10" s="46" customFormat="1" x14ac:dyDescent="0.2">
      <c r="A2109"/>
      <c r="B2109" s="73"/>
      <c r="D2109"/>
      <c r="E2109"/>
      <c r="F2109"/>
      <c r="G2109" s="88"/>
      <c r="H2109"/>
      <c r="I2109"/>
      <c r="J2109"/>
    </row>
    <row r="2110" spans="1:10" s="46" customFormat="1" x14ac:dyDescent="0.2">
      <c r="A2110"/>
      <c r="B2110" s="73"/>
      <c r="D2110"/>
      <c r="E2110"/>
      <c r="F2110"/>
      <c r="G2110" s="88"/>
      <c r="H2110"/>
      <c r="I2110"/>
      <c r="J2110"/>
    </row>
    <row r="2111" spans="1:10" s="46" customFormat="1" x14ac:dyDescent="0.2">
      <c r="A2111"/>
      <c r="B2111" s="73"/>
      <c r="D2111"/>
      <c r="E2111"/>
      <c r="F2111"/>
      <c r="G2111" s="88"/>
      <c r="H2111"/>
      <c r="I2111"/>
      <c r="J2111"/>
    </row>
    <row r="2112" spans="1:10" s="46" customFormat="1" x14ac:dyDescent="0.2">
      <c r="A2112"/>
      <c r="B2112" s="73"/>
      <c r="D2112"/>
      <c r="E2112"/>
      <c r="F2112"/>
      <c r="G2112" s="88"/>
      <c r="H2112"/>
      <c r="I2112"/>
      <c r="J2112"/>
    </row>
    <row r="2113" spans="1:10" s="46" customFormat="1" x14ac:dyDescent="0.2">
      <c r="A2113"/>
      <c r="B2113" s="73"/>
      <c r="D2113"/>
      <c r="E2113"/>
      <c r="F2113"/>
      <c r="G2113" s="88"/>
      <c r="H2113"/>
      <c r="I2113"/>
      <c r="J2113"/>
    </row>
    <row r="2114" spans="1:10" s="46" customFormat="1" x14ac:dyDescent="0.2">
      <c r="A2114"/>
      <c r="B2114" s="73"/>
      <c r="D2114"/>
      <c r="E2114"/>
      <c r="F2114"/>
      <c r="G2114" s="88"/>
      <c r="H2114"/>
      <c r="I2114"/>
      <c r="J2114"/>
    </row>
    <row r="2115" spans="1:10" s="46" customFormat="1" x14ac:dyDescent="0.2">
      <c r="A2115"/>
      <c r="B2115" s="73"/>
      <c r="D2115"/>
      <c r="E2115"/>
      <c r="F2115"/>
      <c r="G2115" s="88"/>
      <c r="H2115"/>
      <c r="I2115"/>
      <c r="J2115"/>
    </row>
    <row r="2116" spans="1:10" s="46" customFormat="1" x14ac:dyDescent="0.2">
      <c r="A2116"/>
      <c r="B2116" s="73"/>
      <c r="D2116"/>
      <c r="E2116"/>
      <c r="F2116"/>
      <c r="G2116" s="88"/>
      <c r="H2116"/>
      <c r="I2116"/>
      <c r="J2116"/>
    </row>
    <row r="2117" spans="1:10" s="46" customFormat="1" x14ac:dyDescent="0.2">
      <c r="A2117"/>
      <c r="B2117" s="73"/>
      <c r="D2117"/>
      <c r="E2117"/>
      <c r="F2117"/>
      <c r="G2117" s="88"/>
      <c r="H2117"/>
      <c r="I2117"/>
      <c r="J2117"/>
    </row>
    <row r="2118" spans="1:10" s="46" customFormat="1" x14ac:dyDescent="0.2">
      <c r="A2118"/>
      <c r="B2118" s="73"/>
      <c r="D2118"/>
      <c r="E2118"/>
      <c r="F2118"/>
      <c r="G2118" s="88"/>
      <c r="H2118"/>
      <c r="I2118"/>
      <c r="J2118"/>
    </row>
    <row r="2119" spans="1:10" s="46" customFormat="1" x14ac:dyDescent="0.2">
      <c r="A2119"/>
      <c r="B2119" s="73"/>
      <c r="D2119"/>
      <c r="E2119"/>
      <c r="F2119"/>
      <c r="G2119" s="88"/>
      <c r="H2119"/>
      <c r="I2119"/>
      <c r="J2119"/>
    </row>
    <row r="2120" spans="1:10" s="46" customFormat="1" x14ac:dyDescent="0.2">
      <c r="A2120"/>
      <c r="B2120" s="73"/>
      <c r="D2120"/>
      <c r="E2120"/>
      <c r="F2120"/>
      <c r="G2120" s="88"/>
      <c r="H2120"/>
      <c r="I2120"/>
      <c r="J2120"/>
    </row>
    <row r="2121" spans="1:10" s="46" customFormat="1" x14ac:dyDescent="0.2">
      <c r="A2121"/>
      <c r="B2121" s="73"/>
      <c r="D2121"/>
      <c r="E2121"/>
      <c r="F2121"/>
      <c r="G2121" s="88"/>
      <c r="H2121"/>
      <c r="I2121"/>
      <c r="J2121"/>
    </row>
    <row r="2122" spans="1:10" s="46" customFormat="1" x14ac:dyDescent="0.2">
      <c r="A2122"/>
      <c r="B2122" s="73"/>
      <c r="D2122"/>
      <c r="E2122"/>
      <c r="F2122"/>
      <c r="G2122" s="88"/>
      <c r="H2122"/>
      <c r="I2122"/>
      <c r="J2122"/>
    </row>
    <row r="2123" spans="1:10" s="46" customFormat="1" x14ac:dyDescent="0.2">
      <c r="A2123"/>
      <c r="B2123" s="73"/>
      <c r="D2123"/>
      <c r="E2123"/>
      <c r="F2123"/>
      <c r="G2123" s="88"/>
      <c r="H2123"/>
      <c r="I2123"/>
      <c r="J2123"/>
    </row>
    <row r="2124" spans="1:10" s="46" customFormat="1" x14ac:dyDescent="0.2">
      <c r="A2124"/>
      <c r="B2124" s="73"/>
      <c r="D2124"/>
      <c r="E2124"/>
      <c r="F2124"/>
      <c r="G2124" s="88"/>
      <c r="H2124"/>
      <c r="I2124"/>
      <c r="J2124"/>
    </row>
    <row r="2125" spans="1:10" s="46" customFormat="1" x14ac:dyDescent="0.2">
      <c r="A2125"/>
      <c r="B2125" s="73"/>
      <c r="D2125"/>
      <c r="E2125"/>
      <c r="F2125"/>
      <c r="G2125" s="88"/>
      <c r="H2125"/>
      <c r="I2125"/>
      <c r="J2125"/>
    </row>
    <row r="2126" spans="1:10" s="46" customFormat="1" x14ac:dyDescent="0.2">
      <c r="A2126"/>
      <c r="B2126" s="73"/>
      <c r="D2126"/>
      <c r="E2126"/>
      <c r="F2126"/>
      <c r="G2126" s="88"/>
      <c r="H2126"/>
      <c r="I2126"/>
      <c r="J2126"/>
    </row>
    <row r="2127" spans="1:10" s="46" customFormat="1" x14ac:dyDescent="0.2">
      <c r="A2127"/>
      <c r="B2127" s="73"/>
      <c r="D2127"/>
      <c r="E2127"/>
      <c r="F2127"/>
      <c r="G2127" s="88"/>
      <c r="H2127"/>
      <c r="I2127"/>
      <c r="J2127"/>
    </row>
    <row r="2128" spans="1:10" s="46" customFormat="1" x14ac:dyDescent="0.2">
      <c r="A2128"/>
      <c r="B2128" s="73"/>
      <c r="D2128"/>
      <c r="E2128"/>
      <c r="F2128"/>
      <c r="G2128" s="88"/>
      <c r="H2128"/>
      <c r="I2128"/>
      <c r="J2128"/>
    </row>
    <row r="2129" spans="1:10" s="46" customFormat="1" x14ac:dyDescent="0.2">
      <c r="A2129"/>
      <c r="B2129" s="73"/>
      <c r="D2129"/>
      <c r="E2129"/>
      <c r="F2129"/>
      <c r="G2129" s="88"/>
      <c r="H2129"/>
      <c r="I2129"/>
      <c r="J2129"/>
    </row>
    <row r="2130" spans="1:10" s="46" customFormat="1" x14ac:dyDescent="0.2">
      <c r="A2130"/>
      <c r="B2130" s="73"/>
      <c r="D2130"/>
      <c r="E2130"/>
      <c r="F2130"/>
      <c r="G2130" s="88"/>
      <c r="H2130"/>
      <c r="I2130"/>
      <c r="J2130"/>
    </row>
    <row r="2131" spans="1:10" s="46" customFormat="1" x14ac:dyDescent="0.2">
      <c r="A2131"/>
      <c r="B2131" s="73"/>
      <c r="D2131"/>
      <c r="E2131"/>
      <c r="F2131"/>
      <c r="G2131" s="88"/>
      <c r="H2131"/>
      <c r="I2131"/>
      <c r="J2131"/>
    </row>
    <row r="2132" spans="1:10" s="46" customFormat="1" x14ac:dyDescent="0.2">
      <c r="A2132"/>
      <c r="B2132" s="73"/>
      <c r="D2132"/>
      <c r="E2132"/>
      <c r="F2132"/>
      <c r="G2132" s="88"/>
      <c r="H2132"/>
      <c r="I2132"/>
      <c r="J2132"/>
    </row>
    <row r="2133" spans="1:10" s="46" customFormat="1" x14ac:dyDescent="0.2">
      <c r="A2133"/>
      <c r="B2133" s="73"/>
      <c r="D2133"/>
      <c r="E2133"/>
      <c r="F2133"/>
      <c r="G2133" s="88"/>
      <c r="H2133"/>
      <c r="I2133"/>
      <c r="J2133"/>
    </row>
    <row r="2134" spans="1:10" s="46" customFormat="1" x14ac:dyDescent="0.2">
      <c r="A2134"/>
      <c r="B2134" s="73"/>
      <c r="D2134"/>
      <c r="E2134"/>
      <c r="F2134"/>
      <c r="G2134" s="88"/>
      <c r="H2134"/>
      <c r="I2134"/>
      <c r="J2134"/>
    </row>
    <row r="2135" spans="1:10" s="46" customFormat="1" x14ac:dyDescent="0.2">
      <c r="A2135"/>
      <c r="B2135" s="73"/>
      <c r="D2135"/>
      <c r="E2135"/>
      <c r="F2135"/>
      <c r="G2135" s="88"/>
      <c r="H2135"/>
      <c r="I2135"/>
      <c r="J2135"/>
    </row>
    <row r="2136" spans="1:10" s="46" customFormat="1" x14ac:dyDescent="0.2">
      <c r="A2136"/>
      <c r="B2136" s="73"/>
      <c r="D2136"/>
      <c r="E2136"/>
      <c r="F2136"/>
      <c r="G2136" s="88"/>
      <c r="H2136"/>
      <c r="I2136"/>
      <c r="J2136"/>
    </row>
    <row r="2137" spans="1:10" s="46" customFormat="1" x14ac:dyDescent="0.2">
      <c r="A2137"/>
      <c r="B2137" s="73"/>
      <c r="D2137"/>
      <c r="E2137"/>
      <c r="F2137"/>
      <c r="G2137" s="88"/>
      <c r="H2137"/>
      <c r="I2137"/>
      <c r="J2137"/>
    </row>
    <row r="2138" spans="1:10" s="46" customFormat="1" x14ac:dyDescent="0.2">
      <c r="A2138"/>
      <c r="B2138" s="73"/>
      <c r="D2138"/>
      <c r="E2138"/>
      <c r="F2138"/>
      <c r="G2138" s="88"/>
      <c r="H2138"/>
      <c r="I2138"/>
      <c r="J2138"/>
    </row>
    <row r="2139" spans="1:10" s="46" customFormat="1" x14ac:dyDescent="0.2">
      <c r="A2139"/>
      <c r="B2139" s="73"/>
      <c r="D2139"/>
      <c r="E2139"/>
      <c r="F2139"/>
      <c r="G2139" s="88"/>
      <c r="H2139"/>
      <c r="I2139"/>
      <c r="J2139"/>
    </row>
    <row r="2140" spans="1:10" s="46" customFormat="1" x14ac:dyDescent="0.2">
      <c r="A2140"/>
      <c r="B2140" s="73"/>
      <c r="D2140"/>
      <c r="E2140"/>
      <c r="F2140"/>
      <c r="G2140" s="88"/>
      <c r="H2140"/>
      <c r="I2140"/>
      <c r="J2140"/>
    </row>
    <row r="2141" spans="1:10" s="46" customFormat="1" x14ac:dyDescent="0.2">
      <c r="A2141"/>
      <c r="B2141" s="73"/>
      <c r="D2141"/>
      <c r="E2141"/>
      <c r="F2141"/>
      <c r="G2141" s="88"/>
      <c r="H2141"/>
      <c r="I2141"/>
      <c r="J2141"/>
    </row>
    <row r="2142" spans="1:10" s="46" customFormat="1" x14ac:dyDescent="0.2">
      <c r="A2142"/>
      <c r="B2142" s="73"/>
      <c r="D2142"/>
      <c r="E2142"/>
      <c r="F2142"/>
      <c r="G2142" s="88"/>
      <c r="H2142"/>
      <c r="I2142"/>
      <c r="J2142"/>
    </row>
    <row r="2143" spans="1:10" s="46" customFormat="1" x14ac:dyDescent="0.2">
      <c r="A2143"/>
      <c r="B2143" s="73"/>
      <c r="D2143"/>
      <c r="E2143"/>
      <c r="F2143"/>
      <c r="G2143" s="88"/>
      <c r="H2143"/>
      <c r="I2143"/>
      <c r="J2143"/>
    </row>
    <row r="2144" spans="1:10" s="46" customFormat="1" x14ac:dyDescent="0.2">
      <c r="A2144"/>
      <c r="B2144" s="73"/>
      <c r="D2144"/>
      <c r="E2144"/>
      <c r="F2144"/>
      <c r="G2144" s="88"/>
      <c r="H2144"/>
      <c r="I2144"/>
      <c r="J2144"/>
    </row>
    <row r="2145" spans="1:10" s="46" customFormat="1" x14ac:dyDescent="0.2">
      <c r="A2145"/>
      <c r="B2145" s="73"/>
      <c r="D2145"/>
      <c r="E2145"/>
      <c r="F2145"/>
      <c r="G2145" s="88"/>
      <c r="H2145"/>
      <c r="I2145"/>
      <c r="J2145"/>
    </row>
    <row r="2146" spans="1:10" s="46" customFormat="1" x14ac:dyDescent="0.2">
      <c r="A2146"/>
      <c r="B2146" s="73"/>
      <c r="D2146"/>
      <c r="E2146"/>
      <c r="F2146"/>
      <c r="G2146" s="88"/>
      <c r="H2146"/>
      <c r="I2146"/>
      <c r="J2146"/>
    </row>
    <row r="2147" spans="1:10" s="46" customFormat="1" x14ac:dyDescent="0.2">
      <c r="A2147"/>
      <c r="B2147" s="73"/>
      <c r="D2147"/>
      <c r="E2147"/>
      <c r="F2147"/>
      <c r="G2147" s="88"/>
      <c r="H2147"/>
      <c r="I2147"/>
      <c r="J2147"/>
    </row>
    <row r="2148" spans="1:10" s="46" customFormat="1" x14ac:dyDescent="0.2">
      <c r="A2148"/>
      <c r="B2148" s="73"/>
      <c r="D2148"/>
      <c r="E2148"/>
      <c r="F2148"/>
      <c r="G2148" s="88"/>
      <c r="H2148"/>
      <c r="I2148"/>
      <c r="J2148"/>
    </row>
    <row r="2149" spans="1:10" s="46" customFormat="1" x14ac:dyDescent="0.2">
      <c r="A2149"/>
      <c r="B2149" s="73"/>
      <c r="D2149"/>
      <c r="E2149"/>
      <c r="F2149"/>
      <c r="G2149" s="88"/>
      <c r="H2149"/>
      <c r="I2149"/>
      <c r="J2149"/>
    </row>
    <row r="2150" spans="1:10" s="46" customFormat="1" x14ac:dyDescent="0.2">
      <c r="A2150"/>
      <c r="B2150" s="73"/>
      <c r="D2150"/>
      <c r="E2150"/>
      <c r="F2150"/>
      <c r="G2150" s="88"/>
      <c r="H2150"/>
      <c r="I2150"/>
      <c r="J2150"/>
    </row>
    <row r="2151" spans="1:10" s="46" customFormat="1" x14ac:dyDescent="0.2">
      <c r="A2151"/>
      <c r="B2151" s="73"/>
      <c r="D2151"/>
      <c r="E2151"/>
      <c r="F2151"/>
      <c r="G2151" s="88"/>
      <c r="H2151"/>
      <c r="I2151"/>
      <c r="J2151"/>
    </row>
    <row r="2152" spans="1:10" s="46" customFormat="1" x14ac:dyDescent="0.2">
      <c r="A2152"/>
      <c r="B2152" s="73"/>
      <c r="D2152"/>
      <c r="E2152"/>
      <c r="F2152"/>
      <c r="G2152" s="88"/>
      <c r="H2152"/>
      <c r="I2152"/>
      <c r="J2152"/>
    </row>
    <row r="2153" spans="1:10" s="46" customFormat="1" x14ac:dyDescent="0.2">
      <c r="A2153"/>
      <c r="B2153" s="73"/>
      <c r="D2153"/>
      <c r="E2153"/>
      <c r="F2153"/>
      <c r="G2153" s="88"/>
      <c r="H2153"/>
      <c r="I2153"/>
      <c r="J2153"/>
    </row>
    <row r="2154" spans="1:10" s="46" customFormat="1" x14ac:dyDescent="0.2">
      <c r="A2154"/>
      <c r="B2154" s="73"/>
      <c r="D2154"/>
      <c r="E2154"/>
      <c r="F2154"/>
      <c r="G2154" s="88"/>
      <c r="H2154"/>
      <c r="I2154"/>
      <c r="J2154"/>
    </row>
    <row r="2155" spans="1:10" s="46" customFormat="1" x14ac:dyDescent="0.2">
      <c r="A2155"/>
      <c r="B2155" s="73"/>
      <c r="D2155"/>
      <c r="E2155"/>
      <c r="F2155"/>
      <c r="G2155" s="88"/>
      <c r="H2155"/>
      <c r="I2155"/>
      <c r="J2155"/>
    </row>
    <row r="2156" spans="1:10" s="46" customFormat="1" x14ac:dyDescent="0.2">
      <c r="A2156"/>
      <c r="B2156" s="73"/>
      <c r="D2156"/>
      <c r="E2156"/>
      <c r="F2156"/>
      <c r="G2156" s="88"/>
      <c r="H2156"/>
      <c r="I2156"/>
      <c r="J2156"/>
    </row>
    <row r="2157" spans="1:10" s="46" customFormat="1" x14ac:dyDescent="0.2">
      <c r="A2157"/>
      <c r="B2157" s="73"/>
      <c r="D2157"/>
      <c r="E2157"/>
      <c r="F2157"/>
      <c r="G2157" s="88"/>
      <c r="H2157"/>
      <c r="I2157"/>
      <c r="J2157"/>
    </row>
    <row r="2158" spans="1:10" s="46" customFormat="1" x14ac:dyDescent="0.2">
      <c r="A2158"/>
      <c r="B2158" s="73"/>
      <c r="D2158"/>
      <c r="E2158"/>
      <c r="F2158"/>
      <c r="G2158" s="88"/>
      <c r="H2158"/>
      <c r="I2158"/>
      <c r="J2158"/>
    </row>
    <row r="2159" spans="1:10" s="46" customFormat="1" x14ac:dyDescent="0.2">
      <c r="A2159"/>
      <c r="B2159" s="73"/>
      <c r="D2159"/>
      <c r="E2159"/>
      <c r="F2159"/>
      <c r="G2159" s="88"/>
      <c r="H2159"/>
      <c r="I2159"/>
      <c r="J2159"/>
    </row>
    <row r="2160" spans="1:10" s="46" customFormat="1" x14ac:dyDescent="0.2">
      <c r="A2160"/>
      <c r="B2160" s="73"/>
      <c r="D2160"/>
      <c r="E2160"/>
      <c r="F2160"/>
      <c r="G2160" s="88"/>
      <c r="H2160"/>
      <c r="I2160"/>
      <c r="J2160"/>
    </row>
    <row r="2161" spans="1:10" s="46" customFormat="1" x14ac:dyDescent="0.2">
      <c r="A2161"/>
      <c r="B2161" s="73"/>
      <c r="D2161"/>
      <c r="E2161"/>
      <c r="F2161"/>
      <c r="G2161" s="88"/>
      <c r="H2161"/>
      <c r="I2161"/>
      <c r="J2161"/>
    </row>
    <row r="2162" spans="1:10" s="46" customFormat="1" x14ac:dyDescent="0.2">
      <c r="A2162"/>
      <c r="B2162" s="73"/>
      <c r="D2162"/>
      <c r="E2162"/>
      <c r="F2162"/>
      <c r="G2162" s="88"/>
      <c r="H2162"/>
      <c r="I2162"/>
      <c r="J2162"/>
    </row>
    <row r="2163" spans="1:10" s="46" customFormat="1" x14ac:dyDescent="0.2">
      <c r="A2163"/>
      <c r="B2163" s="73"/>
      <c r="D2163"/>
      <c r="E2163"/>
      <c r="F2163"/>
      <c r="G2163" s="88"/>
      <c r="H2163"/>
      <c r="I2163"/>
      <c r="J2163"/>
    </row>
    <row r="2164" spans="1:10" s="46" customFormat="1" x14ac:dyDescent="0.2">
      <c r="A2164"/>
      <c r="B2164" s="73"/>
      <c r="D2164"/>
      <c r="E2164"/>
      <c r="F2164"/>
      <c r="G2164" s="88"/>
      <c r="H2164"/>
      <c r="I2164"/>
      <c r="J2164"/>
    </row>
    <row r="2165" spans="1:10" s="46" customFormat="1" x14ac:dyDescent="0.2">
      <c r="A2165"/>
      <c r="B2165" s="73"/>
      <c r="D2165"/>
      <c r="E2165"/>
      <c r="F2165"/>
      <c r="G2165" s="88"/>
      <c r="H2165"/>
      <c r="I2165"/>
      <c r="J2165"/>
    </row>
    <row r="2166" spans="1:10" s="46" customFormat="1" x14ac:dyDescent="0.2">
      <c r="A2166"/>
      <c r="B2166" s="73"/>
      <c r="D2166"/>
      <c r="E2166"/>
      <c r="F2166"/>
      <c r="G2166" s="88"/>
      <c r="H2166"/>
      <c r="I2166"/>
      <c r="J2166"/>
    </row>
    <row r="2167" spans="1:10" s="46" customFormat="1" x14ac:dyDescent="0.2">
      <c r="A2167"/>
      <c r="B2167" s="73"/>
      <c r="D2167"/>
      <c r="E2167"/>
      <c r="F2167"/>
      <c r="G2167" s="88"/>
      <c r="H2167"/>
      <c r="I2167"/>
      <c r="J2167"/>
    </row>
    <row r="2168" spans="1:10" s="46" customFormat="1" x14ac:dyDescent="0.2">
      <c r="A2168"/>
      <c r="B2168" s="73"/>
      <c r="D2168"/>
      <c r="E2168"/>
      <c r="F2168"/>
      <c r="G2168" s="88"/>
      <c r="H2168"/>
      <c r="I2168"/>
      <c r="J2168"/>
    </row>
    <row r="2169" spans="1:10" s="46" customFormat="1" x14ac:dyDescent="0.2">
      <c r="A2169"/>
      <c r="B2169" s="73"/>
      <c r="D2169"/>
      <c r="E2169"/>
      <c r="F2169"/>
      <c r="G2169" s="88"/>
      <c r="H2169"/>
      <c r="I2169"/>
      <c r="J2169"/>
    </row>
    <row r="2170" spans="1:10" s="46" customFormat="1" x14ac:dyDescent="0.2">
      <c r="A2170"/>
      <c r="B2170" s="73"/>
      <c r="D2170"/>
      <c r="E2170"/>
      <c r="F2170"/>
      <c r="G2170" s="88"/>
      <c r="H2170"/>
      <c r="I2170"/>
      <c r="J2170"/>
    </row>
    <row r="2171" spans="1:10" s="46" customFormat="1" x14ac:dyDescent="0.2">
      <c r="A2171"/>
      <c r="B2171" s="73"/>
      <c r="D2171"/>
      <c r="E2171"/>
      <c r="F2171"/>
      <c r="G2171" s="88"/>
      <c r="H2171"/>
      <c r="I2171"/>
      <c r="J2171"/>
    </row>
    <row r="2172" spans="1:10" s="46" customFormat="1" x14ac:dyDescent="0.2">
      <c r="A2172"/>
      <c r="B2172" s="73"/>
      <c r="D2172"/>
      <c r="E2172"/>
      <c r="F2172"/>
      <c r="G2172" s="88"/>
      <c r="H2172"/>
      <c r="I2172"/>
      <c r="J2172"/>
    </row>
    <row r="2173" spans="1:10" s="46" customFormat="1" x14ac:dyDescent="0.2">
      <c r="A2173"/>
      <c r="B2173" s="73"/>
      <c r="D2173"/>
      <c r="E2173"/>
      <c r="F2173"/>
      <c r="G2173" s="88"/>
      <c r="H2173"/>
      <c r="I2173"/>
      <c r="J2173"/>
    </row>
    <row r="2174" spans="1:10" s="46" customFormat="1" x14ac:dyDescent="0.2">
      <c r="A2174"/>
      <c r="B2174" s="73"/>
      <c r="D2174"/>
      <c r="E2174"/>
      <c r="F2174"/>
      <c r="G2174" s="88"/>
      <c r="H2174"/>
      <c r="I2174"/>
      <c r="J2174"/>
    </row>
    <row r="2175" spans="1:10" s="46" customFormat="1" x14ac:dyDescent="0.2">
      <c r="A2175"/>
      <c r="B2175" s="73"/>
      <c r="D2175"/>
      <c r="E2175"/>
      <c r="F2175"/>
      <c r="G2175" s="88"/>
      <c r="H2175"/>
      <c r="I2175"/>
      <c r="J2175"/>
    </row>
    <row r="2176" spans="1:10" s="46" customFormat="1" x14ac:dyDescent="0.2">
      <c r="A2176"/>
      <c r="B2176" s="73"/>
      <c r="D2176"/>
      <c r="E2176"/>
      <c r="F2176"/>
      <c r="G2176" s="88"/>
      <c r="H2176"/>
      <c r="I2176"/>
      <c r="J2176"/>
    </row>
    <row r="2177" spans="1:10" s="46" customFormat="1" x14ac:dyDescent="0.2">
      <c r="A2177"/>
      <c r="B2177" s="73"/>
      <c r="D2177"/>
      <c r="E2177"/>
      <c r="F2177"/>
      <c r="G2177" s="88"/>
      <c r="H2177"/>
      <c r="I2177"/>
      <c r="J2177"/>
    </row>
    <row r="2178" spans="1:10" s="46" customFormat="1" x14ac:dyDescent="0.2">
      <c r="A2178"/>
      <c r="B2178" s="73"/>
      <c r="D2178"/>
      <c r="E2178"/>
      <c r="F2178"/>
      <c r="G2178" s="88"/>
      <c r="H2178"/>
      <c r="I2178"/>
      <c r="J2178"/>
    </row>
    <row r="2179" spans="1:10" s="46" customFormat="1" x14ac:dyDescent="0.2">
      <c r="A2179"/>
      <c r="B2179" s="73"/>
      <c r="D2179"/>
      <c r="E2179"/>
      <c r="F2179"/>
      <c r="G2179" s="88"/>
      <c r="H2179"/>
      <c r="I2179"/>
      <c r="J2179"/>
    </row>
    <row r="2180" spans="1:10" s="46" customFormat="1" x14ac:dyDescent="0.2">
      <c r="A2180"/>
      <c r="B2180" s="73"/>
      <c r="D2180"/>
      <c r="E2180"/>
      <c r="F2180"/>
      <c r="G2180" s="88"/>
      <c r="H2180"/>
      <c r="I2180"/>
      <c r="J2180"/>
    </row>
    <row r="2181" spans="1:10" s="46" customFormat="1" x14ac:dyDescent="0.2">
      <c r="A2181"/>
      <c r="B2181" s="73"/>
      <c r="D2181"/>
      <c r="E2181"/>
      <c r="F2181"/>
      <c r="G2181" s="88"/>
      <c r="H2181"/>
      <c r="I2181"/>
      <c r="J2181"/>
    </row>
    <row r="2182" spans="1:10" s="46" customFormat="1" x14ac:dyDescent="0.2">
      <c r="A2182"/>
      <c r="B2182" s="73"/>
      <c r="D2182"/>
      <c r="E2182"/>
      <c r="F2182"/>
      <c r="G2182" s="88"/>
      <c r="H2182"/>
      <c r="I2182"/>
      <c r="J2182"/>
    </row>
    <row r="2183" spans="1:10" s="46" customFormat="1" x14ac:dyDescent="0.2">
      <c r="A2183"/>
      <c r="B2183" s="73"/>
      <c r="D2183"/>
      <c r="E2183"/>
      <c r="F2183"/>
      <c r="G2183" s="88"/>
      <c r="H2183"/>
      <c r="I2183"/>
      <c r="J2183"/>
    </row>
    <row r="2184" spans="1:10" s="46" customFormat="1" x14ac:dyDescent="0.2">
      <c r="A2184"/>
      <c r="B2184" s="73"/>
      <c r="D2184"/>
      <c r="E2184"/>
      <c r="F2184"/>
      <c r="G2184" s="88"/>
      <c r="H2184"/>
      <c r="I2184"/>
      <c r="J2184"/>
    </row>
    <row r="2185" spans="1:10" s="46" customFormat="1" x14ac:dyDescent="0.2">
      <c r="A2185"/>
      <c r="B2185" s="73"/>
      <c r="D2185"/>
      <c r="E2185"/>
      <c r="F2185"/>
      <c r="G2185" s="88"/>
      <c r="H2185"/>
      <c r="I2185"/>
      <c r="J2185"/>
    </row>
    <row r="2186" spans="1:10" s="46" customFormat="1" x14ac:dyDescent="0.2">
      <c r="A2186"/>
      <c r="B2186" s="73"/>
      <c r="D2186"/>
      <c r="E2186"/>
      <c r="F2186"/>
      <c r="G2186" s="88"/>
      <c r="H2186"/>
      <c r="I2186"/>
      <c r="J2186"/>
    </row>
    <row r="2187" spans="1:10" s="46" customFormat="1" x14ac:dyDescent="0.2">
      <c r="A2187"/>
      <c r="B2187" s="73"/>
      <c r="D2187"/>
      <c r="E2187"/>
      <c r="F2187"/>
      <c r="G2187" s="88"/>
      <c r="H2187"/>
      <c r="I2187"/>
      <c r="J2187"/>
    </row>
    <row r="2188" spans="1:10" s="46" customFormat="1" x14ac:dyDescent="0.2">
      <c r="A2188"/>
      <c r="B2188" s="73"/>
      <c r="D2188"/>
      <c r="E2188"/>
      <c r="F2188"/>
      <c r="G2188" s="88"/>
      <c r="H2188"/>
      <c r="I2188"/>
      <c r="J2188"/>
    </row>
    <row r="2189" spans="1:10" s="46" customFormat="1" x14ac:dyDescent="0.2">
      <c r="A2189"/>
      <c r="B2189" s="73"/>
      <c r="D2189"/>
      <c r="E2189"/>
      <c r="F2189"/>
      <c r="G2189" s="88"/>
      <c r="H2189"/>
      <c r="I2189"/>
      <c r="J2189"/>
    </row>
    <row r="2190" spans="1:10" s="46" customFormat="1" x14ac:dyDescent="0.2">
      <c r="A2190"/>
      <c r="B2190" s="73"/>
      <c r="D2190"/>
      <c r="E2190"/>
      <c r="F2190"/>
      <c r="G2190" s="88"/>
      <c r="H2190"/>
      <c r="I2190"/>
      <c r="J2190"/>
    </row>
    <row r="2191" spans="1:10" s="46" customFormat="1" x14ac:dyDescent="0.2">
      <c r="A2191"/>
      <c r="B2191" s="73"/>
      <c r="D2191"/>
      <c r="E2191"/>
      <c r="F2191"/>
      <c r="G2191" s="88"/>
      <c r="H2191"/>
      <c r="I2191"/>
      <c r="J2191"/>
    </row>
    <row r="2192" spans="1:10" s="46" customFormat="1" x14ac:dyDescent="0.2">
      <c r="A2192"/>
      <c r="B2192" s="73"/>
      <c r="D2192"/>
      <c r="E2192"/>
      <c r="F2192"/>
      <c r="G2192" s="88"/>
      <c r="H2192"/>
      <c r="I2192"/>
      <c r="J2192"/>
    </row>
    <row r="2193" spans="1:10" s="46" customFormat="1" x14ac:dyDescent="0.2">
      <c r="A2193"/>
      <c r="B2193" s="73"/>
      <c r="D2193"/>
      <c r="E2193"/>
      <c r="F2193"/>
      <c r="G2193" s="88"/>
      <c r="H2193"/>
      <c r="I2193"/>
      <c r="J2193"/>
    </row>
    <row r="2194" spans="1:10" s="46" customFormat="1" x14ac:dyDescent="0.2">
      <c r="A2194"/>
      <c r="B2194" s="73"/>
      <c r="D2194"/>
      <c r="E2194"/>
      <c r="F2194"/>
      <c r="G2194" s="88"/>
      <c r="H2194"/>
      <c r="I2194"/>
      <c r="J2194"/>
    </row>
    <row r="2195" spans="1:10" s="46" customFormat="1" x14ac:dyDescent="0.2">
      <c r="A2195"/>
      <c r="B2195" s="73"/>
      <c r="D2195"/>
      <c r="E2195"/>
      <c r="F2195"/>
      <c r="G2195" s="88"/>
      <c r="H2195"/>
      <c r="I2195"/>
      <c r="J2195"/>
    </row>
    <row r="2196" spans="1:10" s="46" customFormat="1" x14ac:dyDescent="0.2">
      <c r="A2196"/>
      <c r="B2196" s="73"/>
      <c r="D2196"/>
      <c r="E2196"/>
      <c r="F2196"/>
      <c r="G2196" s="88"/>
      <c r="H2196"/>
      <c r="I2196"/>
      <c r="J2196"/>
    </row>
    <row r="2197" spans="1:10" s="46" customFormat="1" x14ac:dyDescent="0.2">
      <c r="A2197"/>
      <c r="B2197" s="73"/>
      <c r="D2197"/>
      <c r="E2197"/>
      <c r="F2197"/>
      <c r="G2197" s="88"/>
      <c r="H2197"/>
      <c r="I2197"/>
      <c r="J2197"/>
    </row>
    <row r="2198" spans="1:10" s="46" customFormat="1" x14ac:dyDescent="0.2">
      <c r="A2198"/>
      <c r="B2198" s="73"/>
      <c r="D2198"/>
      <c r="E2198"/>
      <c r="F2198"/>
      <c r="G2198" s="88"/>
      <c r="H2198"/>
      <c r="I2198"/>
      <c r="J2198"/>
    </row>
    <row r="2199" spans="1:10" s="46" customFormat="1" x14ac:dyDescent="0.2">
      <c r="A2199"/>
      <c r="B2199" s="73"/>
      <c r="D2199"/>
      <c r="E2199"/>
      <c r="F2199"/>
      <c r="G2199" s="88"/>
      <c r="H2199"/>
      <c r="I2199"/>
      <c r="J2199"/>
    </row>
    <row r="2200" spans="1:10" s="46" customFormat="1" x14ac:dyDescent="0.2">
      <c r="A2200"/>
      <c r="B2200" s="73"/>
      <c r="D2200"/>
      <c r="E2200"/>
      <c r="F2200"/>
      <c r="G2200" s="88"/>
      <c r="H2200"/>
      <c r="I2200"/>
      <c r="J2200"/>
    </row>
    <row r="2201" spans="1:10" s="46" customFormat="1" x14ac:dyDescent="0.2">
      <c r="A2201"/>
      <c r="B2201" s="73"/>
      <c r="D2201"/>
      <c r="E2201"/>
      <c r="F2201"/>
      <c r="G2201" s="88"/>
      <c r="H2201"/>
      <c r="I2201"/>
      <c r="J2201"/>
    </row>
    <row r="2202" spans="1:10" s="46" customFormat="1" x14ac:dyDescent="0.2">
      <c r="A2202"/>
      <c r="B2202" s="73"/>
      <c r="D2202"/>
      <c r="E2202"/>
      <c r="F2202"/>
      <c r="G2202" s="88"/>
      <c r="H2202"/>
      <c r="I2202"/>
      <c r="J2202"/>
    </row>
    <row r="2203" spans="1:10" s="46" customFormat="1" x14ac:dyDescent="0.2">
      <c r="A2203"/>
      <c r="B2203" s="73"/>
      <c r="D2203"/>
      <c r="E2203"/>
      <c r="F2203"/>
      <c r="G2203" s="88"/>
      <c r="H2203"/>
      <c r="I2203"/>
      <c r="J2203"/>
    </row>
    <row r="2204" spans="1:10" s="46" customFormat="1" x14ac:dyDescent="0.2">
      <c r="A2204"/>
      <c r="B2204" s="73"/>
      <c r="D2204"/>
      <c r="E2204"/>
      <c r="F2204"/>
      <c r="G2204" s="88"/>
      <c r="H2204"/>
      <c r="I2204"/>
      <c r="J2204"/>
    </row>
    <row r="2205" spans="1:10" s="46" customFormat="1" x14ac:dyDescent="0.2">
      <c r="A2205"/>
      <c r="B2205" s="73"/>
      <c r="D2205"/>
      <c r="E2205"/>
      <c r="F2205"/>
      <c r="G2205" s="88"/>
      <c r="H2205"/>
      <c r="I2205"/>
      <c r="J2205"/>
    </row>
    <row r="2206" spans="1:10" s="46" customFormat="1" x14ac:dyDescent="0.2">
      <c r="A2206"/>
      <c r="B2206" s="73"/>
      <c r="D2206"/>
      <c r="E2206"/>
      <c r="F2206"/>
      <c r="G2206" s="88"/>
      <c r="H2206"/>
      <c r="I2206"/>
      <c r="J2206"/>
    </row>
    <row r="2207" spans="1:10" s="46" customFormat="1" x14ac:dyDescent="0.2">
      <c r="A2207"/>
      <c r="B2207" s="73"/>
      <c r="D2207"/>
      <c r="E2207"/>
      <c r="F2207"/>
      <c r="G2207" s="88"/>
      <c r="H2207"/>
      <c r="I2207"/>
      <c r="J2207"/>
    </row>
    <row r="2208" spans="1:10" s="46" customFormat="1" x14ac:dyDescent="0.2">
      <c r="A2208"/>
      <c r="B2208" s="73"/>
      <c r="D2208"/>
      <c r="E2208"/>
      <c r="F2208"/>
      <c r="G2208" s="88"/>
      <c r="H2208"/>
      <c r="I2208"/>
      <c r="J2208"/>
    </row>
    <row r="2209" spans="1:10" s="46" customFormat="1" x14ac:dyDescent="0.2">
      <c r="A2209"/>
      <c r="B2209" s="73"/>
      <c r="D2209"/>
      <c r="E2209"/>
      <c r="F2209"/>
      <c r="G2209" s="88"/>
      <c r="H2209"/>
      <c r="I2209"/>
      <c r="J2209"/>
    </row>
    <row r="2210" spans="1:10" s="46" customFormat="1" x14ac:dyDescent="0.2">
      <c r="A2210"/>
      <c r="B2210" s="73"/>
      <c r="D2210"/>
      <c r="E2210"/>
      <c r="F2210"/>
      <c r="G2210" s="88"/>
      <c r="H2210"/>
      <c r="I2210"/>
      <c r="J2210"/>
    </row>
    <row r="2211" spans="1:10" s="46" customFormat="1" x14ac:dyDescent="0.2">
      <c r="A2211"/>
      <c r="B2211" s="73"/>
      <c r="D2211"/>
      <c r="E2211"/>
      <c r="F2211"/>
      <c r="G2211" s="88"/>
      <c r="H2211"/>
      <c r="I2211"/>
      <c r="J2211"/>
    </row>
    <row r="2212" spans="1:10" s="46" customFormat="1" x14ac:dyDescent="0.2">
      <c r="A2212"/>
      <c r="B2212" s="73"/>
      <c r="D2212"/>
      <c r="E2212"/>
      <c r="F2212"/>
      <c r="G2212" s="88"/>
      <c r="H2212"/>
      <c r="I2212"/>
      <c r="J2212"/>
    </row>
    <row r="2213" spans="1:10" s="46" customFormat="1" x14ac:dyDescent="0.2">
      <c r="A2213"/>
      <c r="B2213" s="73"/>
      <c r="D2213"/>
      <c r="E2213"/>
      <c r="F2213"/>
      <c r="G2213" s="88"/>
      <c r="H2213"/>
      <c r="I2213"/>
      <c r="J2213"/>
    </row>
    <row r="2214" spans="1:10" s="46" customFormat="1" x14ac:dyDescent="0.2">
      <c r="A2214"/>
      <c r="B2214" s="73"/>
      <c r="D2214"/>
      <c r="E2214"/>
      <c r="F2214"/>
      <c r="G2214" s="88"/>
      <c r="H2214"/>
      <c r="I2214"/>
      <c r="J2214"/>
    </row>
    <row r="2215" spans="1:10" s="46" customFormat="1" x14ac:dyDescent="0.2">
      <c r="A2215"/>
      <c r="B2215" s="73"/>
      <c r="D2215"/>
      <c r="E2215"/>
      <c r="F2215"/>
      <c r="G2215" s="88"/>
      <c r="H2215"/>
      <c r="I2215"/>
      <c r="J2215"/>
    </row>
    <row r="2216" spans="1:10" s="46" customFormat="1" x14ac:dyDescent="0.2">
      <c r="A2216"/>
      <c r="B2216" s="73"/>
      <c r="D2216"/>
      <c r="E2216"/>
      <c r="F2216"/>
      <c r="G2216" s="88"/>
      <c r="H2216"/>
      <c r="I2216"/>
      <c r="J2216"/>
    </row>
    <row r="2217" spans="1:10" s="46" customFormat="1" x14ac:dyDescent="0.2">
      <c r="A2217"/>
      <c r="B2217" s="73"/>
      <c r="D2217"/>
      <c r="E2217"/>
      <c r="F2217"/>
      <c r="G2217" s="88"/>
      <c r="H2217"/>
      <c r="I2217"/>
      <c r="J2217"/>
    </row>
    <row r="2218" spans="1:10" s="46" customFormat="1" x14ac:dyDescent="0.2">
      <c r="A2218"/>
      <c r="B2218" s="73"/>
      <c r="D2218"/>
      <c r="E2218"/>
      <c r="F2218"/>
      <c r="G2218" s="88"/>
      <c r="H2218"/>
      <c r="I2218"/>
      <c r="J2218"/>
    </row>
    <row r="2219" spans="1:10" s="46" customFormat="1" x14ac:dyDescent="0.2">
      <c r="A2219"/>
      <c r="B2219" s="73"/>
      <c r="D2219"/>
      <c r="E2219"/>
      <c r="F2219"/>
      <c r="G2219" s="88"/>
      <c r="H2219"/>
      <c r="I2219"/>
      <c r="J2219"/>
    </row>
    <row r="2220" spans="1:10" s="46" customFormat="1" x14ac:dyDescent="0.2">
      <c r="A2220"/>
      <c r="B2220" s="73"/>
      <c r="D2220"/>
      <c r="E2220"/>
      <c r="F2220"/>
      <c r="G2220" s="88"/>
      <c r="H2220"/>
      <c r="I2220"/>
      <c r="J2220"/>
    </row>
    <row r="2221" spans="1:10" s="46" customFormat="1" x14ac:dyDescent="0.2">
      <c r="A2221"/>
      <c r="B2221" s="73"/>
      <c r="D2221"/>
      <c r="E2221"/>
      <c r="F2221"/>
      <c r="G2221" s="88"/>
      <c r="H2221"/>
      <c r="I2221"/>
      <c r="J2221"/>
    </row>
    <row r="2222" spans="1:10" s="46" customFormat="1" x14ac:dyDescent="0.2">
      <c r="A2222"/>
      <c r="B2222" s="73"/>
      <c r="D2222"/>
      <c r="E2222"/>
      <c r="F2222"/>
      <c r="G2222" s="88"/>
      <c r="H2222"/>
      <c r="I2222"/>
      <c r="J2222"/>
    </row>
    <row r="2223" spans="1:10" s="46" customFormat="1" x14ac:dyDescent="0.2">
      <c r="A2223"/>
      <c r="B2223" s="73"/>
      <c r="D2223"/>
      <c r="E2223"/>
      <c r="F2223"/>
      <c r="G2223" s="88"/>
      <c r="H2223"/>
      <c r="I2223"/>
      <c r="J2223"/>
    </row>
    <row r="2224" spans="1:10" s="46" customFormat="1" x14ac:dyDescent="0.2">
      <c r="A2224"/>
      <c r="B2224" s="73"/>
      <c r="D2224"/>
      <c r="E2224"/>
      <c r="F2224"/>
      <c r="G2224" s="88"/>
      <c r="H2224"/>
      <c r="I2224"/>
      <c r="J2224"/>
    </row>
    <row r="2225" spans="1:10" s="46" customFormat="1" x14ac:dyDescent="0.2">
      <c r="A2225"/>
      <c r="B2225" s="73"/>
      <c r="D2225"/>
      <c r="E2225"/>
      <c r="F2225"/>
      <c r="G2225" s="88"/>
      <c r="H2225"/>
      <c r="I2225"/>
      <c r="J2225"/>
    </row>
    <row r="2226" spans="1:10" s="46" customFormat="1" x14ac:dyDescent="0.2">
      <c r="A2226"/>
      <c r="B2226" s="73"/>
      <c r="D2226"/>
      <c r="E2226"/>
      <c r="F2226"/>
      <c r="G2226" s="88"/>
      <c r="H2226"/>
      <c r="I2226"/>
      <c r="J2226"/>
    </row>
    <row r="2227" spans="1:10" s="46" customFormat="1" x14ac:dyDescent="0.2">
      <c r="A2227"/>
      <c r="B2227" s="73"/>
      <c r="D2227"/>
      <c r="E2227"/>
      <c r="F2227"/>
      <c r="G2227" s="88"/>
      <c r="H2227"/>
      <c r="I2227"/>
      <c r="J2227"/>
    </row>
    <row r="2228" spans="1:10" s="46" customFormat="1" x14ac:dyDescent="0.2">
      <c r="A2228"/>
      <c r="B2228" s="73"/>
      <c r="D2228"/>
      <c r="E2228"/>
      <c r="F2228"/>
      <c r="G2228" s="88"/>
      <c r="H2228"/>
      <c r="I2228"/>
      <c r="J2228"/>
    </row>
    <row r="2229" spans="1:10" s="46" customFormat="1" x14ac:dyDescent="0.2">
      <c r="A2229"/>
      <c r="B2229" s="73"/>
      <c r="D2229"/>
      <c r="E2229"/>
      <c r="F2229"/>
      <c r="G2229" s="88"/>
      <c r="H2229"/>
      <c r="I2229"/>
      <c r="J2229"/>
    </row>
    <row r="2230" spans="1:10" s="46" customFormat="1" x14ac:dyDescent="0.2">
      <c r="A2230"/>
      <c r="B2230" s="73"/>
      <c r="D2230"/>
      <c r="E2230"/>
      <c r="F2230"/>
      <c r="G2230" s="88"/>
      <c r="H2230"/>
      <c r="I2230"/>
      <c r="J2230"/>
    </row>
    <row r="2231" spans="1:10" s="46" customFormat="1" x14ac:dyDescent="0.2">
      <c r="A2231"/>
      <c r="B2231" s="73"/>
      <c r="D2231"/>
      <c r="E2231"/>
      <c r="F2231"/>
      <c r="G2231" s="88"/>
      <c r="H2231"/>
      <c r="I2231"/>
      <c r="J2231"/>
    </row>
    <row r="2232" spans="1:10" s="46" customFormat="1" x14ac:dyDescent="0.2">
      <c r="A2232"/>
      <c r="B2232" s="73"/>
      <c r="D2232"/>
      <c r="E2232"/>
      <c r="F2232"/>
      <c r="G2232" s="88"/>
      <c r="H2232"/>
      <c r="I2232"/>
      <c r="J2232"/>
    </row>
    <row r="2233" spans="1:10" s="46" customFormat="1" x14ac:dyDescent="0.2">
      <c r="A2233"/>
      <c r="B2233" s="73"/>
      <c r="D2233"/>
      <c r="E2233"/>
      <c r="F2233"/>
      <c r="G2233" s="88"/>
      <c r="H2233"/>
      <c r="I2233"/>
      <c r="J2233"/>
    </row>
    <row r="2234" spans="1:10" s="46" customFormat="1" x14ac:dyDescent="0.2">
      <c r="A2234"/>
      <c r="B2234" s="73"/>
      <c r="D2234"/>
      <c r="E2234"/>
      <c r="F2234"/>
      <c r="G2234" s="88"/>
      <c r="H2234"/>
      <c r="I2234"/>
      <c r="J2234"/>
    </row>
    <row r="2235" spans="1:10" s="46" customFormat="1" x14ac:dyDescent="0.2">
      <c r="A2235"/>
      <c r="B2235" s="73"/>
      <c r="D2235"/>
      <c r="E2235"/>
      <c r="F2235"/>
      <c r="G2235" s="88"/>
      <c r="H2235"/>
      <c r="I2235"/>
      <c r="J2235"/>
    </row>
    <row r="2236" spans="1:10" s="46" customFormat="1" x14ac:dyDescent="0.2">
      <c r="A2236"/>
      <c r="B2236" s="73"/>
      <c r="D2236"/>
      <c r="E2236"/>
      <c r="F2236"/>
      <c r="G2236" s="88"/>
      <c r="H2236"/>
      <c r="I2236"/>
      <c r="J2236"/>
    </row>
    <row r="2237" spans="1:10" s="46" customFormat="1" x14ac:dyDescent="0.2">
      <c r="A2237"/>
      <c r="B2237" s="73"/>
      <c r="D2237"/>
      <c r="E2237"/>
      <c r="F2237"/>
      <c r="G2237" s="88"/>
      <c r="H2237"/>
      <c r="I2237"/>
      <c r="J2237"/>
    </row>
    <row r="2238" spans="1:10" s="46" customFormat="1" x14ac:dyDescent="0.2">
      <c r="A2238"/>
      <c r="B2238" s="73"/>
      <c r="D2238"/>
      <c r="E2238"/>
      <c r="F2238"/>
      <c r="G2238" s="88"/>
      <c r="H2238"/>
      <c r="I2238"/>
      <c r="J2238"/>
    </row>
    <row r="2239" spans="1:10" s="46" customFormat="1" x14ac:dyDescent="0.2">
      <c r="A2239"/>
      <c r="B2239" s="73"/>
      <c r="D2239"/>
      <c r="E2239"/>
      <c r="F2239"/>
      <c r="G2239" s="88"/>
      <c r="H2239"/>
      <c r="I2239"/>
      <c r="J2239"/>
    </row>
    <row r="2240" spans="1:10" s="46" customFormat="1" x14ac:dyDescent="0.2">
      <c r="A2240"/>
      <c r="B2240" s="73"/>
      <c r="D2240"/>
      <c r="E2240"/>
      <c r="F2240"/>
      <c r="G2240" s="88"/>
      <c r="H2240"/>
      <c r="I2240"/>
      <c r="J2240"/>
    </row>
    <row r="2241" spans="1:10" s="46" customFormat="1" x14ac:dyDescent="0.2">
      <c r="A2241"/>
      <c r="B2241" s="73"/>
      <c r="D2241"/>
      <c r="E2241"/>
      <c r="F2241"/>
      <c r="G2241" s="88"/>
      <c r="H2241"/>
      <c r="I2241"/>
      <c r="J2241"/>
    </row>
    <row r="2242" spans="1:10" s="46" customFormat="1" x14ac:dyDescent="0.2">
      <c r="A2242"/>
      <c r="B2242" s="73"/>
      <c r="D2242"/>
      <c r="E2242"/>
      <c r="F2242"/>
      <c r="G2242" s="88"/>
      <c r="H2242"/>
      <c r="I2242"/>
      <c r="J2242"/>
    </row>
    <row r="2243" spans="1:10" s="46" customFormat="1" x14ac:dyDescent="0.2">
      <c r="A2243"/>
      <c r="B2243" s="73"/>
      <c r="D2243"/>
      <c r="E2243"/>
      <c r="F2243"/>
      <c r="G2243" s="88"/>
      <c r="H2243"/>
      <c r="I2243"/>
      <c r="J2243"/>
    </row>
    <row r="2244" spans="1:10" s="46" customFormat="1" x14ac:dyDescent="0.2">
      <c r="A2244"/>
      <c r="B2244" s="73"/>
      <c r="D2244"/>
      <c r="E2244"/>
      <c r="F2244"/>
      <c r="G2244" s="88"/>
      <c r="H2244"/>
      <c r="I2244"/>
      <c r="J2244"/>
    </row>
    <row r="2245" spans="1:10" s="46" customFormat="1" x14ac:dyDescent="0.2">
      <c r="A2245"/>
      <c r="B2245" s="73"/>
      <c r="D2245"/>
      <c r="E2245"/>
      <c r="F2245"/>
      <c r="G2245" s="88"/>
      <c r="H2245"/>
      <c r="I2245"/>
      <c r="J2245"/>
    </row>
    <row r="2246" spans="1:10" s="46" customFormat="1" x14ac:dyDescent="0.2">
      <c r="A2246"/>
      <c r="B2246" s="73"/>
      <c r="D2246"/>
      <c r="E2246"/>
      <c r="F2246"/>
      <c r="G2246" s="88"/>
      <c r="H2246"/>
      <c r="I2246"/>
      <c r="J2246"/>
    </row>
    <row r="2247" spans="1:10" s="46" customFormat="1" x14ac:dyDescent="0.2">
      <c r="A2247"/>
      <c r="B2247" s="73"/>
      <c r="D2247"/>
      <c r="E2247"/>
      <c r="F2247"/>
      <c r="G2247" s="88"/>
      <c r="H2247"/>
      <c r="I2247"/>
      <c r="J2247"/>
    </row>
    <row r="2248" spans="1:10" s="46" customFormat="1" x14ac:dyDescent="0.2">
      <c r="A2248"/>
      <c r="B2248" s="73"/>
      <c r="D2248"/>
      <c r="E2248"/>
      <c r="F2248"/>
      <c r="G2248" s="88"/>
      <c r="H2248"/>
      <c r="I2248"/>
      <c r="J2248"/>
    </row>
    <row r="2249" spans="1:10" s="46" customFormat="1" x14ac:dyDescent="0.2">
      <c r="A2249"/>
      <c r="B2249" s="73"/>
      <c r="D2249"/>
      <c r="E2249"/>
      <c r="F2249"/>
      <c r="G2249" s="88"/>
      <c r="H2249"/>
      <c r="I2249"/>
      <c r="J2249"/>
    </row>
    <row r="2250" spans="1:10" s="46" customFormat="1" x14ac:dyDescent="0.2">
      <c r="A2250"/>
      <c r="B2250" s="73"/>
      <c r="D2250"/>
      <c r="E2250"/>
      <c r="F2250"/>
      <c r="G2250" s="88"/>
      <c r="H2250"/>
      <c r="I2250"/>
      <c r="J2250"/>
    </row>
    <row r="2251" spans="1:10" s="46" customFormat="1" x14ac:dyDescent="0.2">
      <c r="A2251"/>
      <c r="B2251" s="73"/>
      <c r="D2251"/>
      <c r="E2251"/>
      <c r="F2251"/>
      <c r="G2251" s="88"/>
      <c r="H2251"/>
      <c r="I2251"/>
      <c r="J2251"/>
    </row>
    <row r="2252" spans="1:10" s="46" customFormat="1" x14ac:dyDescent="0.2">
      <c r="A2252"/>
      <c r="B2252" s="73"/>
      <c r="D2252"/>
      <c r="E2252"/>
      <c r="F2252"/>
      <c r="G2252" s="88"/>
      <c r="H2252"/>
      <c r="I2252"/>
      <c r="J2252"/>
    </row>
    <row r="2253" spans="1:10" s="46" customFormat="1" x14ac:dyDescent="0.2">
      <c r="A2253"/>
      <c r="B2253" s="73"/>
      <c r="D2253"/>
      <c r="E2253"/>
      <c r="F2253"/>
      <c r="G2253" s="88"/>
      <c r="H2253"/>
      <c r="I2253"/>
      <c r="J2253"/>
    </row>
    <row r="2254" spans="1:10" s="46" customFormat="1" x14ac:dyDescent="0.2">
      <c r="A2254"/>
      <c r="B2254" s="73"/>
      <c r="D2254"/>
      <c r="E2254"/>
      <c r="F2254"/>
      <c r="G2254" s="88"/>
      <c r="H2254"/>
      <c r="I2254"/>
      <c r="J2254"/>
    </row>
    <row r="2255" spans="1:10" s="46" customFormat="1" x14ac:dyDescent="0.2">
      <c r="A2255"/>
      <c r="B2255" s="73"/>
      <c r="D2255"/>
      <c r="E2255"/>
      <c r="F2255"/>
      <c r="G2255" s="88"/>
      <c r="H2255"/>
      <c r="I2255"/>
      <c r="J2255"/>
    </row>
    <row r="2256" spans="1:10" s="46" customFormat="1" x14ac:dyDescent="0.2">
      <c r="A2256"/>
      <c r="B2256" s="73"/>
      <c r="D2256"/>
      <c r="E2256"/>
      <c r="F2256"/>
      <c r="G2256" s="88"/>
      <c r="H2256"/>
      <c r="I2256"/>
      <c r="J2256"/>
    </row>
    <row r="2257" spans="1:10" s="46" customFormat="1" x14ac:dyDescent="0.2">
      <c r="A2257"/>
      <c r="B2257" s="73"/>
      <c r="D2257"/>
      <c r="E2257"/>
      <c r="F2257"/>
      <c r="G2257" s="88"/>
      <c r="H2257"/>
      <c r="I2257"/>
      <c r="J2257"/>
    </row>
    <row r="2258" spans="1:10" s="46" customFormat="1" x14ac:dyDescent="0.2">
      <c r="A2258"/>
      <c r="B2258" s="73"/>
      <c r="D2258"/>
      <c r="E2258"/>
      <c r="F2258"/>
      <c r="G2258" s="88"/>
      <c r="H2258"/>
      <c r="I2258"/>
      <c r="J2258"/>
    </row>
    <row r="2259" spans="1:10" s="46" customFormat="1" x14ac:dyDescent="0.2">
      <c r="A2259"/>
      <c r="B2259" s="73"/>
      <c r="D2259"/>
      <c r="E2259"/>
      <c r="F2259"/>
      <c r="G2259" s="88"/>
      <c r="H2259"/>
      <c r="I2259"/>
      <c r="J2259"/>
    </row>
    <row r="2260" spans="1:10" s="46" customFormat="1" x14ac:dyDescent="0.2">
      <c r="A2260"/>
      <c r="B2260" s="73"/>
      <c r="D2260"/>
      <c r="E2260"/>
      <c r="F2260"/>
      <c r="G2260" s="88"/>
      <c r="H2260"/>
      <c r="I2260"/>
      <c r="J2260"/>
    </row>
    <row r="2261" spans="1:10" s="46" customFormat="1" x14ac:dyDescent="0.2">
      <c r="A2261"/>
      <c r="B2261" s="73"/>
      <c r="D2261"/>
      <c r="E2261"/>
      <c r="F2261"/>
      <c r="G2261" s="88"/>
      <c r="H2261"/>
      <c r="I2261"/>
      <c r="J2261"/>
    </row>
    <row r="2262" spans="1:10" s="46" customFormat="1" x14ac:dyDescent="0.2">
      <c r="A2262"/>
      <c r="B2262" s="73"/>
      <c r="D2262"/>
      <c r="E2262"/>
      <c r="F2262"/>
      <c r="G2262" s="88"/>
      <c r="H2262"/>
      <c r="I2262"/>
      <c r="J2262"/>
    </row>
    <row r="2263" spans="1:10" s="46" customFormat="1" x14ac:dyDescent="0.2">
      <c r="A2263"/>
      <c r="B2263" s="73"/>
      <c r="D2263"/>
      <c r="E2263"/>
      <c r="F2263"/>
      <c r="G2263" s="88"/>
      <c r="H2263"/>
      <c r="I2263"/>
      <c r="J2263"/>
    </row>
    <row r="2264" spans="1:10" s="46" customFormat="1" x14ac:dyDescent="0.2">
      <c r="A2264"/>
      <c r="B2264" s="73"/>
      <c r="D2264"/>
      <c r="E2264"/>
      <c r="F2264"/>
      <c r="G2264" s="88"/>
      <c r="H2264"/>
      <c r="I2264"/>
      <c r="J2264"/>
    </row>
    <row r="2265" spans="1:10" s="46" customFormat="1" x14ac:dyDescent="0.2">
      <c r="A2265"/>
      <c r="B2265" s="73"/>
      <c r="D2265"/>
      <c r="E2265"/>
      <c r="F2265"/>
      <c r="G2265" s="88"/>
      <c r="H2265"/>
      <c r="I2265"/>
      <c r="J2265"/>
    </row>
    <row r="2266" spans="1:10" s="46" customFormat="1" x14ac:dyDescent="0.2">
      <c r="A2266"/>
      <c r="B2266" s="73"/>
      <c r="D2266"/>
      <c r="E2266"/>
      <c r="F2266"/>
      <c r="G2266" s="88"/>
      <c r="H2266"/>
      <c r="I2266"/>
      <c r="J2266"/>
    </row>
    <row r="2267" spans="1:10" s="46" customFormat="1" x14ac:dyDescent="0.2">
      <c r="A2267"/>
      <c r="B2267" s="73"/>
      <c r="D2267"/>
      <c r="E2267"/>
      <c r="F2267"/>
      <c r="G2267" s="88"/>
      <c r="H2267"/>
      <c r="I2267"/>
      <c r="J2267"/>
    </row>
    <row r="2268" spans="1:10" s="46" customFormat="1" x14ac:dyDescent="0.2">
      <c r="A2268"/>
      <c r="B2268" s="73"/>
      <c r="D2268"/>
      <c r="E2268"/>
      <c r="F2268"/>
      <c r="G2268" s="88"/>
      <c r="H2268"/>
      <c r="I2268"/>
      <c r="J2268"/>
    </row>
    <row r="2269" spans="1:10" s="46" customFormat="1" x14ac:dyDescent="0.2">
      <c r="A2269"/>
      <c r="B2269" s="73"/>
      <c r="D2269"/>
      <c r="E2269"/>
      <c r="F2269"/>
      <c r="G2269" s="88"/>
      <c r="H2269"/>
      <c r="I2269"/>
      <c r="J2269"/>
    </row>
    <row r="2270" spans="1:10" s="46" customFormat="1" x14ac:dyDescent="0.2">
      <c r="A2270"/>
      <c r="B2270" s="73"/>
      <c r="D2270"/>
      <c r="E2270"/>
      <c r="F2270"/>
      <c r="G2270" s="88"/>
      <c r="H2270"/>
      <c r="I2270"/>
      <c r="J2270"/>
    </row>
    <row r="2271" spans="1:10" s="46" customFormat="1" x14ac:dyDescent="0.2">
      <c r="A2271"/>
      <c r="B2271" s="73"/>
      <c r="D2271"/>
      <c r="E2271"/>
      <c r="F2271"/>
      <c r="G2271" s="88"/>
      <c r="H2271"/>
      <c r="I2271"/>
      <c r="J2271"/>
    </row>
    <row r="2272" spans="1:10" s="46" customFormat="1" x14ac:dyDescent="0.2">
      <c r="A2272"/>
      <c r="B2272" s="73"/>
      <c r="D2272"/>
      <c r="E2272"/>
      <c r="F2272"/>
      <c r="G2272" s="88"/>
      <c r="H2272"/>
      <c r="I2272"/>
      <c r="J2272"/>
    </row>
    <row r="2273" spans="1:10" s="46" customFormat="1" x14ac:dyDescent="0.2">
      <c r="A2273"/>
      <c r="B2273" s="73"/>
      <c r="D2273"/>
      <c r="E2273"/>
      <c r="F2273"/>
      <c r="G2273" s="88"/>
      <c r="H2273"/>
      <c r="I2273"/>
      <c r="J2273"/>
    </row>
    <row r="2274" spans="1:10" s="46" customFormat="1" x14ac:dyDescent="0.2">
      <c r="A2274"/>
      <c r="B2274" s="73"/>
      <c r="D2274"/>
      <c r="E2274"/>
      <c r="F2274"/>
      <c r="G2274" s="88"/>
      <c r="H2274"/>
      <c r="I2274"/>
      <c r="J2274"/>
    </row>
    <row r="2275" spans="1:10" s="46" customFormat="1" x14ac:dyDescent="0.2">
      <c r="A2275"/>
      <c r="B2275" s="73"/>
      <c r="D2275"/>
      <c r="E2275"/>
      <c r="F2275"/>
      <c r="G2275" s="88"/>
      <c r="H2275"/>
      <c r="I2275"/>
      <c r="J2275"/>
    </row>
    <row r="2276" spans="1:10" s="46" customFormat="1" x14ac:dyDescent="0.2">
      <c r="A2276"/>
      <c r="B2276" s="73"/>
      <c r="D2276"/>
      <c r="E2276"/>
      <c r="F2276"/>
      <c r="G2276" s="88"/>
      <c r="H2276"/>
      <c r="I2276"/>
      <c r="J2276"/>
    </row>
    <row r="2277" spans="1:10" s="46" customFormat="1" x14ac:dyDescent="0.2">
      <c r="A2277"/>
      <c r="B2277" s="73"/>
      <c r="D2277"/>
      <c r="E2277"/>
      <c r="F2277"/>
      <c r="G2277" s="88"/>
      <c r="H2277"/>
      <c r="I2277"/>
      <c r="J2277"/>
    </row>
    <row r="2278" spans="1:10" s="46" customFormat="1" x14ac:dyDescent="0.2">
      <c r="A2278"/>
      <c r="B2278" s="73"/>
      <c r="D2278"/>
      <c r="E2278"/>
      <c r="F2278"/>
      <c r="G2278" s="88"/>
      <c r="H2278"/>
      <c r="I2278"/>
      <c r="J2278"/>
    </row>
    <row r="2279" spans="1:10" s="46" customFormat="1" x14ac:dyDescent="0.2">
      <c r="A2279"/>
      <c r="B2279" s="73"/>
      <c r="D2279"/>
      <c r="E2279"/>
      <c r="F2279"/>
      <c r="G2279" s="88"/>
      <c r="H2279"/>
      <c r="I2279"/>
      <c r="J2279"/>
    </row>
    <row r="2280" spans="1:10" s="46" customFormat="1" x14ac:dyDescent="0.2">
      <c r="A2280"/>
      <c r="B2280" s="73"/>
      <c r="D2280"/>
      <c r="E2280"/>
      <c r="F2280"/>
      <c r="G2280" s="88"/>
      <c r="H2280"/>
      <c r="I2280"/>
      <c r="J2280"/>
    </row>
    <row r="2281" spans="1:10" s="46" customFormat="1" x14ac:dyDescent="0.2">
      <c r="A2281"/>
      <c r="B2281" s="73"/>
      <c r="D2281"/>
      <c r="E2281"/>
      <c r="F2281"/>
      <c r="G2281" s="88"/>
      <c r="H2281"/>
      <c r="I2281"/>
      <c r="J2281"/>
    </row>
    <row r="2282" spans="1:10" s="46" customFormat="1" x14ac:dyDescent="0.2">
      <c r="A2282"/>
      <c r="B2282" s="73"/>
      <c r="D2282"/>
      <c r="E2282"/>
      <c r="F2282"/>
      <c r="G2282" s="88"/>
      <c r="H2282"/>
      <c r="I2282"/>
      <c r="J2282"/>
    </row>
    <row r="2283" spans="1:10" s="46" customFormat="1" x14ac:dyDescent="0.2">
      <c r="A2283"/>
      <c r="B2283" s="73"/>
      <c r="D2283"/>
      <c r="E2283"/>
      <c r="F2283"/>
      <c r="G2283" s="88"/>
      <c r="H2283"/>
      <c r="I2283"/>
      <c r="J2283"/>
    </row>
    <row r="2284" spans="1:10" s="46" customFormat="1" x14ac:dyDescent="0.2">
      <c r="A2284"/>
      <c r="B2284" s="73"/>
      <c r="D2284"/>
      <c r="E2284"/>
      <c r="F2284"/>
      <c r="G2284" s="88"/>
      <c r="H2284"/>
      <c r="I2284"/>
      <c r="J2284"/>
    </row>
    <row r="2285" spans="1:10" s="46" customFormat="1" x14ac:dyDescent="0.2">
      <c r="A2285"/>
      <c r="B2285" s="73"/>
      <c r="D2285"/>
      <c r="E2285"/>
      <c r="F2285"/>
      <c r="G2285" s="88"/>
      <c r="H2285"/>
      <c r="I2285"/>
      <c r="J2285"/>
    </row>
    <row r="2286" spans="1:10" s="46" customFormat="1" x14ac:dyDescent="0.2">
      <c r="A2286"/>
      <c r="B2286" s="73"/>
      <c r="D2286"/>
      <c r="E2286"/>
      <c r="F2286"/>
      <c r="G2286" s="88"/>
      <c r="H2286"/>
      <c r="I2286"/>
      <c r="J2286"/>
    </row>
    <row r="2287" spans="1:10" s="46" customFormat="1" x14ac:dyDescent="0.2">
      <c r="A2287"/>
      <c r="B2287" s="73"/>
      <c r="D2287"/>
      <c r="E2287"/>
      <c r="F2287"/>
      <c r="G2287" s="88"/>
      <c r="H2287"/>
      <c r="I2287"/>
      <c r="J2287"/>
    </row>
    <row r="2288" spans="1:10" s="46" customFormat="1" x14ac:dyDescent="0.2">
      <c r="A2288"/>
      <c r="B2288" s="73"/>
      <c r="D2288"/>
      <c r="E2288"/>
      <c r="F2288"/>
      <c r="G2288" s="88"/>
      <c r="H2288"/>
      <c r="I2288"/>
      <c r="J2288"/>
    </row>
    <row r="2289" spans="1:10" s="46" customFormat="1" x14ac:dyDescent="0.2">
      <c r="A2289"/>
      <c r="B2289" s="73"/>
      <c r="D2289"/>
      <c r="E2289"/>
      <c r="F2289"/>
      <c r="G2289" s="88"/>
      <c r="H2289"/>
      <c r="I2289"/>
      <c r="J2289"/>
    </row>
    <row r="2290" spans="1:10" s="46" customFormat="1" x14ac:dyDescent="0.2">
      <c r="A2290"/>
      <c r="B2290" s="73"/>
      <c r="D2290"/>
      <c r="E2290"/>
      <c r="F2290"/>
      <c r="G2290" s="88"/>
      <c r="H2290"/>
      <c r="I2290"/>
      <c r="J2290"/>
    </row>
    <row r="2291" spans="1:10" s="46" customFormat="1" x14ac:dyDescent="0.2">
      <c r="A2291"/>
      <c r="B2291" s="73"/>
      <c r="D2291"/>
      <c r="E2291"/>
      <c r="F2291"/>
      <c r="G2291" s="88"/>
      <c r="H2291"/>
      <c r="I2291"/>
      <c r="J2291"/>
    </row>
    <row r="2292" spans="1:10" s="46" customFormat="1" x14ac:dyDescent="0.2">
      <c r="A2292"/>
      <c r="B2292" s="73"/>
      <c r="D2292"/>
      <c r="E2292"/>
      <c r="F2292"/>
      <c r="G2292" s="88"/>
      <c r="H2292"/>
      <c r="I2292"/>
      <c r="J2292"/>
    </row>
    <row r="2293" spans="1:10" s="46" customFormat="1" x14ac:dyDescent="0.2">
      <c r="A2293"/>
      <c r="B2293" s="73"/>
      <c r="D2293"/>
      <c r="E2293"/>
      <c r="F2293"/>
      <c r="G2293" s="88"/>
      <c r="H2293"/>
      <c r="I2293"/>
      <c r="J2293"/>
    </row>
    <row r="2294" spans="1:10" s="46" customFormat="1" x14ac:dyDescent="0.2">
      <c r="A2294"/>
      <c r="B2294" s="73"/>
      <c r="D2294"/>
      <c r="E2294"/>
      <c r="F2294"/>
      <c r="G2294" s="88"/>
      <c r="H2294"/>
      <c r="I2294"/>
      <c r="J2294"/>
    </row>
    <row r="2295" spans="1:10" s="46" customFormat="1" x14ac:dyDescent="0.2">
      <c r="A2295"/>
      <c r="B2295" s="73"/>
      <c r="D2295"/>
      <c r="E2295"/>
      <c r="F2295"/>
      <c r="G2295" s="88"/>
      <c r="H2295"/>
      <c r="I2295"/>
      <c r="J2295"/>
    </row>
    <row r="2296" spans="1:10" s="46" customFormat="1" x14ac:dyDescent="0.2">
      <c r="A2296"/>
      <c r="B2296" s="73"/>
      <c r="D2296"/>
      <c r="E2296"/>
      <c r="F2296"/>
      <c r="G2296" s="88"/>
      <c r="H2296"/>
      <c r="I2296"/>
      <c r="J2296"/>
    </row>
    <row r="2297" spans="1:10" s="46" customFormat="1" x14ac:dyDescent="0.2">
      <c r="A2297"/>
      <c r="B2297" s="73"/>
      <c r="D2297"/>
      <c r="E2297"/>
      <c r="F2297"/>
      <c r="G2297" s="88"/>
      <c r="H2297"/>
      <c r="I2297"/>
      <c r="J2297"/>
    </row>
    <row r="2298" spans="1:10" s="46" customFormat="1" x14ac:dyDescent="0.2">
      <c r="A2298"/>
      <c r="B2298" s="73"/>
      <c r="D2298"/>
      <c r="E2298"/>
      <c r="F2298"/>
      <c r="G2298" s="88"/>
      <c r="H2298"/>
      <c r="I2298"/>
      <c r="J2298"/>
    </row>
    <row r="2299" spans="1:10" s="46" customFormat="1" x14ac:dyDescent="0.2">
      <c r="A2299"/>
      <c r="B2299" s="73"/>
      <c r="D2299"/>
      <c r="E2299"/>
      <c r="F2299"/>
      <c r="G2299" s="88"/>
      <c r="H2299"/>
      <c r="I2299"/>
      <c r="J2299"/>
    </row>
    <row r="2300" spans="1:10" s="46" customFormat="1" x14ac:dyDescent="0.2">
      <c r="A2300"/>
      <c r="B2300" s="73"/>
      <c r="D2300"/>
      <c r="E2300"/>
      <c r="F2300"/>
      <c r="G2300" s="88"/>
      <c r="H2300"/>
      <c r="I2300"/>
      <c r="J2300"/>
    </row>
    <row r="2301" spans="1:10" s="46" customFormat="1" x14ac:dyDescent="0.2">
      <c r="A2301"/>
      <c r="B2301" s="73"/>
      <c r="D2301"/>
      <c r="E2301"/>
      <c r="F2301"/>
      <c r="G2301" s="88"/>
      <c r="H2301"/>
      <c r="I2301"/>
      <c r="J2301"/>
    </row>
    <row r="2302" spans="1:10" s="46" customFormat="1" x14ac:dyDescent="0.2">
      <c r="A2302"/>
      <c r="B2302" s="73"/>
      <c r="D2302"/>
      <c r="E2302"/>
      <c r="F2302"/>
      <c r="G2302" s="88"/>
      <c r="H2302"/>
      <c r="I2302"/>
      <c r="J2302"/>
    </row>
    <row r="2303" spans="1:10" s="46" customFormat="1" x14ac:dyDescent="0.2">
      <c r="A2303"/>
      <c r="B2303" s="73"/>
      <c r="D2303"/>
      <c r="E2303"/>
      <c r="F2303"/>
      <c r="G2303" s="88"/>
      <c r="H2303"/>
      <c r="I2303"/>
      <c r="J2303"/>
    </row>
    <row r="2304" spans="1:10" s="46" customFormat="1" x14ac:dyDescent="0.2">
      <c r="A2304"/>
      <c r="B2304" s="73"/>
      <c r="D2304"/>
      <c r="E2304"/>
      <c r="F2304"/>
      <c r="G2304" s="88"/>
      <c r="H2304"/>
      <c r="I2304"/>
      <c r="J2304"/>
    </row>
    <row r="2305" spans="1:10" s="46" customFormat="1" x14ac:dyDescent="0.2">
      <c r="A2305"/>
      <c r="B2305" s="73"/>
      <c r="D2305"/>
      <c r="E2305"/>
      <c r="F2305"/>
      <c r="G2305" s="88"/>
      <c r="H2305"/>
      <c r="I2305"/>
      <c r="J2305"/>
    </row>
    <row r="2306" spans="1:10" s="46" customFormat="1" x14ac:dyDescent="0.2">
      <c r="A2306"/>
      <c r="B2306" s="73"/>
      <c r="D2306"/>
      <c r="E2306"/>
      <c r="F2306"/>
      <c r="G2306" s="88"/>
      <c r="H2306"/>
      <c r="I2306"/>
      <c r="J2306"/>
    </row>
    <row r="2307" spans="1:10" s="46" customFormat="1" x14ac:dyDescent="0.2">
      <c r="A2307"/>
      <c r="B2307" s="73"/>
      <c r="D2307"/>
      <c r="E2307"/>
      <c r="F2307"/>
      <c r="G2307" s="88"/>
      <c r="H2307"/>
      <c r="I2307"/>
      <c r="J2307"/>
    </row>
    <row r="2308" spans="1:10" s="46" customFormat="1" x14ac:dyDescent="0.2">
      <c r="A2308"/>
      <c r="B2308" s="73"/>
      <c r="D2308"/>
      <c r="E2308"/>
      <c r="F2308"/>
      <c r="G2308" s="88"/>
      <c r="H2308"/>
      <c r="I2308"/>
      <c r="J2308"/>
    </row>
    <row r="2309" spans="1:10" s="46" customFormat="1" x14ac:dyDescent="0.2">
      <c r="A2309"/>
      <c r="B2309" s="73"/>
      <c r="D2309"/>
      <c r="E2309"/>
      <c r="F2309"/>
      <c r="G2309" s="88"/>
      <c r="H2309"/>
      <c r="I2309"/>
      <c r="J2309"/>
    </row>
    <row r="2310" spans="1:10" s="46" customFormat="1" x14ac:dyDescent="0.2">
      <c r="A2310"/>
      <c r="B2310" s="73"/>
      <c r="D2310"/>
      <c r="E2310"/>
      <c r="F2310"/>
      <c r="G2310" s="88"/>
      <c r="H2310"/>
      <c r="I2310"/>
      <c r="J2310"/>
    </row>
    <row r="2311" spans="1:10" s="46" customFormat="1" x14ac:dyDescent="0.2">
      <c r="A2311"/>
      <c r="B2311" s="73"/>
      <c r="D2311"/>
      <c r="E2311"/>
      <c r="F2311"/>
      <c r="G2311" s="88"/>
      <c r="H2311"/>
      <c r="I2311"/>
      <c r="J2311"/>
    </row>
    <row r="2312" spans="1:10" s="46" customFormat="1" x14ac:dyDescent="0.2">
      <c r="A2312"/>
      <c r="B2312" s="73"/>
      <c r="D2312"/>
      <c r="E2312"/>
      <c r="F2312"/>
      <c r="G2312" s="88"/>
      <c r="H2312"/>
      <c r="I2312"/>
      <c r="J2312"/>
    </row>
    <row r="2313" spans="1:10" s="46" customFormat="1" x14ac:dyDescent="0.2">
      <c r="A2313"/>
      <c r="B2313" s="73"/>
      <c r="D2313"/>
      <c r="E2313"/>
      <c r="F2313"/>
      <c r="G2313" s="88"/>
      <c r="H2313"/>
      <c r="I2313"/>
      <c r="J2313"/>
    </row>
    <row r="2314" spans="1:10" s="46" customFormat="1" x14ac:dyDescent="0.2">
      <c r="A2314"/>
      <c r="B2314" s="73"/>
      <c r="D2314"/>
      <c r="E2314"/>
      <c r="F2314"/>
      <c r="G2314" s="88"/>
      <c r="H2314"/>
      <c r="I2314"/>
      <c r="J2314"/>
    </row>
    <row r="2315" spans="1:10" s="46" customFormat="1" x14ac:dyDescent="0.2">
      <c r="A2315"/>
      <c r="B2315" s="73"/>
      <c r="D2315"/>
      <c r="E2315"/>
      <c r="F2315"/>
      <c r="G2315" s="88"/>
      <c r="H2315"/>
      <c r="I2315"/>
      <c r="J2315"/>
    </row>
    <row r="2316" spans="1:10" s="46" customFormat="1" x14ac:dyDescent="0.2">
      <c r="A2316"/>
      <c r="B2316" s="73"/>
      <c r="D2316"/>
      <c r="E2316"/>
      <c r="F2316"/>
      <c r="G2316" s="88"/>
      <c r="H2316"/>
      <c r="I2316"/>
      <c r="J2316"/>
    </row>
    <row r="2317" spans="1:10" s="46" customFormat="1" x14ac:dyDescent="0.2">
      <c r="A2317"/>
      <c r="B2317" s="73"/>
      <c r="D2317"/>
      <c r="E2317"/>
      <c r="F2317"/>
      <c r="G2317" s="88"/>
      <c r="H2317"/>
      <c r="I2317"/>
      <c r="J2317"/>
    </row>
    <row r="2318" spans="1:10" s="46" customFormat="1" x14ac:dyDescent="0.2">
      <c r="A2318"/>
      <c r="B2318" s="73"/>
      <c r="D2318"/>
      <c r="E2318"/>
      <c r="F2318"/>
      <c r="G2318" s="88"/>
      <c r="H2318"/>
      <c r="I2318"/>
      <c r="J2318"/>
    </row>
    <row r="2319" spans="1:10" s="46" customFormat="1" x14ac:dyDescent="0.2">
      <c r="A2319"/>
      <c r="B2319" s="73"/>
      <c r="D2319"/>
      <c r="E2319"/>
      <c r="F2319"/>
      <c r="G2319" s="88"/>
      <c r="H2319"/>
      <c r="I2319"/>
      <c r="J2319"/>
    </row>
    <row r="2320" spans="1:10" s="46" customFormat="1" x14ac:dyDescent="0.2">
      <c r="A2320"/>
      <c r="B2320" s="73"/>
      <c r="D2320"/>
      <c r="E2320"/>
      <c r="F2320"/>
      <c r="G2320" s="88"/>
      <c r="H2320"/>
      <c r="I2320"/>
      <c r="J2320"/>
    </row>
    <row r="2321" spans="1:10" s="46" customFormat="1" x14ac:dyDescent="0.2">
      <c r="A2321"/>
      <c r="B2321" s="73"/>
      <c r="D2321"/>
      <c r="E2321"/>
      <c r="F2321"/>
      <c r="G2321" s="88"/>
      <c r="H2321"/>
      <c r="I2321"/>
      <c r="J2321"/>
    </row>
    <row r="2322" spans="1:10" s="46" customFormat="1" x14ac:dyDescent="0.2">
      <c r="A2322"/>
      <c r="B2322" s="73"/>
      <c r="D2322"/>
      <c r="E2322"/>
      <c r="F2322"/>
      <c r="G2322" s="88"/>
      <c r="H2322"/>
      <c r="I2322"/>
      <c r="J2322"/>
    </row>
    <row r="2323" spans="1:10" s="46" customFormat="1" x14ac:dyDescent="0.2">
      <c r="A2323"/>
      <c r="B2323" s="73"/>
      <c r="D2323"/>
      <c r="E2323"/>
      <c r="F2323"/>
      <c r="G2323" s="88"/>
      <c r="H2323"/>
      <c r="I2323"/>
      <c r="J2323"/>
    </row>
    <row r="2324" spans="1:10" s="46" customFormat="1" x14ac:dyDescent="0.2">
      <c r="A2324"/>
      <c r="B2324" s="73"/>
      <c r="D2324"/>
      <c r="E2324"/>
      <c r="F2324"/>
      <c r="G2324" s="88"/>
      <c r="H2324"/>
      <c r="I2324"/>
      <c r="J2324"/>
    </row>
    <row r="2325" spans="1:10" s="46" customFormat="1" x14ac:dyDescent="0.2">
      <c r="A2325"/>
      <c r="B2325" s="73"/>
      <c r="D2325"/>
      <c r="E2325"/>
      <c r="F2325"/>
      <c r="G2325" s="88"/>
      <c r="H2325"/>
      <c r="I2325"/>
      <c r="J2325"/>
    </row>
    <row r="2326" spans="1:10" s="46" customFormat="1" x14ac:dyDescent="0.2">
      <c r="A2326"/>
      <c r="B2326" s="73"/>
      <c r="D2326"/>
      <c r="E2326"/>
      <c r="F2326"/>
      <c r="G2326" s="88"/>
      <c r="H2326"/>
      <c r="I2326"/>
      <c r="J2326"/>
    </row>
    <row r="2327" spans="1:10" s="46" customFormat="1" x14ac:dyDescent="0.2">
      <c r="A2327"/>
      <c r="B2327" s="73"/>
      <c r="D2327"/>
      <c r="E2327"/>
      <c r="F2327"/>
      <c r="G2327" s="88"/>
      <c r="H2327"/>
      <c r="I2327"/>
      <c r="J2327"/>
    </row>
    <row r="2328" spans="1:10" s="46" customFormat="1" x14ac:dyDescent="0.2">
      <c r="A2328"/>
      <c r="B2328" s="73"/>
      <c r="D2328"/>
      <c r="E2328"/>
      <c r="F2328"/>
      <c r="G2328" s="88"/>
      <c r="H2328"/>
      <c r="I2328"/>
      <c r="J2328"/>
    </row>
    <row r="2329" spans="1:10" s="46" customFormat="1" x14ac:dyDescent="0.2">
      <c r="A2329"/>
      <c r="B2329" s="73"/>
      <c r="D2329"/>
      <c r="E2329"/>
      <c r="F2329"/>
      <c r="G2329" s="88"/>
      <c r="H2329"/>
      <c r="I2329"/>
      <c r="J2329"/>
    </row>
    <row r="2330" spans="1:10" s="46" customFormat="1" x14ac:dyDescent="0.2">
      <c r="A2330"/>
      <c r="B2330" s="73"/>
      <c r="D2330"/>
      <c r="E2330"/>
      <c r="F2330"/>
      <c r="G2330" s="88"/>
      <c r="H2330"/>
      <c r="I2330"/>
      <c r="J2330"/>
    </row>
    <row r="2331" spans="1:10" s="46" customFormat="1" x14ac:dyDescent="0.2">
      <c r="A2331"/>
      <c r="B2331" s="73"/>
      <c r="D2331"/>
      <c r="E2331"/>
      <c r="F2331"/>
      <c r="G2331" s="88"/>
      <c r="H2331"/>
      <c r="I2331"/>
      <c r="J2331"/>
    </row>
    <row r="2332" spans="1:10" s="46" customFormat="1" x14ac:dyDescent="0.2">
      <c r="A2332"/>
      <c r="B2332" s="73"/>
      <c r="D2332"/>
      <c r="E2332"/>
      <c r="F2332"/>
      <c r="G2332" s="88"/>
      <c r="H2332"/>
      <c r="I2332"/>
      <c r="J2332"/>
    </row>
    <row r="2333" spans="1:10" s="46" customFormat="1" x14ac:dyDescent="0.2">
      <c r="A2333"/>
      <c r="B2333" s="73"/>
      <c r="D2333"/>
      <c r="E2333"/>
      <c r="F2333"/>
      <c r="G2333" s="88"/>
      <c r="H2333"/>
      <c r="I2333"/>
      <c r="J2333"/>
    </row>
    <row r="2334" spans="1:10" s="46" customFormat="1" x14ac:dyDescent="0.2">
      <c r="A2334"/>
      <c r="B2334" s="73"/>
      <c r="D2334"/>
      <c r="E2334"/>
      <c r="F2334"/>
      <c r="G2334" s="88"/>
      <c r="H2334"/>
      <c r="I2334"/>
      <c r="J2334"/>
    </row>
    <row r="2335" spans="1:10" s="46" customFormat="1" x14ac:dyDescent="0.2">
      <c r="A2335"/>
      <c r="B2335" s="73"/>
      <c r="D2335"/>
      <c r="E2335"/>
      <c r="F2335"/>
      <c r="G2335" s="88"/>
      <c r="H2335"/>
      <c r="I2335"/>
      <c r="J2335"/>
    </row>
    <row r="2336" spans="1:10" s="46" customFormat="1" x14ac:dyDescent="0.2">
      <c r="A2336"/>
      <c r="B2336" s="73"/>
      <c r="D2336"/>
      <c r="E2336"/>
      <c r="F2336"/>
      <c r="G2336" s="88"/>
      <c r="H2336"/>
      <c r="I2336"/>
      <c r="J2336"/>
    </row>
    <row r="2337" spans="1:10" s="46" customFormat="1" x14ac:dyDescent="0.2">
      <c r="A2337"/>
      <c r="B2337" s="73"/>
      <c r="D2337"/>
      <c r="E2337"/>
      <c r="F2337"/>
      <c r="G2337" s="88"/>
      <c r="H2337"/>
      <c r="I2337"/>
      <c r="J2337"/>
    </row>
    <row r="2338" spans="1:10" s="46" customFormat="1" x14ac:dyDescent="0.2">
      <c r="A2338"/>
      <c r="B2338" s="73"/>
      <c r="D2338"/>
      <c r="E2338"/>
      <c r="F2338"/>
      <c r="G2338" s="88"/>
      <c r="H2338"/>
      <c r="I2338"/>
      <c r="J2338"/>
    </row>
    <row r="2339" spans="1:10" s="46" customFormat="1" x14ac:dyDescent="0.2">
      <c r="A2339"/>
      <c r="B2339" s="73"/>
      <c r="D2339"/>
      <c r="E2339"/>
      <c r="F2339"/>
      <c r="G2339" s="88"/>
      <c r="H2339"/>
      <c r="I2339"/>
      <c r="J2339"/>
    </row>
    <row r="2340" spans="1:10" s="46" customFormat="1" x14ac:dyDescent="0.2">
      <c r="A2340"/>
      <c r="B2340" s="73"/>
      <c r="D2340"/>
      <c r="E2340"/>
      <c r="F2340"/>
      <c r="G2340" s="88"/>
      <c r="H2340"/>
      <c r="I2340"/>
      <c r="J2340"/>
    </row>
    <row r="2341" spans="1:10" s="46" customFormat="1" x14ac:dyDescent="0.2">
      <c r="A2341"/>
      <c r="B2341" s="73"/>
      <c r="D2341"/>
      <c r="E2341"/>
      <c r="F2341"/>
      <c r="G2341" s="88"/>
      <c r="H2341"/>
      <c r="I2341"/>
      <c r="J2341"/>
    </row>
    <row r="2342" spans="1:10" s="46" customFormat="1" x14ac:dyDescent="0.2">
      <c r="A2342"/>
      <c r="B2342" s="73"/>
      <c r="D2342"/>
      <c r="E2342"/>
      <c r="F2342"/>
      <c r="G2342" s="88"/>
      <c r="H2342"/>
      <c r="I2342"/>
      <c r="J2342"/>
    </row>
    <row r="2343" spans="1:10" s="46" customFormat="1" x14ac:dyDescent="0.2">
      <c r="A2343"/>
      <c r="B2343" s="73"/>
      <c r="D2343"/>
      <c r="E2343"/>
      <c r="F2343"/>
      <c r="G2343" s="88"/>
      <c r="H2343"/>
      <c r="I2343"/>
      <c r="J2343"/>
    </row>
    <row r="2344" spans="1:10" s="46" customFormat="1" x14ac:dyDescent="0.2">
      <c r="A2344"/>
      <c r="B2344" s="73"/>
      <c r="D2344"/>
      <c r="E2344"/>
      <c r="F2344"/>
      <c r="G2344" s="88"/>
      <c r="H2344"/>
      <c r="I2344"/>
      <c r="J2344"/>
    </row>
    <row r="2345" spans="1:10" s="46" customFormat="1" x14ac:dyDescent="0.2">
      <c r="A2345"/>
      <c r="B2345" s="73"/>
      <c r="D2345"/>
      <c r="E2345"/>
      <c r="F2345"/>
      <c r="G2345" s="88"/>
      <c r="H2345"/>
      <c r="I2345"/>
      <c r="J2345"/>
    </row>
    <row r="2346" spans="1:10" s="46" customFormat="1" x14ac:dyDescent="0.2">
      <c r="A2346"/>
      <c r="B2346" s="73"/>
      <c r="D2346"/>
      <c r="E2346"/>
      <c r="F2346"/>
      <c r="G2346" s="88"/>
      <c r="H2346"/>
      <c r="I2346"/>
      <c r="J2346"/>
    </row>
    <row r="2347" spans="1:10" s="46" customFormat="1" x14ac:dyDescent="0.2">
      <c r="A2347"/>
      <c r="B2347" s="73"/>
      <c r="D2347"/>
      <c r="E2347"/>
      <c r="F2347"/>
      <c r="G2347" s="88"/>
      <c r="H2347"/>
      <c r="I2347"/>
      <c r="J2347"/>
    </row>
    <row r="2348" spans="1:10" s="46" customFormat="1" x14ac:dyDescent="0.2">
      <c r="A2348"/>
      <c r="B2348" s="73"/>
      <c r="D2348"/>
      <c r="E2348"/>
      <c r="F2348"/>
      <c r="G2348" s="88"/>
      <c r="H2348"/>
      <c r="I2348"/>
      <c r="J2348"/>
    </row>
    <row r="2349" spans="1:10" s="46" customFormat="1" x14ac:dyDescent="0.2">
      <c r="A2349"/>
      <c r="B2349" s="73"/>
      <c r="D2349"/>
      <c r="E2349"/>
      <c r="F2349"/>
      <c r="G2349" s="88"/>
      <c r="H2349"/>
      <c r="I2349"/>
      <c r="J2349"/>
    </row>
    <row r="2350" spans="1:10" s="46" customFormat="1" x14ac:dyDescent="0.2">
      <c r="A2350"/>
      <c r="B2350" s="73"/>
      <c r="D2350"/>
      <c r="E2350"/>
      <c r="F2350"/>
      <c r="G2350" s="88"/>
      <c r="H2350"/>
      <c r="I2350"/>
      <c r="J2350"/>
    </row>
    <row r="2351" spans="1:10" s="46" customFormat="1" x14ac:dyDescent="0.2">
      <c r="A2351"/>
      <c r="B2351" s="73"/>
      <c r="D2351"/>
      <c r="E2351"/>
      <c r="F2351"/>
      <c r="G2351" s="88"/>
      <c r="H2351"/>
      <c r="I2351"/>
      <c r="J2351"/>
    </row>
    <row r="2352" spans="1:10" s="46" customFormat="1" x14ac:dyDescent="0.2">
      <c r="A2352"/>
      <c r="B2352" s="73"/>
      <c r="D2352"/>
      <c r="E2352"/>
      <c r="F2352"/>
      <c r="G2352" s="88"/>
      <c r="H2352"/>
      <c r="I2352"/>
      <c r="J2352"/>
    </row>
    <row r="2353" spans="1:10" s="46" customFormat="1" x14ac:dyDescent="0.2">
      <c r="A2353"/>
      <c r="B2353" s="73"/>
      <c r="D2353"/>
      <c r="E2353"/>
      <c r="F2353"/>
      <c r="G2353" s="88"/>
      <c r="H2353"/>
      <c r="I2353"/>
      <c r="J2353"/>
    </row>
    <row r="2354" spans="1:10" s="46" customFormat="1" x14ac:dyDescent="0.2">
      <c r="A2354"/>
      <c r="B2354" s="73"/>
      <c r="D2354"/>
      <c r="E2354"/>
      <c r="F2354"/>
      <c r="G2354" s="88"/>
      <c r="H2354"/>
      <c r="I2354"/>
      <c r="J2354"/>
    </row>
    <row r="2355" spans="1:10" s="46" customFormat="1" x14ac:dyDescent="0.2">
      <c r="A2355"/>
      <c r="B2355" s="73"/>
      <c r="D2355"/>
      <c r="E2355"/>
      <c r="F2355"/>
      <c r="G2355" s="88"/>
      <c r="H2355"/>
      <c r="I2355"/>
      <c r="J2355"/>
    </row>
    <row r="2356" spans="1:10" s="46" customFormat="1" x14ac:dyDescent="0.2">
      <c r="A2356"/>
      <c r="B2356" s="73"/>
      <c r="D2356"/>
      <c r="E2356"/>
      <c r="F2356"/>
      <c r="G2356" s="88"/>
      <c r="H2356"/>
      <c r="I2356"/>
      <c r="J2356"/>
    </row>
    <row r="2357" spans="1:10" s="46" customFormat="1" x14ac:dyDescent="0.2">
      <c r="A2357"/>
      <c r="B2357" s="73"/>
      <c r="D2357"/>
      <c r="E2357"/>
      <c r="F2357"/>
      <c r="G2357" s="88"/>
      <c r="H2357"/>
      <c r="I2357"/>
      <c r="J2357"/>
    </row>
    <row r="2358" spans="1:10" s="46" customFormat="1" x14ac:dyDescent="0.2">
      <c r="A2358"/>
      <c r="B2358" s="73"/>
      <c r="D2358"/>
      <c r="E2358"/>
      <c r="F2358"/>
      <c r="G2358" s="88"/>
      <c r="H2358"/>
      <c r="I2358"/>
      <c r="J2358"/>
    </row>
    <row r="2359" spans="1:10" s="46" customFormat="1" x14ac:dyDescent="0.2">
      <c r="A2359"/>
      <c r="B2359" s="73"/>
      <c r="D2359"/>
      <c r="E2359"/>
      <c r="F2359"/>
      <c r="G2359" s="88"/>
      <c r="H2359"/>
      <c r="I2359"/>
      <c r="J2359"/>
    </row>
    <row r="2360" spans="1:10" s="46" customFormat="1" x14ac:dyDescent="0.2">
      <c r="A2360"/>
      <c r="B2360" s="73"/>
      <c r="D2360"/>
      <c r="E2360"/>
      <c r="F2360"/>
      <c r="G2360" s="88"/>
      <c r="H2360"/>
      <c r="I2360"/>
      <c r="J2360"/>
    </row>
    <row r="2361" spans="1:10" s="46" customFormat="1" x14ac:dyDescent="0.2">
      <c r="A2361"/>
      <c r="B2361" s="73"/>
      <c r="D2361"/>
      <c r="E2361"/>
      <c r="F2361"/>
      <c r="G2361" s="88"/>
      <c r="H2361"/>
      <c r="I2361"/>
      <c r="J2361"/>
    </row>
    <row r="2362" spans="1:10" s="46" customFormat="1" x14ac:dyDescent="0.2">
      <c r="A2362"/>
      <c r="B2362" s="73"/>
      <c r="D2362"/>
      <c r="E2362"/>
      <c r="F2362"/>
      <c r="G2362" s="88"/>
      <c r="H2362"/>
      <c r="I2362"/>
      <c r="J2362"/>
    </row>
    <row r="2363" spans="1:10" s="46" customFormat="1" x14ac:dyDescent="0.2">
      <c r="A2363"/>
      <c r="B2363" s="73"/>
      <c r="D2363"/>
      <c r="E2363"/>
      <c r="F2363"/>
      <c r="G2363" s="88"/>
      <c r="H2363"/>
      <c r="I2363"/>
      <c r="J2363"/>
    </row>
    <row r="2364" spans="1:10" s="46" customFormat="1" x14ac:dyDescent="0.2">
      <c r="A2364"/>
      <c r="B2364" s="73"/>
      <c r="D2364"/>
      <c r="E2364"/>
      <c r="F2364"/>
      <c r="G2364" s="88"/>
      <c r="H2364"/>
      <c r="I2364"/>
      <c r="J2364"/>
    </row>
    <row r="2365" spans="1:10" s="46" customFormat="1" x14ac:dyDescent="0.2">
      <c r="A2365"/>
      <c r="B2365" s="73"/>
      <c r="D2365"/>
      <c r="E2365"/>
      <c r="F2365"/>
      <c r="G2365" s="88"/>
      <c r="H2365"/>
      <c r="I2365"/>
      <c r="J2365"/>
    </row>
    <row r="2366" spans="1:10" s="46" customFormat="1" x14ac:dyDescent="0.2">
      <c r="A2366"/>
      <c r="B2366" s="73"/>
      <c r="D2366"/>
      <c r="E2366"/>
      <c r="F2366"/>
      <c r="G2366" s="88"/>
      <c r="H2366"/>
      <c r="I2366"/>
      <c r="J2366"/>
    </row>
    <row r="2367" spans="1:10" s="46" customFormat="1" x14ac:dyDescent="0.2">
      <c r="A2367"/>
      <c r="B2367" s="73"/>
      <c r="D2367"/>
      <c r="E2367"/>
      <c r="F2367"/>
      <c r="G2367" s="88"/>
      <c r="H2367"/>
      <c r="I2367"/>
      <c r="J2367"/>
    </row>
    <row r="2368" spans="1:10" s="46" customFormat="1" x14ac:dyDescent="0.2">
      <c r="A2368"/>
      <c r="B2368" s="73"/>
      <c r="D2368"/>
      <c r="E2368"/>
      <c r="F2368"/>
      <c r="G2368" s="88"/>
      <c r="H2368"/>
      <c r="I2368"/>
      <c r="J2368"/>
    </row>
    <row r="2369" spans="1:10" s="46" customFormat="1" x14ac:dyDescent="0.2">
      <c r="A2369"/>
      <c r="B2369" s="73"/>
      <c r="D2369"/>
      <c r="E2369"/>
      <c r="F2369"/>
      <c r="G2369" s="88"/>
      <c r="H2369"/>
      <c r="I2369"/>
      <c r="J2369"/>
    </row>
    <row r="2370" spans="1:10" s="46" customFormat="1" x14ac:dyDescent="0.2">
      <c r="A2370"/>
      <c r="B2370" s="73"/>
      <c r="D2370"/>
      <c r="E2370"/>
      <c r="F2370"/>
      <c r="G2370" s="88"/>
      <c r="H2370"/>
      <c r="I2370"/>
      <c r="J2370"/>
    </row>
    <row r="2371" spans="1:10" s="46" customFormat="1" x14ac:dyDescent="0.2">
      <c r="A2371"/>
      <c r="B2371" s="73"/>
      <c r="D2371"/>
      <c r="E2371"/>
      <c r="F2371"/>
      <c r="G2371" s="88"/>
      <c r="H2371"/>
      <c r="I2371"/>
      <c r="J2371"/>
    </row>
    <row r="2372" spans="1:10" s="46" customFormat="1" x14ac:dyDescent="0.2">
      <c r="A2372"/>
      <c r="B2372" s="73"/>
      <c r="D2372"/>
      <c r="E2372"/>
      <c r="F2372"/>
      <c r="G2372" s="88"/>
      <c r="H2372"/>
      <c r="I2372"/>
      <c r="J2372"/>
    </row>
    <row r="2373" spans="1:10" s="46" customFormat="1" x14ac:dyDescent="0.2">
      <c r="A2373"/>
      <c r="B2373" s="73"/>
      <c r="D2373"/>
      <c r="E2373"/>
      <c r="F2373"/>
      <c r="G2373" s="88"/>
      <c r="H2373"/>
      <c r="I2373"/>
      <c r="J2373"/>
    </row>
    <row r="2374" spans="1:10" s="46" customFormat="1" x14ac:dyDescent="0.2">
      <c r="A2374"/>
      <c r="B2374" s="73"/>
      <c r="D2374"/>
      <c r="E2374"/>
      <c r="F2374"/>
      <c r="G2374" s="88"/>
      <c r="H2374"/>
      <c r="I2374"/>
      <c r="J2374"/>
    </row>
    <row r="2375" spans="1:10" s="46" customFormat="1" x14ac:dyDescent="0.2">
      <c r="A2375"/>
      <c r="B2375" s="73"/>
      <c r="D2375"/>
      <c r="E2375"/>
      <c r="F2375"/>
      <c r="G2375" s="88"/>
      <c r="H2375"/>
      <c r="I2375"/>
      <c r="J2375"/>
    </row>
    <row r="2376" spans="1:10" s="46" customFormat="1" x14ac:dyDescent="0.2">
      <c r="A2376"/>
      <c r="B2376" s="73"/>
      <c r="D2376"/>
      <c r="E2376"/>
      <c r="F2376"/>
      <c r="G2376" s="88"/>
      <c r="H2376"/>
      <c r="I2376"/>
      <c r="J2376"/>
    </row>
    <row r="2377" spans="1:10" s="46" customFormat="1" x14ac:dyDescent="0.2">
      <c r="A2377"/>
      <c r="B2377" s="73"/>
      <c r="D2377"/>
      <c r="E2377"/>
      <c r="F2377"/>
      <c r="G2377" s="88"/>
      <c r="H2377"/>
      <c r="I2377"/>
      <c r="J2377"/>
    </row>
    <row r="2378" spans="1:10" s="46" customFormat="1" x14ac:dyDescent="0.2">
      <c r="A2378"/>
      <c r="B2378" s="73"/>
      <c r="D2378"/>
      <c r="E2378"/>
      <c r="F2378"/>
      <c r="G2378" s="88"/>
      <c r="H2378"/>
      <c r="I2378"/>
      <c r="J2378"/>
    </row>
    <row r="2379" spans="1:10" s="46" customFormat="1" x14ac:dyDescent="0.2">
      <c r="A2379"/>
      <c r="B2379" s="73"/>
      <c r="D2379"/>
      <c r="E2379"/>
      <c r="F2379"/>
      <c r="G2379" s="88"/>
      <c r="H2379"/>
      <c r="I2379"/>
      <c r="J2379"/>
    </row>
    <row r="2380" spans="1:10" s="46" customFormat="1" x14ac:dyDescent="0.2">
      <c r="A2380"/>
      <c r="B2380" s="73"/>
      <c r="D2380"/>
      <c r="E2380"/>
      <c r="F2380"/>
      <c r="G2380" s="88"/>
      <c r="H2380"/>
      <c r="I2380"/>
      <c r="J2380"/>
    </row>
    <row r="2381" spans="1:10" s="46" customFormat="1" x14ac:dyDescent="0.2">
      <c r="A2381"/>
      <c r="B2381" s="73"/>
      <c r="D2381"/>
      <c r="E2381"/>
      <c r="F2381"/>
      <c r="G2381" s="88"/>
      <c r="H2381"/>
      <c r="I2381"/>
      <c r="J2381"/>
    </row>
    <row r="2382" spans="1:10" s="46" customFormat="1" x14ac:dyDescent="0.2">
      <c r="A2382"/>
      <c r="B2382" s="73"/>
      <c r="D2382"/>
      <c r="E2382"/>
      <c r="F2382"/>
      <c r="G2382" s="88"/>
      <c r="H2382"/>
      <c r="I2382"/>
      <c r="J2382"/>
    </row>
    <row r="2383" spans="1:10" s="46" customFormat="1" x14ac:dyDescent="0.2">
      <c r="A2383"/>
      <c r="B2383" s="73"/>
      <c r="D2383"/>
      <c r="E2383"/>
      <c r="F2383"/>
      <c r="G2383" s="88"/>
      <c r="H2383"/>
      <c r="I2383"/>
      <c r="J2383"/>
    </row>
    <row r="2384" spans="1:10" s="46" customFormat="1" x14ac:dyDescent="0.2">
      <c r="A2384"/>
      <c r="B2384" s="73"/>
      <c r="D2384"/>
      <c r="E2384"/>
      <c r="F2384"/>
      <c r="G2384" s="88"/>
      <c r="H2384"/>
      <c r="I2384"/>
      <c r="J2384"/>
    </row>
    <row r="2385" spans="1:10" s="46" customFormat="1" x14ac:dyDescent="0.2">
      <c r="A2385"/>
      <c r="B2385" s="73"/>
      <c r="D2385"/>
      <c r="E2385"/>
      <c r="F2385"/>
      <c r="G2385" s="88"/>
      <c r="H2385"/>
      <c r="I2385"/>
      <c r="J2385"/>
    </row>
    <row r="2386" spans="1:10" s="46" customFormat="1" x14ac:dyDescent="0.2">
      <c r="A2386"/>
      <c r="B2386" s="73"/>
      <c r="D2386"/>
      <c r="E2386"/>
      <c r="F2386"/>
      <c r="G2386" s="88"/>
      <c r="H2386"/>
      <c r="I2386"/>
      <c r="J2386"/>
    </row>
    <row r="2387" spans="1:10" s="46" customFormat="1" x14ac:dyDescent="0.2">
      <c r="A2387"/>
      <c r="B2387" s="73"/>
      <c r="D2387"/>
      <c r="E2387"/>
      <c r="F2387"/>
      <c r="G2387" s="88"/>
      <c r="H2387"/>
      <c r="I2387"/>
      <c r="J2387"/>
    </row>
    <row r="2388" spans="1:10" s="46" customFormat="1" x14ac:dyDescent="0.2">
      <c r="A2388"/>
      <c r="B2388" s="73"/>
      <c r="D2388"/>
      <c r="E2388"/>
      <c r="F2388"/>
      <c r="G2388" s="88"/>
      <c r="H2388"/>
      <c r="I2388"/>
      <c r="J2388"/>
    </row>
    <row r="2389" spans="1:10" s="46" customFormat="1" x14ac:dyDescent="0.2">
      <c r="A2389"/>
      <c r="B2389" s="73"/>
      <c r="D2389"/>
      <c r="E2389"/>
      <c r="F2389"/>
      <c r="G2389" s="88"/>
      <c r="H2389"/>
      <c r="I2389"/>
      <c r="J2389"/>
    </row>
    <row r="2390" spans="1:10" s="46" customFormat="1" x14ac:dyDescent="0.2">
      <c r="A2390"/>
      <c r="B2390" s="73"/>
      <c r="D2390"/>
      <c r="E2390"/>
      <c r="F2390"/>
      <c r="G2390" s="88"/>
      <c r="H2390"/>
      <c r="I2390"/>
      <c r="J2390"/>
    </row>
    <row r="2391" spans="1:10" s="46" customFormat="1" x14ac:dyDescent="0.2">
      <c r="A2391"/>
      <c r="B2391" s="73"/>
      <c r="D2391"/>
      <c r="E2391"/>
      <c r="F2391"/>
      <c r="G2391" s="88"/>
      <c r="H2391"/>
      <c r="I2391"/>
      <c r="J2391"/>
    </row>
    <row r="2392" spans="1:10" s="46" customFormat="1" x14ac:dyDescent="0.2">
      <c r="A2392"/>
      <c r="B2392" s="73"/>
      <c r="D2392"/>
      <c r="E2392"/>
      <c r="F2392"/>
      <c r="G2392" s="88"/>
      <c r="H2392"/>
      <c r="I2392"/>
      <c r="J2392"/>
    </row>
    <row r="2393" spans="1:10" s="46" customFormat="1" x14ac:dyDescent="0.2">
      <c r="A2393"/>
      <c r="B2393" s="73"/>
      <c r="D2393"/>
      <c r="E2393"/>
      <c r="F2393"/>
      <c r="G2393" s="88"/>
      <c r="H2393"/>
      <c r="I2393"/>
      <c r="J2393"/>
    </row>
    <row r="2394" spans="1:10" s="46" customFormat="1" x14ac:dyDescent="0.2">
      <c r="A2394"/>
      <c r="B2394" s="73"/>
      <c r="D2394"/>
      <c r="E2394"/>
      <c r="F2394"/>
      <c r="G2394" s="88"/>
      <c r="H2394"/>
      <c r="I2394"/>
      <c r="J2394"/>
    </row>
    <row r="2395" spans="1:10" s="46" customFormat="1" x14ac:dyDescent="0.2">
      <c r="A2395"/>
      <c r="B2395" s="73"/>
      <c r="D2395"/>
      <c r="E2395"/>
      <c r="F2395"/>
      <c r="G2395" s="88"/>
      <c r="H2395"/>
      <c r="I2395"/>
      <c r="J2395"/>
    </row>
    <row r="2396" spans="1:10" s="46" customFormat="1" x14ac:dyDescent="0.2">
      <c r="A2396"/>
      <c r="B2396" s="73"/>
      <c r="D2396"/>
      <c r="E2396"/>
      <c r="F2396"/>
      <c r="G2396" s="88"/>
      <c r="H2396"/>
      <c r="I2396"/>
      <c r="J2396"/>
    </row>
    <row r="2397" spans="1:10" s="46" customFormat="1" x14ac:dyDescent="0.2">
      <c r="A2397"/>
      <c r="B2397" s="73"/>
      <c r="D2397"/>
      <c r="E2397"/>
      <c r="F2397"/>
      <c r="G2397" s="88"/>
      <c r="H2397"/>
      <c r="I2397"/>
      <c r="J2397"/>
    </row>
    <row r="2398" spans="1:10" s="46" customFormat="1" x14ac:dyDescent="0.2">
      <c r="A2398"/>
      <c r="B2398" s="73"/>
      <c r="D2398"/>
      <c r="E2398"/>
      <c r="F2398"/>
      <c r="G2398" s="88"/>
      <c r="H2398"/>
      <c r="I2398"/>
      <c r="J2398"/>
    </row>
    <row r="2399" spans="1:10" s="46" customFormat="1" x14ac:dyDescent="0.2">
      <c r="A2399"/>
      <c r="B2399" s="73"/>
      <c r="D2399"/>
      <c r="E2399"/>
      <c r="F2399"/>
      <c r="G2399" s="88"/>
      <c r="H2399"/>
      <c r="I2399"/>
      <c r="J2399"/>
    </row>
    <row r="2400" spans="1:10" s="46" customFormat="1" x14ac:dyDescent="0.2">
      <c r="A2400"/>
      <c r="B2400" s="73"/>
      <c r="D2400"/>
      <c r="E2400"/>
      <c r="F2400"/>
      <c r="G2400" s="88"/>
      <c r="H2400"/>
      <c r="I2400"/>
      <c r="J2400"/>
    </row>
    <row r="2401" spans="1:10" s="46" customFormat="1" x14ac:dyDescent="0.2">
      <c r="A2401"/>
      <c r="B2401" s="73"/>
      <c r="D2401"/>
      <c r="E2401"/>
      <c r="F2401"/>
      <c r="G2401" s="88"/>
      <c r="H2401"/>
      <c r="I2401"/>
      <c r="J2401"/>
    </row>
    <row r="2402" spans="1:10" s="46" customFormat="1" x14ac:dyDescent="0.2">
      <c r="A2402"/>
      <c r="B2402" s="73"/>
      <c r="D2402"/>
      <c r="E2402"/>
      <c r="F2402"/>
      <c r="G2402" s="88"/>
      <c r="H2402"/>
      <c r="I2402"/>
      <c r="J2402"/>
    </row>
    <row r="2403" spans="1:10" s="46" customFormat="1" x14ac:dyDescent="0.2">
      <c r="A2403"/>
      <c r="B2403" s="73"/>
      <c r="D2403"/>
      <c r="E2403"/>
      <c r="F2403"/>
      <c r="G2403" s="88"/>
      <c r="H2403"/>
      <c r="I2403"/>
      <c r="J2403"/>
    </row>
    <row r="2404" spans="1:10" s="46" customFormat="1" x14ac:dyDescent="0.2">
      <c r="A2404"/>
      <c r="B2404" s="73"/>
      <c r="D2404"/>
      <c r="E2404"/>
      <c r="F2404"/>
      <c r="G2404" s="88"/>
      <c r="H2404"/>
      <c r="I2404"/>
      <c r="J2404"/>
    </row>
    <row r="2405" spans="1:10" s="46" customFormat="1" x14ac:dyDescent="0.2">
      <c r="A2405"/>
      <c r="B2405" s="73"/>
      <c r="D2405"/>
      <c r="E2405"/>
      <c r="F2405"/>
      <c r="G2405" s="88"/>
      <c r="H2405"/>
      <c r="I2405"/>
      <c r="J2405"/>
    </row>
    <row r="2406" spans="1:10" s="46" customFormat="1" x14ac:dyDescent="0.2">
      <c r="A2406"/>
      <c r="B2406" s="73"/>
      <c r="D2406"/>
      <c r="E2406"/>
      <c r="F2406"/>
      <c r="G2406" s="88"/>
      <c r="H2406"/>
      <c r="I2406"/>
      <c r="J2406"/>
    </row>
    <row r="2407" spans="1:10" s="46" customFormat="1" x14ac:dyDescent="0.2">
      <c r="A2407"/>
      <c r="B2407" s="73"/>
      <c r="D2407"/>
      <c r="E2407"/>
      <c r="F2407"/>
      <c r="G2407" s="88"/>
      <c r="H2407"/>
      <c r="I2407"/>
      <c r="J2407"/>
    </row>
    <row r="2408" spans="1:10" s="46" customFormat="1" x14ac:dyDescent="0.2">
      <c r="A2408"/>
      <c r="B2408" s="73"/>
      <c r="D2408"/>
      <c r="E2408"/>
      <c r="F2408"/>
      <c r="G2408" s="88"/>
      <c r="H2408"/>
      <c r="I2408"/>
      <c r="J2408"/>
    </row>
    <row r="2409" spans="1:10" s="46" customFormat="1" x14ac:dyDescent="0.2">
      <c r="A2409"/>
      <c r="B2409" s="73"/>
      <c r="D2409"/>
      <c r="E2409"/>
      <c r="F2409"/>
      <c r="G2409" s="88"/>
      <c r="H2409"/>
      <c r="I2409"/>
      <c r="J2409"/>
    </row>
    <row r="2410" spans="1:10" s="46" customFormat="1" x14ac:dyDescent="0.2">
      <c r="A2410"/>
      <c r="B2410" s="73"/>
      <c r="D2410"/>
      <c r="E2410"/>
      <c r="F2410"/>
      <c r="G2410" s="88"/>
      <c r="H2410"/>
      <c r="I2410"/>
      <c r="J2410"/>
    </row>
    <row r="2411" spans="1:10" s="46" customFormat="1" x14ac:dyDescent="0.2">
      <c r="A2411"/>
      <c r="B2411" s="73"/>
      <c r="D2411"/>
      <c r="E2411"/>
      <c r="F2411"/>
      <c r="G2411" s="88"/>
      <c r="H2411"/>
      <c r="I2411"/>
      <c r="J2411"/>
    </row>
    <row r="2412" spans="1:10" s="46" customFormat="1" x14ac:dyDescent="0.2">
      <c r="A2412"/>
      <c r="B2412" s="73"/>
      <c r="D2412"/>
      <c r="E2412"/>
      <c r="F2412"/>
      <c r="G2412" s="88"/>
      <c r="H2412"/>
      <c r="I2412"/>
      <c r="J2412"/>
    </row>
    <row r="2413" spans="1:10" s="46" customFormat="1" x14ac:dyDescent="0.2">
      <c r="A2413"/>
      <c r="B2413" s="73"/>
      <c r="D2413"/>
      <c r="E2413"/>
      <c r="F2413"/>
      <c r="G2413" s="88"/>
      <c r="H2413"/>
      <c r="I2413"/>
      <c r="J2413"/>
    </row>
    <row r="2414" spans="1:10" s="46" customFormat="1" x14ac:dyDescent="0.2">
      <c r="A2414"/>
      <c r="B2414" s="73"/>
      <c r="D2414"/>
      <c r="E2414"/>
      <c r="F2414"/>
      <c r="G2414" s="88"/>
      <c r="H2414"/>
      <c r="I2414"/>
      <c r="J2414"/>
    </row>
    <row r="2415" spans="1:10" s="46" customFormat="1" x14ac:dyDescent="0.2">
      <c r="A2415"/>
      <c r="B2415" s="73"/>
      <c r="D2415"/>
      <c r="E2415"/>
      <c r="F2415"/>
      <c r="G2415" s="88"/>
      <c r="H2415"/>
      <c r="I2415"/>
      <c r="J2415"/>
    </row>
    <row r="2416" spans="1:10" s="46" customFormat="1" x14ac:dyDescent="0.2">
      <c r="A2416"/>
      <c r="B2416" s="73"/>
      <c r="D2416"/>
      <c r="E2416"/>
      <c r="F2416"/>
      <c r="G2416" s="88"/>
      <c r="H2416"/>
      <c r="I2416"/>
      <c r="J2416"/>
    </row>
    <row r="2417" spans="1:10" s="46" customFormat="1" x14ac:dyDescent="0.2">
      <c r="A2417"/>
      <c r="B2417" s="73"/>
      <c r="D2417"/>
      <c r="E2417"/>
      <c r="F2417"/>
      <c r="G2417" s="88"/>
      <c r="H2417"/>
      <c r="I2417"/>
      <c r="J2417"/>
    </row>
    <row r="2418" spans="1:10" s="46" customFormat="1" x14ac:dyDescent="0.2">
      <c r="A2418"/>
      <c r="B2418" s="73"/>
      <c r="D2418"/>
      <c r="E2418"/>
      <c r="F2418"/>
      <c r="G2418" s="88"/>
      <c r="H2418"/>
      <c r="I2418"/>
      <c r="J2418"/>
    </row>
    <row r="2419" spans="1:10" s="46" customFormat="1" x14ac:dyDescent="0.2">
      <c r="A2419"/>
      <c r="B2419" s="73"/>
      <c r="D2419"/>
      <c r="E2419"/>
      <c r="F2419"/>
      <c r="G2419" s="88"/>
      <c r="H2419"/>
      <c r="I2419"/>
      <c r="J2419"/>
    </row>
    <row r="2420" spans="1:10" s="46" customFormat="1" x14ac:dyDescent="0.2">
      <c r="A2420"/>
      <c r="B2420" s="73"/>
      <c r="D2420"/>
      <c r="E2420"/>
      <c r="F2420"/>
      <c r="G2420" s="88"/>
      <c r="H2420"/>
      <c r="I2420"/>
      <c r="J2420"/>
    </row>
    <row r="2421" spans="1:10" s="46" customFormat="1" x14ac:dyDescent="0.2">
      <c r="A2421"/>
      <c r="B2421" s="73"/>
      <c r="D2421"/>
      <c r="E2421"/>
      <c r="F2421"/>
      <c r="G2421" s="88"/>
      <c r="H2421"/>
      <c r="I2421"/>
      <c r="J2421"/>
    </row>
    <row r="2422" spans="1:10" s="46" customFormat="1" x14ac:dyDescent="0.2">
      <c r="A2422"/>
      <c r="B2422" s="73"/>
      <c r="D2422"/>
      <c r="E2422"/>
      <c r="F2422"/>
      <c r="G2422" s="88"/>
      <c r="H2422"/>
      <c r="I2422"/>
      <c r="J2422"/>
    </row>
    <row r="2423" spans="1:10" s="46" customFormat="1" x14ac:dyDescent="0.2">
      <c r="A2423"/>
      <c r="B2423" s="73"/>
      <c r="D2423"/>
      <c r="E2423"/>
      <c r="F2423"/>
      <c r="G2423" s="88"/>
      <c r="H2423"/>
      <c r="I2423"/>
      <c r="J2423"/>
    </row>
    <row r="2424" spans="1:10" s="46" customFormat="1" x14ac:dyDescent="0.2">
      <c r="A2424"/>
      <c r="B2424" s="73"/>
      <c r="D2424"/>
      <c r="E2424"/>
      <c r="F2424"/>
      <c r="G2424" s="88"/>
      <c r="H2424"/>
      <c r="I2424"/>
      <c r="J2424"/>
    </row>
    <row r="2425" spans="1:10" s="46" customFormat="1" x14ac:dyDescent="0.2">
      <c r="A2425"/>
      <c r="B2425" s="73"/>
      <c r="D2425"/>
      <c r="E2425"/>
      <c r="F2425"/>
      <c r="G2425" s="88"/>
      <c r="H2425"/>
      <c r="I2425"/>
      <c r="J2425"/>
    </row>
    <row r="2426" spans="1:10" s="46" customFormat="1" x14ac:dyDescent="0.2">
      <c r="A2426"/>
      <c r="B2426" s="73"/>
      <c r="D2426"/>
      <c r="E2426"/>
      <c r="F2426"/>
      <c r="G2426" s="88"/>
      <c r="H2426"/>
      <c r="I2426"/>
      <c r="J2426"/>
    </row>
    <row r="2427" spans="1:10" s="46" customFormat="1" x14ac:dyDescent="0.2">
      <c r="A2427"/>
      <c r="B2427" s="73"/>
      <c r="D2427"/>
      <c r="E2427"/>
      <c r="F2427"/>
      <c r="G2427" s="88"/>
      <c r="H2427"/>
      <c r="I2427"/>
      <c r="J2427"/>
    </row>
    <row r="2428" spans="1:10" s="46" customFormat="1" x14ac:dyDescent="0.2">
      <c r="A2428"/>
      <c r="B2428" s="73"/>
      <c r="D2428"/>
      <c r="E2428"/>
      <c r="F2428"/>
      <c r="G2428" s="88"/>
      <c r="H2428"/>
      <c r="I2428"/>
      <c r="J2428"/>
    </row>
    <row r="2429" spans="1:10" s="46" customFormat="1" x14ac:dyDescent="0.2">
      <c r="A2429"/>
      <c r="B2429" s="73"/>
      <c r="D2429"/>
      <c r="E2429"/>
      <c r="F2429"/>
      <c r="G2429" s="88"/>
      <c r="H2429"/>
      <c r="I2429"/>
      <c r="J2429"/>
    </row>
    <row r="2430" spans="1:10" s="46" customFormat="1" x14ac:dyDescent="0.2">
      <c r="A2430"/>
      <c r="B2430" s="73"/>
      <c r="D2430"/>
      <c r="E2430"/>
      <c r="F2430"/>
      <c r="G2430" s="88"/>
      <c r="H2430"/>
      <c r="I2430"/>
      <c r="J2430"/>
    </row>
    <row r="2431" spans="1:10" s="46" customFormat="1" x14ac:dyDescent="0.2">
      <c r="A2431"/>
      <c r="B2431" s="73"/>
      <c r="D2431"/>
      <c r="E2431"/>
      <c r="F2431"/>
      <c r="G2431" s="88"/>
      <c r="H2431"/>
      <c r="I2431"/>
      <c r="J2431"/>
    </row>
    <row r="2432" spans="1:10" s="46" customFormat="1" x14ac:dyDescent="0.2">
      <c r="A2432"/>
      <c r="B2432" s="73"/>
      <c r="D2432"/>
      <c r="E2432"/>
      <c r="F2432"/>
      <c r="G2432" s="88"/>
      <c r="H2432"/>
      <c r="I2432"/>
      <c r="J2432"/>
    </row>
    <row r="2433" spans="1:10" s="46" customFormat="1" x14ac:dyDescent="0.2">
      <c r="A2433"/>
      <c r="B2433" s="73"/>
      <c r="D2433"/>
      <c r="E2433"/>
      <c r="F2433"/>
      <c r="G2433" s="88"/>
      <c r="H2433"/>
      <c r="I2433"/>
      <c r="J2433"/>
    </row>
    <row r="2434" spans="1:10" s="46" customFormat="1" x14ac:dyDescent="0.2">
      <c r="A2434"/>
      <c r="B2434" s="73"/>
      <c r="D2434"/>
      <c r="E2434"/>
      <c r="F2434"/>
      <c r="G2434" s="88"/>
      <c r="H2434"/>
      <c r="I2434"/>
      <c r="J2434"/>
    </row>
    <row r="2435" spans="1:10" s="46" customFormat="1" x14ac:dyDescent="0.2">
      <c r="A2435"/>
      <c r="B2435" s="73"/>
      <c r="D2435"/>
      <c r="E2435"/>
      <c r="F2435"/>
      <c r="G2435" s="88"/>
      <c r="H2435"/>
      <c r="I2435"/>
      <c r="J2435"/>
    </row>
    <row r="2436" spans="1:10" s="46" customFormat="1" x14ac:dyDescent="0.2">
      <c r="A2436"/>
      <c r="B2436" s="73"/>
      <c r="D2436"/>
      <c r="E2436"/>
      <c r="F2436"/>
      <c r="G2436" s="88"/>
      <c r="H2436"/>
      <c r="I2436"/>
      <c r="J2436"/>
    </row>
    <row r="2437" spans="1:10" s="46" customFormat="1" x14ac:dyDescent="0.2">
      <c r="A2437"/>
      <c r="B2437" s="73"/>
      <c r="D2437"/>
      <c r="E2437"/>
      <c r="F2437"/>
      <c r="G2437" s="88"/>
      <c r="H2437"/>
      <c r="I2437"/>
      <c r="J2437"/>
    </row>
    <row r="2438" spans="1:10" s="46" customFormat="1" x14ac:dyDescent="0.2">
      <c r="A2438"/>
      <c r="B2438" s="73"/>
      <c r="D2438"/>
      <c r="E2438"/>
      <c r="F2438"/>
      <c r="G2438" s="88"/>
      <c r="H2438"/>
      <c r="I2438"/>
      <c r="J2438"/>
    </row>
    <row r="2439" spans="1:10" s="46" customFormat="1" x14ac:dyDescent="0.2">
      <c r="A2439"/>
      <c r="B2439" s="73"/>
      <c r="D2439"/>
      <c r="E2439"/>
      <c r="F2439"/>
      <c r="G2439" s="88"/>
      <c r="H2439"/>
      <c r="I2439"/>
      <c r="J2439"/>
    </row>
    <row r="2440" spans="1:10" s="46" customFormat="1" x14ac:dyDescent="0.2">
      <c r="A2440"/>
      <c r="B2440" s="73"/>
      <c r="D2440"/>
      <c r="E2440"/>
      <c r="F2440"/>
      <c r="G2440" s="88"/>
      <c r="H2440"/>
      <c r="I2440"/>
      <c r="J2440"/>
    </row>
    <row r="2441" spans="1:10" s="46" customFormat="1" x14ac:dyDescent="0.2">
      <c r="A2441"/>
      <c r="B2441" s="73"/>
      <c r="D2441"/>
      <c r="E2441"/>
      <c r="F2441"/>
      <c r="G2441" s="88"/>
      <c r="H2441"/>
      <c r="I2441"/>
      <c r="J2441"/>
    </row>
    <row r="2442" spans="1:10" s="46" customFormat="1" x14ac:dyDescent="0.2">
      <c r="A2442"/>
      <c r="B2442" s="73"/>
      <c r="D2442"/>
      <c r="E2442"/>
      <c r="F2442"/>
      <c r="G2442" s="88"/>
      <c r="H2442"/>
      <c r="I2442"/>
      <c r="J2442"/>
    </row>
    <row r="2443" spans="1:10" s="46" customFormat="1" x14ac:dyDescent="0.2">
      <c r="A2443"/>
      <c r="B2443" s="73"/>
      <c r="D2443"/>
      <c r="E2443"/>
      <c r="F2443"/>
      <c r="G2443" s="88"/>
      <c r="H2443"/>
      <c r="I2443"/>
      <c r="J2443"/>
    </row>
    <row r="2444" spans="1:10" s="46" customFormat="1" x14ac:dyDescent="0.2">
      <c r="A2444"/>
      <c r="B2444" s="73"/>
      <c r="D2444"/>
      <c r="E2444"/>
      <c r="F2444"/>
      <c r="G2444" s="88"/>
      <c r="H2444"/>
      <c r="I2444"/>
      <c r="J2444"/>
    </row>
    <row r="2445" spans="1:10" s="46" customFormat="1" x14ac:dyDescent="0.2">
      <c r="A2445"/>
      <c r="B2445" s="73"/>
      <c r="D2445"/>
      <c r="E2445"/>
      <c r="F2445"/>
      <c r="G2445" s="88"/>
      <c r="H2445"/>
      <c r="I2445"/>
      <c r="J2445"/>
    </row>
    <row r="2446" spans="1:10" s="46" customFormat="1" x14ac:dyDescent="0.2">
      <c r="A2446"/>
      <c r="B2446" s="73"/>
      <c r="D2446"/>
      <c r="E2446"/>
      <c r="F2446"/>
      <c r="G2446" s="88"/>
      <c r="H2446"/>
      <c r="I2446"/>
      <c r="J2446"/>
    </row>
    <row r="2447" spans="1:10" s="46" customFormat="1" x14ac:dyDescent="0.2">
      <c r="A2447"/>
      <c r="B2447" s="73"/>
      <c r="D2447"/>
      <c r="E2447"/>
      <c r="F2447"/>
      <c r="G2447" s="88"/>
      <c r="H2447"/>
      <c r="I2447"/>
      <c r="J2447"/>
    </row>
    <row r="2448" spans="1:10" s="46" customFormat="1" x14ac:dyDescent="0.2">
      <c r="A2448"/>
      <c r="B2448" s="73"/>
      <c r="D2448"/>
      <c r="E2448"/>
      <c r="F2448"/>
      <c r="G2448" s="88"/>
      <c r="H2448"/>
      <c r="I2448"/>
      <c r="J2448"/>
    </row>
    <row r="2449" spans="1:10" s="46" customFormat="1" x14ac:dyDescent="0.2">
      <c r="A2449"/>
      <c r="B2449" s="73"/>
      <c r="D2449"/>
      <c r="E2449"/>
      <c r="F2449"/>
      <c r="G2449" s="88"/>
      <c r="H2449"/>
      <c r="I2449"/>
      <c r="J2449"/>
    </row>
    <row r="2450" spans="1:10" s="46" customFormat="1" x14ac:dyDescent="0.2">
      <c r="A2450"/>
      <c r="B2450" s="73"/>
      <c r="D2450"/>
      <c r="E2450"/>
      <c r="F2450"/>
      <c r="G2450" s="88"/>
      <c r="H2450"/>
      <c r="I2450"/>
      <c r="J2450"/>
    </row>
    <row r="2451" spans="1:10" s="46" customFormat="1" x14ac:dyDescent="0.2">
      <c r="A2451"/>
      <c r="B2451" s="73"/>
      <c r="D2451"/>
      <c r="E2451"/>
      <c r="F2451"/>
      <c r="G2451" s="88"/>
      <c r="H2451"/>
      <c r="I2451"/>
      <c r="J2451"/>
    </row>
    <row r="2452" spans="1:10" s="46" customFormat="1" x14ac:dyDescent="0.2">
      <c r="A2452"/>
      <c r="B2452" s="73"/>
      <c r="D2452"/>
      <c r="E2452"/>
      <c r="F2452"/>
      <c r="G2452" s="88"/>
      <c r="H2452"/>
      <c r="I2452"/>
      <c r="J2452"/>
    </row>
    <row r="2453" spans="1:10" s="46" customFormat="1" x14ac:dyDescent="0.2">
      <c r="A2453"/>
      <c r="B2453" s="73"/>
      <c r="D2453"/>
      <c r="E2453"/>
      <c r="F2453"/>
      <c r="G2453" s="88"/>
      <c r="H2453"/>
      <c r="I2453"/>
      <c r="J2453"/>
    </row>
    <row r="2454" spans="1:10" s="46" customFormat="1" x14ac:dyDescent="0.2">
      <c r="A2454"/>
      <c r="B2454" s="73"/>
      <c r="D2454"/>
      <c r="E2454"/>
      <c r="F2454"/>
      <c r="G2454" s="88"/>
      <c r="H2454"/>
      <c r="I2454"/>
      <c r="J2454"/>
    </row>
    <row r="2455" spans="1:10" s="46" customFormat="1" x14ac:dyDescent="0.2">
      <c r="A2455"/>
      <c r="B2455" s="73"/>
      <c r="D2455"/>
      <c r="E2455"/>
      <c r="F2455"/>
      <c r="G2455" s="88"/>
      <c r="H2455"/>
      <c r="I2455"/>
      <c r="J2455"/>
    </row>
    <row r="2456" spans="1:10" s="46" customFormat="1" x14ac:dyDescent="0.2">
      <c r="A2456"/>
      <c r="B2456" s="73"/>
      <c r="D2456"/>
      <c r="E2456"/>
      <c r="F2456"/>
      <c r="G2456" s="88"/>
      <c r="H2456"/>
      <c r="I2456"/>
      <c r="J2456"/>
    </row>
    <row r="2457" spans="1:10" s="46" customFormat="1" x14ac:dyDescent="0.2">
      <c r="A2457"/>
      <c r="B2457" s="73"/>
      <c r="D2457"/>
      <c r="E2457"/>
      <c r="F2457"/>
      <c r="G2457" s="88"/>
      <c r="H2457"/>
      <c r="I2457"/>
      <c r="J2457"/>
    </row>
    <row r="2458" spans="1:10" s="46" customFormat="1" x14ac:dyDescent="0.2">
      <c r="A2458"/>
      <c r="B2458" s="73"/>
      <c r="D2458"/>
      <c r="E2458"/>
      <c r="F2458"/>
      <c r="G2458" s="88"/>
      <c r="H2458"/>
      <c r="I2458"/>
      <c r="J2458"/>
    </row>
    <row r="2459" spans="1:10" s="46" customFormat="1" x14ac:dyDescent="0.2">
      <c r="A2459"/>
      <c r="B2459" s="73"/>
      <c r="D2459"/>
      <c r="E2459"/>
      <c r="F2459"/>
      <c r="G2459" s="88"/>
      <c r="H2459"/>
      <c r="I2459"/>
      <c r="J2459"/>
    </row>
    <row r="2460" spans="1:10" s="46" customFormat="1" x14ac:dyDescent="0.2">
      <c r="A2460"/>
      <c r="B2460" s="73"/>
      <c r="D2460"/>
      <c r="E2460"/>
      <c r="F2460"/>
      <c r="G2460" s="88"/>
      <c r="H2460"/>
      <c r="I2460"/>
      <c r="J2460"/>
    </row>
    <row r="2461" spans="1:10" s="46" customFormat="1" x14ac:dyDescent="0.2">
      <c r="A2461"/>
      <c r="B2461" s="73"/>
      <c r="D2461"/>
      <c r="E2461"/>
      <c r="F2461"/>
      <c r="G2461" s="88"/>
      <c r="H2461"/>
      <c r="I2461"/>
      <c r="J2461"/>
    </row>
    <row r="2462" spans="1:10" s="46" customFormat="1" x14ac:dyDescent="0.2">
      <c r="A2462"/>
      <c r="B2462" s="73"/>
      <c r="D2462"/>
      <c r="E2462"/>
      <c r="F2462"/>
      <c r="G2462" s="88"/>
      <c r="H2462"/>
      <c r="I2462"/>
      <c r="J2462"/>
    </row>
    <row r="2463" spans="1:10" s="46" customFormat="1" x14ac:dyDescent="0.2">
      <c r="A2463"/>
      <c r="B2463" s="73"/>
      <c r="D2463"/>
      <c r="E2463"/>
      <c r="F2463"/>
      <c r="G2463" s="88"/>
      <c r="H2463"/>
      <c r="I2463"/>
      <c r="J2463"/>
    </row>
    <row r="2464" spans="1:10" s="46" customFormat="1" x14ac:dyDescent="0.2">
      <c r="A2464"/>
      <c r="B2464" s="73"/>
      <c r="D2464"/>
      <c r="E2464"/>
      <c r="F2464"/>
      <c r="G2464" s="88"/>
      <c r="H2464"/>
      <c r="I2464"/>
      <c r="J2464"/>
    </row>
    <row r="2465" spans="1:10" s="46" customFormat="1" x14ac:dyDescent="0.2">
      <c r="A2465"/>
      <c r="B2465" s="73"/>
      <c r="D2465"/>
      <c r="E2465"/>
      <c r="F2465"/>
      <c r="G2465" s="88"/>
      <c r="H2465"/>
      <c r="I2465"/>
      <c r="J2465"/>
    </row>
    <row r="2466" spans="1:10" s="46" customFormat="1" x14ac:dyDescent="0.2">
      <c r="A2466"/>
      <c r="B2466" s="73"/>
      <c r="D2466"/>
      <c r="E2466"/>
      <c r="F2466"/>
      <c r="G2466" s="88"/>
      <c r="H2466"/>
      <c r="I2466"/>
      <c r="J2466"/>
    </row>
    <row r="2467" spans="1:10" s="46" customFormat="1" x14ac:dyDescent="0.2">
      <c r="A2467"/>
      <c r="B2467" s="73"/>
      <c r="D2467"/>
      <c r="E2467"/>
      <c r="F2467"/>
      <c r="G2467" s="88"/>
      <c r="H2467"/>
      <c r="I2467"/>
      <c r="J2467"/>
    </row>
    <row r="2468" spans="1:10" s="46" customFormat="1" x14ac:dyDescent="0.2">
      <c r="A2468"/>
      <c r="B2468" s="73"/>
      <c r="D2468"/>
      <c r="E2468"/>
      <c r="F2468"/>
      <c r="G2468" s="88"/>
      <c r="H2468"/>
      <c r="I2468"/>
      <c r="J2468"/>
    </row>
    <row r="2469" spans="1:10" s="46" customFormat="1" x14ac:dyDescent="0.2">
      <c r="A2469"/>
      <c r="B2469" s="73"/>
      <c r="D2469"/>
      <c r="E2469"/>
      <c r="F2469"/>
      <c r="G2469" s="88"/>
      <c r="H2469"/>
      <c r="I2469"/>
      <c r="J2469"/>
    </row>
    <row r="2470" spans="1:10" s="46" customFormat="1" x14ac:dyDescent="0.2">
      <c r="A2470"/>
      <c r="B2470" s="73"/>
      <c r="D2470"/>
      <c r="E2470"/>
      <c r="F2470"/>
      <c r="G2470" s="88"/>
      <c r="H2470"/>
      <c r="I2470"/>
      <c r="J2470"/>
    </row>
    <row r="2471" spans="1:10" s="46" customFormat="1" x14ac:dyDescent="0.2">
      <c r="A2471"/>
      <c r="B2471" s="73"/>
      <c r="D2471"/>
      <c r="E2471"/>
      <c r="F2471"/>
      <c r="G2471" s="88"/>
      <c r="H2471"/>
      <c r="I2471"/>
      <c r="J2471"/>
    </row>
    <row r="2472" spans="1:10" s="46" customFormat="1" x14ac:dyDescent="0.2">
      <c r="A2472"/>
      <c r="B2472" s="73"/>
      <c r="D2472"/>
      <c r="E2472"/>
      <c r="F2472"/>
      <c r="G2472" s="88"/>
      <c r="H2472"/>
      <c r="I2472"/>
      <c r="J2472"/>
    </row>
    <row r="2473" spans="1:10" s="46" customFormat="1" x14ac:dyDescent="0.2">
      <c r="A2473"/>
      <c r="B2473" s="73"/>
      <c r="D2473"/>
      <c r="E2473"/>
      <c r="F2473"/>
      <c r="G2473" s="88"/>
      <c r="H2473"/>
      <c r="I2473"/>
      <c r="J2473"/>
    </row>
    <row r="2474" spans="1:10" s="46" customFormat="1" x14ac:dyDescent="0.2">
      <c r="A2474"/>
      <c r="B2474" s="73"/>
      <c r="D2474"/>
      <c r="E2474"/>
      <c r="F2474"/>
      <c r="G2474" s="88"/>
      <c r="H2474"/>
      <c r="I2474"/>
      <c r="J2474"/>
    </row>
    <row r="2475" spans="1:10" s="46" customFormat="1" x14ac:dyDescent="0.2">
      <c r="A2475"/>
      <c r="B2475" s="73"/>
      <c r="D2475"/>
      <c r="E2475"/>
      <c r="F2475"/>
      <c r="G2475" s="88"/>
      <c r="H2475"/>
      <c r="I2475"/>
      <c r="J2475"/>
    </row>
    <row r="2476" spans="1:10" s="46" customFormat="1" x14ac:dyDescent="0.2">
      <c r="A2476"/>
      <c r="B2476" s="73"/>
      <c r="D2476"/>
      <c r="E2476"/>
      <c r="F2476"/>
      <c r="G2476" s="88"/>
      <c r="H2476"/>
      <c r="I2476"/>
      <c r="J2476"/>
    </row>
    <row r="2477" spans="1:10" s="46" customFormat="1" x14ac:dyDescent="0.2">
      <c r="A2477"/>
      <c r="B2477" s="73"/>
      <c r="D2477"/>
      <c r="E2477"/>
      <c r="F2477"/>
      <c r="G2477" s="88"/>
      <c r="H2477"/>
      <c r="I2477"/>
      <c r="J2477"/>
    </row>
    <row r="2478" spans="1:10" s="46" customFormat="1" x14ac:dyDescent="0.2">
      <c r="A2478"/>
      <c r="B2478" s="73"/>
      <c r="D2478"/>
      <c r="E2478"/>
      <c r="F2478"/>
      <c r="G2478" s="88"/>
      <c r="H2478"/>
      <c r="I2478"/>
      <c r="J2478"/>
    </row>
    <row r="2479" spans="1:10" s="46" customFormat="1" x14ac:dyDescent="0.2">
      <c r="A2479"/>
      <c r="B2479" s="73"/>
      <c r="D2479"/>
      <c r="E2479"/>
      <c r="F2479"/>
      <c r="G2479" s="88"/>
      <c r="H2479"/>
      <c r="I2479"/>
      <c r="J2479"/>
    </row>
    <row r="2480" spans="1:10" s="46" customFormat="1" x14ac:dyDescent="0.2">
      <c r="A2480"/>
      <c r="B2480" s="73"/>
      <c r="D2480"/>
      <c r="E2480"/>
      <c r="F2480"/>
      <c r="G2480" s="88"/>
      <c r="H2480"/>
      <c r="I2480"/>
      <c r="J2480"/>
    </row>
    <row r="2481" spans="1:10" s="46" customFormat="1" x14ac:dyDescent="0.2">
      <c r="A2481"/>
      <c r="B2481" s="73"/>
      <c r="D2481"/>
      <c r="E2481"/>
      <c r="F2481"/>
      <c r="G2481" s="88"/>
      <c r="H2481"/>
      <c r="I2481"/>
      <c r="J2481"/>
    </row>
    <row r="2482" spans="1:10" s="46" customFormat="1" x14ac:dyDescent="0.2">
      <c r="A2482"/>
      <c r="B2482" s="73"/>
      <c r="D2482"/>
      <c r="E2482"/>
      <c r="F2482"/>
      <c r="G2482" s="88"/>
      <c r="H2482"/>
      <c r="I2482"/>
      <c r="J2482"/>
    </row>
    <row r="2483" spans="1:10" s="46" customFormat="1" x14ac:dyDescent="0.2">
      <c r="A2483"/>
      <c r="B2483" s="73"/>
      <c r="D2483"/>
      <c r="E2483"/>
      <c r="F2483"/>
      <c r="G2483" s="88"/>
      <c r="H2483"/>
      <c r="I2483"/>
      <c r="J2483"/>
    </row>
    <row r="2484" spans="1:10" s="46" customFormat="1" x14ac:dyDescent="0.2">
      <c r="A2484"/>
      <c r="B2484" s="73"/>
      <c r="D2484"/>
      <c r="E2484"/>
      <c r="F2484"/>
      <c r="G2484" s="88"/>
      <c r="H2484"/>
      <c r="I2484"/>
      <c r="J2484"/>
    </row>
    <row r="2485" spans="1:10" s="46" customFormat="1" x14ac:dyDescent="0.2">
      <c r="A2485"/>
      <c r="B2485" s="73"/>
      <c r="D2485"/>
      <c r="E2485"/>
      <c r="F2485"/>
      <c r="G2485" s="88"/>
      <c r="H2485"/>
      <c r="I2485"/>
      <c r="J2485"/>
    </row>
    <row r="2486" spans="1:10" s="46" customFormat="1" x14ac:dyDescent="0.2">
      <c r="A2486"/>
      <c r="B2486" s="73"/>
      <c r="D2486"/>
      <c r="E2486"/>
      <c r="F2486"/>
      <c r="G2486" s="88"/>
      <c r="H2486"/>
      <c r="I2486"/>
      <c r="J2486"/>
    </row>
    <row r="2487" spans="1:10" s="46" customFormat="1" x14ac:dyDescent="0.2">
      <c r="A2487"/>
      <c r="B2487" s="73"/>
      <c r="D2487"/>
      <c r="E2487"/>
      <c r="F2487"/>
      <c r="G2487" s="88"/>
      <c r="H2487"/>
      <c r="I2487"/>
      <c r="J2487"/>
    </row>
    <row r="2488" spans="1:10" s="46" customFormat="1" x14ac:dyDescent="0.2">
      <c r="A2488"/>
      <c r="B2488" s="73"/>
      <c r="D2488"/>
      <c r="E2488"/>
      <c r="F2488"/>
      <c r="G2488" s="88"/>
      <c r="H2488"/>
      <c r="I2488"/>
      <c r="J2488"/>
    </row>
    <row r="2489" spans="1:10" s="46" customFormat="1" x14ac:dyDescent="0.2">
      <c r="A2489"/>
      <c r="B2489" s="73"/>
      <c r="D2489"/>
      <c r="E2489"/>
      <c r="F2489"/>
      <c r="G2489" s="88"/>
      <c r="H2489"/>
      <c r="I2489"/>
      <c r="J2489"/>
    </row>
    <row r="2490" spans="1:10" s="46" customFormat="1" x14ac:dyDescent="0.2">
      <c r="A2490"/>
      <c r="B2490" s="73"/>
      <c r="D2490"/>
      <c r="E2490"/>
      <c r="F2490"/>
      <c r="G2490" s="88"/>
      <c r="H2490"/>
      <c r="I2490"/>
      <c r="J2490"/>
    </row>
    <row r="2491" spans="1:10" s="46" customFormat="1" x14ac:dyDescent="0.2">
      <c r="A2491"/>
      <c r="B2491" s="73"/>
      <c r="D2491"/>
      <c r="E2491"/>
      <c r="F2491"/>
      <c r="G2491" s="88"/>
      <c r="H2491"/>
      <c r="I2491"/>
      <c r="J2491"/>
    </row>
    <row r="2492" spans="1:10" s="46" customFormat="1" x14ac:dyDescent="0.2">
      <c r="A2492"/>
      <c r="B2492" s="73"/>
      <c r="D2492"/>
      <c r="E2492"/>
      <c r="F2492"/>
      <c r="G2492" s="88"/>
      <c r="H2492"/>
      <c r="I2492"/>
      <c r="J2492"/>
    </row>
    <row r="2493" spans="1:10" s="46" customFormat="1" x14ac:dyDescent="0.2">
      <c r="A2493"/>
      <c r="B2493" s="73"/>
      <c r="D2493"/>
      <c r="E2493"/>
      <c r="F2493"/>
      <c r="G2493" s="88"/>
      <c r="H2493"/>
      <c r="I2493"/>
      <c r="J2493"/>
    </row>
    <row r="2494" spans="1:10" s="46" customFormat="1" x14ac:dyDescent="0.2">
      <c r="A2494"/>
      <c r="B2494" s="73"/>
      <c r="D2494"/>
      <c r="E2494"/>
      <c r="F2494"/>
      <c r="G2494" s="88"/>
      <c r="H2494"/>
      <c r="I2494"/>
      <c r="J2494"/>
    </row>
    <row r="2495" spans="1:10" s="46" customFormat="1" x14ac:dyDescent="0.2">
      <c r="A2495"/>
      <c r="B2495" s="73"/>
      <c r="D2495"/>
      <c r="E2495"/>
      <c r="F2495"/>
      <c r="G2495" s="88"/>
      <c r="H2495"/>
      <c r="I2495"/>
      <c r="J2495"/>
    </row>
    <row r="2496" spans="1:10" s="46" customFormat="1" x14ac:dyDescent="0.2">
      <c r="A2496"/>
      <c r="B2496" s="73"/>
      <c r="D2496"/>
      <c r="E2496"/>
      <c r="F2496"/>
      <c r="G2496" s="88"/>
      <c r="H2496"/>
      <c r="I2496"/>
      <c r="J2496"/>
    </row>
    <row r="2497" spans="1:10" s="46" customFormat="1" x14ac:dyDescent="0.2">
      <c r="A2497"/>
      <c r="B2497" s="73"/>
      <c r="D2497"/>
      <c r="E2497"/>
      <c r="F2497"/>
      <c r="G2497" s="88"/>
      <c r="H2497"/>
      <c r="I2497"/>
      <c r="J2497"/>
    </row>
    <row r="2498" spans="1:10" s="46" customFormat="1" x14ac:dyDescent="0.2">
      <c r="A2498"/>
      <c r="B2498" s="73"/>
      <c r="D2498"/>
      <c r="E2498"/>
      <c r="F2498"/>
      <c r="G2498" s="88"/>
      <c r="H2498"/>
      <c r="I2498"/>
      <c r="J2498"/>
    </row>
    <row r="2499" spans="1:10" s="46" customFormat="1" x14ac:dyDescent="0.2">
      <c r="A2499"/>
      <c r="B2499" s="73"/>
      <c r="D2499"/>
      <c r="E2499"/>
      <c r="F2499"/>
      <c r="G2499" s="88"/>
      <c r="H2499"/>
      <c r="I2499"/>
      <c r="J2499"/>
    </row>
    <row r="2500" spans="1:10" s="46" customFormat="1" x14ac:dyDescent="0.2">
      <c r="A2500"/>
      <c r="B2500" s="73"/>
      <c r="D2500"/>
      <c r="E2500"/>
      <c r="F2500"/>
      <c r="G2500" s="88"/>
      <c r="H2500"/>
      <c r="I2500"/>
      <c r="J2500"/>
    </row>
    <row r="2501" spans="1:10" s="46" customFormat="1" x14ac:dyDescent="0.2">
      <c r="A2501"/>
      <c r="B2501" s="73"/>
      <c r="D2501"/>
      <c r="E2501"/>
      <c r="F2501"/>
      <c r="G2501" s="88"/>
      <c r="H2501"/>
      <c r="I2501"/>
      <c r="J2501"/>
    </row>
    <row r="2502" spans="1:10" s="46" customFormat="1" x14ac:dyDescent="0.2">
      <c r="A2502"/>
      <c r="B2502" s="73"/>
      <c r="D2502"/>
      <c r="E2502"/>
      <c r="F2502"/>
      <c r="G2502" s="88"/>
      <c r="H2502"/>
      <c r="I2502"/>
      <c r="J2502"/>
    </row>
    <row r="2503" spans="1:10" s="46" customFormat="1" x14ac:dyDescent="0.2">
      <c r="A2503"/>
      <c r="B2503" s="73"/>
      <c r="D2503"/>
      <c r="E2503"/>
      <c r="F2503"/>
      <c r="G2503" s="88"/>
      <c r="H2503"/>
      <c r="I2503"/>
      <c r="J2503"/>
    </row>
    <row r="2504" spans="1:10" s="46" customFormat="1" x14ac:dyDescent="0.2">
      <c r="A2504"/>
      <c r="B2504" s="73"/>
      <c r="D2504"/>
      <c r="E2504"/>
      <c r="F2504"/>
      <c r="G2504" s="88"/>
      <c r="H2504"/>
      <c r="I2504"/>
      <c r="J2504"/>
    </row>
    <row r="2505" spans="1:10" s="46" customFormat="1" x14ac:dyDescent="0.2">
      <c r="A2505"/>
      <c r="B2505" s="73"/>
      <c r="D2505"/>
      <c r="E2505"/>
      <c r="F2505"/>
      <c r="G2505" s="88"/>
      <c r="H2505"/>
      <c r="I2505"/>
      <c r="J2505"/>
    </row>
    <row r="2506" spans="1:10" s="46" customFormat="1" x14ac:dyDescent="0.2">
      <c r="A2506"/>
      <c r="B2506" s="73"/>
      <c r="D2506"/>
      <c r="E2506"/>
      <c r="F2506"/>
      <c r="G2506" s="88"/>
      <c r="H2506"/>
      <c r="I2506"/>
      <c r="J2506"/>
    </row>
    <row r="2507" spans="1:10" s="46" customFormat="1" x14ac:dyDescent="0.2">
      <c r="A2507"/>
      <c r="B2507" s="73"/>
      <c r="D2507"/>
      <c r="E2507"/>
      <c r="F2507"/>
      <c r="G2507" s="88"/>
      <c r="H2507"/>
      <c r="I2507"/>
      <c r="J2507"/>
    </row>
    <row r="2508" spans="1:10" s="46" customFormat="1" x14ac:dyDescent="0.2">
      <c r="A2508"/>
      <c r="B2508" s="73"/>
      <c r="D2508"/>
      <c r="E2508"/>
      <c r="F2508"/>
      <c r="G2508" s="88"/>
      <c r="H2508"/>
      <c r="I2508"/>
      <c r="J2508"/>
    </row>
    <row r="2509" spans="1:10" s="46" customFormat="1" x14ac:dyDescent="0.2">
      <c r="A2509"/>
      <c r="B2509" s="73"/>
      <c r="D2509"/>
      <c r="E2509"/>
      <c r="F2509"/>
      <c r="G2509" s="88"/>
      <c r="H2509"/>
      <c r="I2509"/>
      <c r="J2509"/>
    </row>
    <row r="2510" spans="1:10" s="46" customFormat="1" x14ac:dyDescent="0.2">
      <c r="A2510"/>
      <c r="B2510" s="73"/>
      <c r="D2510"/>
      <c r="E2510"/>
      <c r="F2510"/>
      <c r="G2510" s="88"/>
      <c r="H2510"/>
      <c r="I2510"/>
      <c r="J2510"/>
    </row>
    <row r="2511" spans="1:10" s="46" customFormat="1" x14ac:dyDescent="0.2">
      <c r="A2511"/>
      <c r="B2511" s="73"/>
      <c r="D2511"/>
      <c r="E2511"/>
      <c r="F2511"/>
      <c r="G2511" s="88"/>
      <c r="H2511"/>
      <c r="I2511"/>
      <c r="J2511"/>
    </row>
    <row r="2512" spans="1:10" s="46" customFormat="1" x14ac:dyDescent="0.2">
      <c r="A2512"/>
      <c r="B2512" s="73"/>
      <c r="D2512"/>
      <c r="E2512"/>
      <c r="F2512"/>
      <c r="G2512" s="88"/>
      <c r="H2512"/>
      <c r="I2512"/>
      <c r="J2512"/>
    </row>
    <row r="2513" spans="1:10" s="46" customFormat="1" x14ac:dyDescent="0.2">
      <c r="A2513"/>
      <c r="B2513" s="73"/>
      <c r="D2513"/>
      <c r="E2513"/>
      <c r="F2513"/>
      <c r="G2513" s="88"/>
      <c r="H2513"/>
      <c r="I2513"/>
      <c r="J2513"/>
    </row>
    <row r="2514" spans="1:10" s="46" customFormat="1" x14ac:dyDescent="0.2">
      <c r="A2514"/>
      <c r="B2514" s="73"/>
      <c r="D2514"/>
      <c r="E2514"/>
      <c r="F2514"/>
      <c r="G2514" s="88"/>
      <c r="H2514"/>
      <c r="I2514"/>
      <c r="J2514"/>
    </row>
    <row r="2515" spans="1:10" s="46" customFormat="1" x14ac:dyDescent="0.2">
      <c r="A2515"/>
      <c r="B2515" s="73"/>
      <c r="D2515"/>
      <c r="E2515"/>
      <c r="F2515"/>
      <c r="G2515" s="88"/>
      <c r="H2515"/>
      <c r="I2515"/>
      <c r="J2515"/>
    </row>
    <row r="2516" spans="1:10" s="46" customFormat="1" x14ac:dyDescent="0.2">
      <c r="A2516"/>
      <c r="B2516" s="73"/>
      <c r="D2516"/>
      <c r="E2516"/>
      <c r="F2516"/>
      <c r="G2516" s="88"/>
      <c r="H2516"/>
      <c r="I2516"/>
      <c r="J2516"/>
    </row>
    <row r="2517" spans="1:10" s="46" customFormat="1" x14ac:dyDescent="0.2">
      <c r="A2517"/>
      <c r="B2517" s="73"/>
      <c r="D2517"/>
      <c r="E2517"/>
      <c r="F2517"/>
      <c r="G2517" s="88"/>
      <c r="H2517"/>
      <c r="I2517"/>
      <c r="J2517"/>
    </row>
    <row r="2518" spans="1:10" s="46" customFormat="1" x14ac:dyDescent="0.2">
      <c r="A2518"/>
      <c r="B2518" s="73"/>
      <c r="D2518"/>
      <c r="E2518"/>
      <c r="F2518"/>
      <c r="G2518" s="88"/>
      <c r="H2518"/>
      <c r="I2518"/>
      <c r="J2518"/>
    </row>
    <row r="2519" spans="1:10" s="46" customFormat="1" x14ac:dyDescent="0.2">
      <c r="A2519"/>
      <c r="B2519" s="73"/>
      <c r="D2519"/>
      <c r="E2519"/>
      <c r="F2519"/>
      <c r="G2519" s="88"/>
      <c r="H2519"/>
      <c r="I2519"/>
      <c r="J2519"/>
    </row>
    <row r="2520" spans="1:10" s="46" customFormat="1" x14ac:dyDescent="0.2">
      <c r="A2520"/>
      <c r="B2520" s="73"/>
      <c r="D2520"/>
      <c r="E2520"/>
      <c r="F2520"/>
      <c r="G2520" s="88"/>
      <c r="H2520"/>
      <c r="I2520"/>
      <c r="J2520"/>
    </row>
    <row r="2521" spans="1:10" s="46" customFormat="1" x14ac:dyDescent="0.2">
      <c r="A2521"/>
      <c r="B2521" s="73"/>
      <c r="D2521"/>
      <c r="E2521"/>
      <c r="F2521"/>
      <c r="G2521" s="88"/>
      <c r="H2521"/>
      <c r="I2521"/>
      <c r="J2521"/>
    </row>
    <row r="2522" spans="1:10" s="46" customFormat="1" x14ac:dyDescent="0.2">
      <c r="A2522"/>
      <c r="B2522" s="73"/>
      <c r="D2522"/>
      <c r="E2522"/>
      <c r="F2522"/>
      <c r="G2522" s="88"/>
      <c r="H2522"/>
      <c r="I2522"/>
      <c r="J2522"/>
    </row>
    <row r="2523" spans="1:10" s="46" customFormat="1" x14ac:dyDescent="0.2">
      <c r="A2523"/>
      <c r="B2523" s="73"/>
      <c r="D2523"/>
      <c r="E2523"/>
      <c r="F2523"/>
      <c r="G2523" s="88"/>
      <c r="H2523"/>
      <c r="I2523"/>
      <c r="J2523"/>
    </row>
    <row r="2524" spans="1:10" s="46" customFormat="1" x14ac:dyDescent="0.2">
      <c r="A2524"/>
      <c r="B2524" s="73"/>
      <c r="D2524"/>
      <c r="E2524"/>
      <c r="F2524"/>
      <c r="G2524" s="88"/>
      <c r="H2524"/>
      <c r="I2524"/>
      <c r="J2524"/>
    </row>
    <row r="2525" spans="1:10" s="46" customFormat="1" x14ac:dyDescent="0.2">
      <c r="A2525"/>
      <c r="B2525" s="73"/>
      <c r="D2525"/>
      <c r="E2525"/>
      <c r="F2525"/>
      <c r="G2525" s="88"/>
      <c r="H2525"/>
      <c r="I2525"/>
      <c r="J2525"/>
    </row>
    <row r="2526" spans="1:10" s="46" customFormat="1" x14ac:dyDescent="0.2">
      <c r="A2526"/>
      <c r="B2526" s="73"/>
      <c r="D2526"/>
      <c r="E2526"/>
      <c r="F2526"/>
      <c r="G2526" s="88"/>
      <c r="H2526"/>
      <c r="I2526"/>
      <c r="J2526"/>
    </row>
    <row r="2527" spans="1:10" s="46" customFormat="1" x14ac:dyDescent="0.2">
      <c r="A2527"/>
      <c r="B2527" s="73"/>
      <c r="D2527"/>
      <c r="E2527"/>
      <c r="F2527"/>
      <c r="G2527" s="88"/>
      <c r="H2527"/>
      <c r="I2527"/>
      <c r="J2527"/>
    </row>
    <row r="2528" spans="1:10" s="46" customFormat="1" x14ac:dyDescent="0.2">
      <c r="A2528"/>
      <c r="B2528" s="73"/>
      <c r="D2528"/>
      <c r="E2528"/>
      <c r="F2528"/>
      <c r="G2528" s="88"/>
      <c r="H2528"/>
      <c r="I2528"/>
      <c r="J2528"/>
    </row>
    <row r="2529" spans="1:10" s="46" customFormat="1" x14ac:dyDescent="0.2">
      <c r="A2529"/>
      <c r="B2529" s="73"/>
      <c r="D2529"/>
      <c r="E2529"/>
      <c r="F2529"/>
      <c r="G2529" s="88"/>
      <c r="H2529"/>
      <c r="I2529"/>
      <c r="J2529"/>
    </row>
    <row r="2530" spans="1:10" s="46" customFormat="1" x14ac:dyDescent="0.2">
      <c r="A2530"/>
      <c r="B2530" s="73"/>
      <c r="D2530"/>
      <c r="E2530"/>
      <c r="F2530"/>
      <c r="G2530" s="88"/>
      <c r="H2530"/>
      <c r="I2530"/>
      <c r="J2530"/>
    </row>
    <row r="2531" spans="1:10" s="46" customFormat="1" x14ac:dyDescent="0.2">
      <c r="A2531"/>
      <c r="B2531" s="73"/>
      <c r="D2531"/>
      <c r="E2531"/>
      <c r="F2531"/>
      <c r="G2531" s="88"/>
      <c r="H2531"/>
      <c r="I2531"/>
      <c r="J2531"/>
    </row>
    <row r="2532" spans="1:10" s="46" customFormat="1" x14ac:dyDescent="0.2">
      <c r="A2532"/>
      <c r="B2532" s="73"/>
      <c r="D2532"/>
      <c r="E2532"/>
      <c r="F2532"/>
      <c r="G2532" s="88"/>
      <c r="H2532"/>
      <c r="I2532"/>
      <c r="J2532"/>
    </row>
    <row r="2533" spans="1:10" s="46" customFormat="1" x14ac:dyDescent="0.2">
      <c r="A2533"/>
      <c r="B2533" s="73"/>
      <c r="D2533"/>
      <c r="E2533"/>
      <c r="F2533"/>
      <c r="G2533" s="88"/>
      <c r="H2533"/>
      <c r="I2533"/>
      <c r="J2533"/>
    </row>
    <row r="2534" spans="1:10" s="46" customFormat="1" x14ac:dyDescent="0.2">
      <c r="A2534"/>
      <c r="B2534" s="73"/>
      <c r="D2534"/>
      <c r="E2534"/>
      <c r="F2534"/>
      <c r="G2534" s="88"/>
      <c r="H2534"/>
      <c r="I2534"/>
      <c r="J2534"/>
    </row>
    <row r="2535" spans="1:10" s="46" customFormat="1" x14ac:dyDescent="0.2">
      <c r="A2535"/>
      <c r="B2535" s="73"/>
      <c r="D2535"/>
      <c r="E2535"/>
      <c r="F2535"/>
      <c r="G2535" s="88"/>
      <c r="H2535"/>
      <c r="I2535"/>
      <c r="J2535"/>
    </row>
    <row r="2536" spans="1:10" s="46" customFormat="1" x14ac:dyDescent="0.2">
      <c r="A2536"/>
      <c r="B2536" s="73"/>
      <c r="D2536"/>
      <c r="E2536"/>
      <c r="F2536"/>
      <c r="G2536" s="88"/>
      <c r="H2536"/>
      <c r="I2536"/>
      <c r="J2536"/>
    </row>
    <row r="2537" spans="1:10" s="46" customFormat="1" x14ac:dyDescent="0.2">
      <c r="A2537"/>
      <c r="B2537" s="73"/>
      <c r="D2537"/>
      <c r="E2537"/>
      <c r="F2537"/>
      <c r="G2537" s="88"/>
      <c r="H2537"/>
      <c r="I2537"/>
      <c r="J2537"/>
    </row>
    <row r="2538" spans="1:10" s="46" customFormat="1" x14ac:dyDescent="0.2">
      <c r="A2538"/>
      <c r="B2538" s="73"/>
      <c r="D2538"/>
      <c r="E2538"/>
      <c r="F2538"/>
      <c r="G2538" s="88"/>
      <c r="H2538"/>
      <c r="I2538"/>
      <c r="J2538"/>
    </row>
    <row r="2539" spans="1:10" s="46" customFormat="1" x14ac:dyDescent="0.2">
      <c r="A2539"/>
      <c r="B2539" s="73"/>
      <c r="D2539"/>
      <c r="E2539"/>
      <c r="F2539"/>
      <c r="G2539" s="88"/>
      <c r="H2539"/>
      <c r="I2539"/>
      <c r="J2539"/>
    </row>
    <row r="2540" spans="1:10" s="46" customFormat="1" x14ac:dyDescent="0.2">
      <c r="A2540"/>
      <c r="B2540" s="73"/>
      <c r="D2540"/>
      <c r="E2540"/>
      <c r="F2540"/>
      <c r="G2540" s="88"/>
      <c r="H2540"/>
      <c r="I2540"/>
      <c r="J2540"/>
    </row>
    <row r="2541" spans="1:10" s="46" customFormat="1" x14ac:dyDescent="0.2">
      <c r="A2541"/>
      <c r="B2541" s="73"/>
      <c r="D2541"/>
      <c r="E2541"/>
      <c r="F2541"/>
      <c r="G2541" s="88"/>
      <c r="H2541"/>
      <c r="I2541"/>
      <c r="J2541"/>
    </row>
    <row r="2542" spans="1:10" s="46" customFormat="1" x14ac:dyDescent="0.2">
      <c r="A2542"/>
      <c r="B2542" s="73"/>
      <c r="D2542"/>
      <c r="E2542"/>
      <c r="F2542"/>
      <c r="G2542" s="88"/>
      <c r="H2542"/>
      <c r="I2542"/>
      <c r="J2542"/>
    </row>
    <row r="2543" spans="1:10" s="46" customFormat="1" x14ac:dyDescent="0.2">
      <c r="A2543"/>
      <c r="B2543" s="73"/>
      <c r="D2543"/>
      <c r="E2543"/>
      <c r="F2543"/>
      <c r="G2543" s="88"/>
      <c r="H2543"/>
      <c r="I2543"/>
      <c r="J2543"/>
    </row>
    <row r="2544" spans="1:10" s="46" customFormat="1" x14ac:dyDescent="0.2">
      <c r="A2544"/>
      <c r="B2544" s="73"/>
      <c r="D2544"/>
      <c r="E2544"/>
      <c r="F2544"/>
      <c r="G2544" s="88"/>
      <c r="H2544"/>
      <c r="I2544"/>
      <c r="J2544"/>
    </row>
    <row r="2545" spans="1:10" s="46" customFormat="1" x14ac:dyDescent="0.2">
      <c r="A2545"/>
      <c r="B2545" s="73"/>
      <c r="D2545"/>
      <c r="E2545"/>
      <c r="F2545"/>
      <c r="G2545" s="88"/>
      <c r="H2545"/>
      <c r="I2545"/>
      <c r="J2545"/>
    </row>
    <row r="2546" spans="1:10" s="46" customFormat="1" x14ac:dyDescent="0.2">
      <c r="A2546"/>
      <c r="B2546" s="73"/>
      <c r="D2546"/>
      <c r="E2546"/>
      <c r="F2546"/>
      <c r="G2546" s="88"/>
      <c r="H2546"/>
      <c r="I2546"/>
      <c r="J2546"/>
    </row>
    <row r="2547" spans="1:10" s="46" customFormat="1" x14ac:dyDescent="0.2">
      <c r="A2547"/>
      <c r="B2547" s="73"/>
      <c r="D2547"/>
      <c r="E2547"/>
      <c r="F2547"/>
      <c r="G2547" s="88"/>
      <c r="H2547"/>
      <c r="I2547"/>
      <c r="J2547"/>
    </row>
    <row r="2548" spans="1:10" s="46" customFormat="1" x14ac:dyDescent="0.2">
      <c r="A2548"/>
      <c r="B2548" s="73"/>
      <c r="D2548"/>
      <c r="E2548"/>
      <c r="F2548"/>
      <c r="G2548" s="88"/>
      <c r="H2548"/>
      <c r="I2548"/>
      <c r="J2548"/>
    </row>
    <row r="2549" spans="1:10" s="46" customFormat="1" x14ac:dyDescent="0.2">
      <c r="A2549"/>
      <c r="B2549" s="73"/>
      <c r="D2549"/>
      <c r="E2549"/>
      <c r="F2549"/>
      <c r="G2549" s="88"/>
      <c r="H2549"/>
      <c r="I2549"/>
      <c r="J2549"/>
    </row>
    <row r="2550" spans="1:10" s="46" customFormat="1" x14ac:dyDescent="0.2">
      <c r="A2550"/>
      <c r="B2550" s="73"/>
      <c r="D2550"/>
      <c r="E2550"/>
      <c r="F2550"/>
      <c r="G2550" s="88"/>
      <c r="H2550"/>
      <c r="I2550"/>
      <c r="J2550"/>
    </row>
    <row r="2551" spans="1:10" s="46" customFormat="1" x14ac:dyDescent="0.2">
      <c r="A2551"/>
      <c r="B2551" s="73"/>
      <c r="D2551"/>
      <c r="E2551"/>
      <c r="F2551"/>
      <c r="G2551" s="88"/>
      <c r="H2551"/>
      <c r="I2551"/>
      <c r="J2551"/>
    </row>
    <row r="2552" spans="1:10" s="46" customFormat="1" x14ac:dyDescent="0.2">
      <c r="A2552"/>
      <c r="B2552" s="73"/>
      <c r="D2552"/>
      <c r="E2552"/>
      <c r="F2552"/>
      <c r="G2552" s="88"/>
      <c r="H2552"/>
      <c r="I2552"/>
      <c r="J2552"/>
    </row>
    <row r="2553" spans="1:10" s="46" customFormat="1" x14ac:dyDescent="0.2">
      <c r="A2553"/>
      <c r="B2553" s="73"/>
      <c r="D2553"/>
      <c r="E2553"/>
      <c r="F2553"/>
      <c r="G2553" s="88"/>
      <c r="H2553"/>
      <c r="I2553"/>
      <c r="J2553"/>
    </row>
    <row r="2554" spans="1:10" s="46" customFormat="1" x14ac:dyDescent="0.2">
      <c r="A2554"/>
      <c r="B2554" s="73"/>
      <c r="D2554"/>
      <c r="E2554"/>
      <c r="F2554"/>
      <c r="G2554" s="88"/>
      <c r="H2554"/>
      <c r="I2554"/>
      <c r="J2554"/>
    </row>
    <row r="2555" spans="1:10" s="46" customFormat="1" x14ac:dyDescent="0.2">
      <c r="A2555"/>
      <c r="B2555" s="73"/>
      <c r="D2555"/>
      <c r="E2555"/>
      <c r="F2555"/>
      <c r="G2555" s="88"/>
      <c r="H2555"/>
      <c r="I2555"/>
      <c r="J2555"/>
    </row>
    <row r="2556" spans="1:10" s="46" customFormat="1" x14ac:dyDescent="0.2">
      <c r="A2556"/>
      <c r="B2556" s="73"/>
      <c r="D2556"/>
      <c r="E2556"/>
      <c r="F2556"/>
      <c r="G2556" s="88"/>
      <c r="H2556"/>
      <c r="I2556"/>
      <c r="J2556"/>
    </row>
    <row r="2557" spans="1:10" s="46" customFormat="1" x14ac:dyDescent="0.2">
      <c r="A2557"/>
      <c r="B2557" s="73"/>
      <c r="D2557"/>
      <c r="E2557"/>
      <c r="F2557"/>
      <c r="G2557" s="88"/>
      <c r="H2557"/>
      <c r="I2557"/>
      <c r="J2557"/>
    </row>
    <row r="2558" spans="1:10" s="46" customFormat="1" x14ac:dyDescent="0.2">
      <c r="A2558"/>
      <c r="B2558" s="73"/>
      <c r="D2558"/>
      <c r="E2558"/>
      <c r="F2558"/>
      <c r="G2558" s="88"/>
      <c r="H2558"/>
      <c r="I2558"/>
      <c r="J2558"/>
    </row>
    <row r="2559" spans="1:10" s="46" customFormat="1" x14ac:dyDescent="0.2">
      <c r="A2559"/>
      <c r="B2559" s="73"/>
      <c r="D2559"/>
      <c r="E2559"/>
      <c r="F2559"/>
      <c r="G2559" s="88"/>
      <c r="H2559"/>
      <c r="I2559"/>
      <c r="J2559"/>
    </row>
    <row r="2560" spans="1:10" s="46" customFormat="1" x14ac:dyDescent="0.2">
      <c r="A2560"/>
      <c r="B2560" s="73"/>
      <c r="D2560"/>
      <c r="E2560"/>
      <c r="F2560"/>
      <c r="G2560" s="88"/>
      <c r="H2560"/>
      <c r="I2560"/>
      <c r="J2560"/>
    </row>
    <row r="2561" spans="1:10" s="46" customFormat="1" x14ac:dyDescent="0.2">
      <c r="A2561"/>
      <c r="B2561" s="73"/>
      <c r="D2561"/>
      <c r="E2561"/>
      <c r="F2561"/>
      <c r="G2561" s="88"/>
      <c r="H2561"/>
      <c r="I2561"/>
      <c r="J2561"/>
    </row>
    <row r="2562" spans="1:10" s="46" customFormat="1" x14ac:dyDescent="0.2">
      <c r="A2562"/>
      <c r="B2562" s="73"/>
      <c r="D2562"/>
      <c r="E2562"/>
      <c r="F2562"/>
      <c r="G2562" s="88"/>
      <c r="H2562"/>
      <c r="I2562"/>
      <c r="J2562"/>
    </row>
    <row r="2563" spans="1:10" s="46" customFormat="1" x14ac:dyDescent="0.2">
      <c r="A2563"/>
      <c r="B2563" s="73"/>
      <c r="D2563"/>
      <c r="E2563"/>
      <c r="F2563"/>
      <c r="G2563" s="88"/>
      <c r="H2563"/>
      <c r="I2563"/>
      <c r="J2563"/>
    </row>
    <row r="2564" spans="1:10" s="46" customFormat="1" x14ac:dyDescent="0.2">
      <c r="A2564"/>
      <c r="B2564" s="73"/>
      <c r="D2564"/>
      <c r="E2564"/>
      <c r="F2564"/>
      <c r="G2564" s="88"/>
      <c r="H2564"/>
      <c r="I2564"/>
      <c r="J2564"/>
    </row>
    <row r="2565" spans="1:10" s="46" customFormat="1" x14ac:dyDescent="0.2">
      <c r="A2565"/>
      <c r="B2565" s="73"/>
      <c r="D2565"/>
      <c r="E2565"/>
      <c r="F2565"/>
      <c r="G2565" s="88"/>
      <c r="H2565"/>
      <c r="I2565"/>
      <c r="J2565"/>
    </row>
    <row r="2566" spans="1:10" s="46" customFormat="1" x14ac:dyDescent="0.2">
      <c r="A2566"/>
      <c r="B2566" s="73"/>
      <c r="D2566"/>
      <c r="E2566"/>
      <c r="F2566"/>
      <c r="G2566" s="88"/>
      <c r="H2566"/>
      <c r="I2566"/>
      <c r="J2566"/>
    </row>
    <row r="2567" spans="1:10" s="46" customFormat="1" x14ac:dyDescent="0.2">
      <c r="A2567"/>
      <c r="B2567" s="73"/>
      <c r="D2567"/>
      <c r="E2567"/>
      <c r="F2567"/>
      <c r="G2567" s="88"/>
      <c r="H2567"/>
      <c r="I2567"/>
      <c r="J2567"/>
    </row>
    <row r="2568" spans="1:10" s="46" customFormat="1" x14ac:dyDescent="0.2">
      <c r="A2568"/>
      <c r="B2568" s="73"/>
      <c r="D2568"/>
      <c r="E2568"/>
      <c r="F2568"/>
      <c r="G2568" s="88"/>
      <c r="H2568"/>
      <c r="I2568"/>
      <c r="J2568"/>
    </row>
    <row r="2569" spans="1:10" s="46" customFormat="1" x14ac:dyDescent="0.2">
      <c r="A2569"/>
      <c r="B2569" s="73"/>
      <c r="D2569"/>
      <c r="E2569"/>
      <c r="F2569"/>
      <c r="G2569" s="88"/>
      <c r="H2569"/>
      <c r="I2569"/>
      <c r="J2569"/>
    </row>
    <row r="2570" spans="1:10" s="46" customFormat="1" x14ac:dyDescent="0.2">
      <c r="A2570"/>
      <c r="B2570" s="73"/>
      <c r="D2570"/>
      <c r="E2570"/>
      <c r="F2570"/>
      <c r="G2570" s="88"/>
      <c r="H2570"/>
      <c r="I2570"/>
      <c r="J2570"/>
    </row>
    <row r="2571" spans="1:10" s="46" customFormat="1" x14ac:dyDescent="0.2">
      <c r="A2571"/>
      <c r="B2571" s="73"/>
      <c r="D2571"/>
      <c r="E2571"/>
      <c r="F2571"/>
      <c r="G2571" s="88"/>
      <c r="H2571"/>
      <c r="I2571"/>
      <c r="J2571"/>
    </row>
    <row r="2572" spans="1:10" s="46" customFormat="1" x14ac:dyDescent="0.2">
      <c r="A2572"/>
      <c r="B2572" s="73"/>
      <c r="D2572"/>
      <c r="E2572"/>
      <c r="F2572"/>
      <c r="G2572" s="88"/>
      <c r="H2572"/>
      <c r="I2572"/>
      <c r="J2572"/>
    </row>
    <row r="2573" spans="1:10" s="46" customFormat="1" x14ac:dyDescent="0.2">
      <c r="A2573"/>
      <c r="B2573" s="73"/>
      <c r="D2573"/>
      <c r="E2573"/>
      <c r="F2573"/>
      <c r="G2573" s="88"/>
      <c r="H2573"/>
      <c r="I2573"/>
      <c r="J2573"/>
    </row>
    <row r="2574" spans="1:10" s="46" customFormat="1" x14ac:dyDescent="0.2">
      <c r="A2574"/>
      <c r="B2574" s="73"/>
      <c r="D2574"/>
      <c r="E2574"/>
      <c r="F2574"/>
      <c r="G2574" s="88"/>
      <c r="H2574"/>
      <c r="I2574"/>
      <c r="J2574"/>
    </row>
    <row r="2575" spans="1:10" s="46" customFormat="1" x14ac:dyDescent="0.2">
      <c r="A2575"/>
      <c r="B2575" s="73"/>
      <c r="D2575"/>
      <c r="E2575"/>
      <c r="F2575"/>
      <c r="G2575" s="88"/>
      <c r="H2575"/>
      <c r="I2575"/>
      <c r="J2575"/>
    </row>
    <row r="2576" spans="1:10" s="46" customFormat="1" x14ac:dyDescent="0.2">
      <c r="A2576"/>
      <c r="B2576" s="73"/>
      <c r="D2576"/>
      <c r="E2576"/>
      <c r="F2576"/>
      <c r="G2576" s="88"/>
      <c r="H2576"/>
      <c r="I2576"/>
      <c r="J2576"/>
    </row>
    <row r="2577" spans="1:10" s="46" customFormat="1" x14ac:dyDescent="0.2">
      <c r="A2577"/>
      <c r="B2577" s="73"/>
      <c r="D2577"/>
      <c r="E2577"/>
      <c r="F2577"/>
      <c r="G2577" s="88"/>
      <c r="H2577"/>
      <c r="I2577"/>
      <c r="J2577"/>
    </row>
    <row r="2578" spans="1:10" s="46" customFormat="1" x14ac:dyDescent="0.2">
      <c r="A2578"/>
      <c r="B2578" s="73"/>
      <c r="D2578"/>
      <c r="E2578"/>
      <c r="F2578"/>
      <c r="G2578" s="88"/>
      <c r="H2578"/>
      <c r="I2578"/>
      <c r="J2578"/>
    </row>
    <row r="2579" spans="1:10" s="46" customFormat="1" x14ac:dyDescent="0.2">
      <c r="A2579"/>
      <c r="B2579" s="73"/>
      <c r="D2579"/>
      <c r="E2579"/>
      <c r="F2579"/>
      <c r="G2579" s="88"/>
      <c r="H2579"/>
      <c r="I2579"/>
      <c r="J2579"/>
    </row>
    <row r="2580" spans="1:10" s="46" customFormat="1" x14ac:dyDescent="0.2">
      <c r="A2580"/>
      <c r="B2580" s="73"/>
      <c r="D2580"/>
      <c r="E2580"/>
      <c r="F2580"/>
      <c r="G2580" s="88"/>
      <c r="H2580"/>
      <c r="I2580"/>
      <c r="J2580"/>
    </row>
    <row r="2581" spans="1:10" s="46" customFormat="1" x14ac:dyDescent="0.2">
      <c r="A2581"/>
      <c r="B2581" s="73"/>
      <c r="D2581"/>
      <c r="E2581"/>
      <c r="F2581"/>
      <c r="G2581" s="88"/>
      <c r="H2581"/>
      <c r="I2581"/>
      <c r="J2581"/>
    </row>
    <row r="2582" spans="1:10" s="46" customFormat="1" x14ac:dyDescent="0.2">
      <c r="A2582"/>
      <c r="B2582" s="73"/>
      <c r="D2582"/>
      <c r="E2582"/>
      <c r="F2582"/>
      <c r="G2582" s="88"/>
      <c r="H2582"/>
      <c r="I2582"/>
      <c r="J2582"/>
    </row>
    <row r="2583" spans="1:10" s="46" customFormat="1" x14ac:dyDescent="0.2">
      <c r="A2583"/>
      <c r="B2583" s="73"/>
      <c r="D2583"/>
      <c r="E2583"/>
      <c r="F2583"/>
      <c r="G2583" s="88"/>
      <c r="H2583"/>
      <c r="I2583"/>
      <c r="J2583"/>
    </row>
    <row r="2584" spans="1:10" s="46" customFormat="1" x14ac:dyDescent="0.2">
      <c r="A2584"/>
      <c r="B2584" s="73"/>
      <c r="D2584"/>
      <c r="E2584"/>
      <c r="F2584"/>
      <c r="G2584" s="88"/>
      <c r="H2584"/>
      <c r="I2584"/>
      <c r="J2584"/>
    </row>
    <row r="2585" spans="1:10" s="46" customFormat="1" x14ac:dyDescent="0.2">
      <c r="A2585"/>
      <c r="B2585" s="73"/>
      <c r="D2585"/>
      <c r="E2585"/>
      <c r="F2585"/>
      <c r="G2585" s="88"/>
      <c r="H2585"/>
      <c r="I2585"/>
      <c r="J2585"/>
    </row>
    <row r="2586" spans="1:10" s="46" customFormat="1" x14ac:dyDescent="0.2">
      <c r="A2586"/>
      <c r="B2586" s="73"/>
      <c r="D2586"/>
      <c r="E2586"/>
      <c r="F2586"/>
      <c r="G2586" s="88"/>
      <c r="H2586"/>
      <c r="I2586"/>
      <c r="J2586"/>
    </row>
    <row r="2587" spans="1:10" s="46" customFormat="1" x14ac:dyDescent="0.2">
      <c r="A2587"/>
      <c r="B2587" s="73"/>
      <c r="D2587"/>
      <c r="E2587"/>
      <c r="F2587"/>
      <c r="G2587" s="88"/>
      <c r="H2587"/>
      <c r="I2587"/>
      <c r="J2587"/>
    </row>
    <row r="2588" spans="1:10" s="46" customFormat="1" x14ac:dyDescent="0.2">
      <c r="A2588"/>
      <c r="B2588" s="73"/>
      <c r="D2588"/>
      <c r="E2588"/>
      <c r="F2588"/>
      <c r="G2588" s="88"/>
      <c r="H2588"/>
      <c r="I2588"/>
      <c r="J2588"/>
    </row>
    <row r="2589" spans="1:10" s="46" customFormat="1" x14ac:dyDescent="0.2">
      <c r="A2589"/>
      <c r="B2589" s="73"/>
      <c r="D2589"/>
      <c r="E2589"/>
      <c r="F2589"/>
      <c r="G2589" s="88"/>
      <c r="H2589"/>
      <c r="I2589"/>
      <c r="J2589"/>
    </row>
    <row r="2590" spans="1:10" s="46" customFormat="1" x14ac:dyDescent="0.2">
      <c r="A2590"/>
      <c r="B2590" s="73"/>
      <c r="D2590"/>
      <c r="E2590"/>
      <c r="F2590"/>
      <c r="G2590" s="88"/>
      <c r="H2590"/>
      <c r="I2590"/>
      <c r="J2590"/>
    </row>
    <row r="2591" spans="1:10" s="46" customFormat="1" x14ac:dyDescent="0.2">
      <c r="A2591"/>
      <c r="B2591" s="73"/>
      <c r="D2591"/>
      <c r="E2591"/>
      <c r="F2591"/>
      <c r="G2591" s="88"/>
      <c r="H2591"/>
      <c r="I2591"/>
      <c r="J2591"/>
    </row>
    <row r="2592" spans="1:10" s="46" customFormat="1" x14ac:dyDescent="0.2">
      <c r="A2592"/>
      <c r="B2592" s="73"/>
      <c r="D2592"/>
      <c r="E2592"/>
      <c r="F2592"/>
      <c r="G2592" s="88"/>
      <c r="H2592"/>
      <c r="I2592"/>
      <c r="J2592"/>
    </row>
    <row r="2593" spans="1:10" s="46" customFormat="1" x14ac:dyDescent="0.2">
      <c r="A2593"/>
      <c r="B2593" s="73"/>
      <c r="D2593"/>
      <c r="E2593"/>
      <c r="F2593"/>
      <c r="G2593" s="88"/>
      <c r="H2593"/>
      <c r="I2593"/>
      <c r="J2593"/>
    </row>
    <row r="2594" spans="1:10" s="46" customFormat="1" x14ac:dyDescent="0.2">
      <c r="A2594"/>
      <c r="B2594" s="73"/>
      <c r="D2594"/>
      <c r="E2594"/>
      <c r="F2594"/>
      <c r="G2594" s="88"/>
      <c r="H2594"/>
      <c r="I2594"/>
      <c r="J2594"/>
    </row>
    <row r="2595" spans="1:10" s="46" customFormat="1" x14ac:dyDescent="0.2">
      <c r="A2595"/>
      <c r="B2595" s="73"/>
      <c r="D2595"/>
      <c r="E2595"/>
      <c r="F2595"/>
      <c r="G2595" s="88"/>
      <c r="H2595"/>
      <c r="I2595"/>
      <c r="J2595"/>
    </row>
    <row r="2596" spans="1:10" s="46" customFormat="1" x14ac:dyDescent="0.2">
      <c r="A2596"/>
      <c r="B2596" s="73"/>
      <c r="D2596"/>
      <c r="E2596"/>
      <c r="F2596"/>
      <c r="G2596" s="88"/>
      <c r="H2596"/>
      <c r="I2596"/>
      <c r="J2596"/>
    </row>
    <row r="2597" spans="1:10" s="46" customFormat="1" x14ac:dyDescent="0.2">
      <c r="A2597"/>
      <c r="B2597" s="73"/>
      <c r="D2597"/>
      <c r="E2597"/>
      <c r="F2597"/>
      <c r="G2597" s="88"/>
      <c r="H2597"/>
      <c r="I2597"/>
      <c r="J2597"/>
    </row>
    <row r="2598" spans="1:10" s="46" customFormat="1" x14ac:dyDescent="0.2">
      <c r="A2598"/>
      <c r="B2598" s="73"/>
      <c r="D2598"/>
      <c r="E2598"/>
      <c r="F2598"/>
      <c r="G2598" s="88"/>
      <c r="H2598"/>
      <c r="I2598"/>
      <c r="J2598"/>
    </row>
    <row r="2599" spans="1:10" s="46" customFormat="1" x14ac:dyDescent="0.2">
      <c r="A2599"/>
      <c r="B2599" s="73"/>
      <c r="D2599"/>
      <c r="E2599"/>
      <c r="F2599"/>
      <c r="G2599" s="88"/>
      <c r="H2599"/>
      <c r="I2599"/>
      <c r="J2599"/>
    </row>
    <row r="2600" spans="1:10" s="46" customFormat="1" x14ac:dyDescent="0.2">
      <c r="A2600"/>
      <c r="B2600" s="73"/>
      <c r="D2600"/>
      <c r="E2600"/>
      <c r="F2600"/>
      <c r="G2600" s="88"/>
      <c r="H2600"/>
      <c r="I2600"/>
      <c r="J2600"/>
    </row>
    <row r="2601" spans="1:10" s="46" customFormat="1" x14ac:dyDescent="0.2">
      <c r="A2601"/>
      <c r="B2601" s="73"/>
      <c r="D2601"/>
      <c r="E2601"/>
      <c r="F2601"/>
      <c r="G2601" s="88"/>
      <c r="H2601"/>
      <c r="I2601"/>
      <c r="J2601"/>
    </row>
    <row r="2602" spans="1:10" s="46" customFormat="1" x14ac:dyDescent="0.2">
      <c r="A2602"/>
      <c r="B2602" s="73"/>
      <c r="D2602"/>
      <c r="E2602"/>
      <c r="F2602"/>
      <c r="G2602" s="88"/>
      <c r="H2602"/>
      <c r="I2602"/>
      <c r="J2602"/>
    </row>
    <row r="2603" spans="1:10" s="46" customFormat="1" x14ac:dyDescent="0.2">
      <c r="A2603"/>
      <c r="B2603" s="73"/>
      <c r="D2603"/>
      <c r="E2603"/>
      <c r="F2603"/>
      <c r="G2603" s="88"/>
      <c r="H2603"/>
      <c r="I2603"/>
      <c r="J2603"/>
    </row>
    <row r="2604" spans="1:10" s="46" customFormat="1" x14ac:dyDescent="0.2">
      <c r="A2604"/>
      <c r="B2604" s="73"/>
      <c r="D2604"/>
      <c r="E2604"/>
      <c r="F2604"/>
      <c r="G2604" s="88"/>
      <c r="H2604"/>
      <c r="I2604"/>
      <c r="J2604"/>
    </row>
    <row r="2605" spans="1:10" s="46" customFormat="1" x14ac:dyDescent="0.2">
      <c r="A2605"/>
      <c r="B2605" s="73"/>
      <c r="D2605"/>
      <c r="E2605"/>
      <c r="F2605"/>
      <c r="G2605" s="88"/>
      <c r="H2605"/>
      <c r="I2605"/>
      <c r="J2605"/>
    </row>
    <row r="2606" spans="1:10" s="46" customFormat="1" x14ac:dyDescent="0.2">
      <c r="A2606"/>
      <c r="B2606" s="73"/>
      <c r="D2606"/>
      <c r="E2606"/>
      <c r="F2606"/>
      <c r="G2606" s="88"/>
      <c r="H2606"/>
      <c r="I2606"/>
      <c r="J2606"/>
    </row>
    <row r="2607" spans="1:10" s="46" customFormat="1" x14ac:dyDescent="0.2">
      <c r="A2607"/>
      <c r="B2607" s="73"/>
      <c r="D2607"/>
      <c r="E2607"/>
      <c r="F2607"/>
      <c r="G2607" s="88"/>
      <c r="H2607"/>
      <c r="I2607"/>
      <c r="J2607"/>
    </row>
    <row r="2608" spans="1:10" s="46" customFormat="1" x14ac:dyDescent="0.2">
      <c r="A2608"/>
      <c r="B2608" s="73"/>
      <c r="D2608"/>
      <c r="E2608"/>
      <c r="F2608"/>
      <c r="G2608" s="88"/>
      <c r="H2608"/>
      <c r="I2608"/>
      <c r="J2608"/>
    </row>
    <row r="2609" spans="1:10" s="46" customFormat="1" x14ac:dyDescent="0.2">
      <c r="A2609"/>
      <c r="B2609" s="73"/>
      <c r="D2609"/>
      <c r="E2609"/>
      <c r="F2609"/>
      <c r="G2609" s="88"/>
      <c r="H2609"/>
      <c r="I2609"/>
      <c r="J2609"/>
    </row>
    <row r="2610" spans="1:10" s="46" customFormat="1" x14ac:dyDescent="0.2">
      <c r="A2610"/>
      <c r="B2610" s="73"/>
      <c r="D2610"/>
      <c r="E2610"/>
      <c r="F2610"/>
      <c r="G2610" s="88"/>
      <c r="H2610"/>
      <c r="I2610"/>
      <c r="J2610"/>
    </row>
    <row r="2611" spans="1:10" s="46" customFormat="1" x14ac:dyDescent="0.2">
      <c r="A2611"/>
      <c r="B2611" s="73"/>
      <c r="D2611"/>
      <c r="E2611"/>
      <c r="F2611"/>
      <c r="G2611" s="88"/>
      <c r="H2611"/>
      <c r="I2611"/>
      <c r="J2611"/>
    </row>
    <row r="2612" spans="1:10" s="46" customFormat="1" x14ac:dyDescent="0.2">
      <c r="A2612"/>
      <c r="B2612" s="73"/>
      <c r="D2612"/>
      <c r="E2612"/>
      <c r="F2612"/>
      <c r="G2612" s="88"/>
      <c r="H2612"/>
      <c r="I2612"/>
      <c r="J2612"/>
    </row>
    <row r="2613" spans="1:10" s="46" customFormat="1" x14ac:dyDescent="0.2">
      <c r="A2613"/>
      <c r="B2613" s="73"/>
      <c r="D2613"/>
      <c r="E2613"/>
      <c r="F2613"/>
      <c r="G2613" s="88"/>
      <c r="H2613"/>
      <c r="I2613"/>
      <c r="J2613"/>
    </row>
    <row r="2614" spans="1:10" s="46" customFormat="1" x14ac:dyDescent="0.2">
      <c r="A2614"/>
      <c r="B2614" s="73"/>
      <c r="D2614"/>
      <c r="E2614"/>
      <c r="F2614"/>
      <c r="G2614" s="88"/>
      <c r="H2614"/>
      <c r="I2614"/>
      <c r="J2614"/>
    </row>
    <row r="2615" spans="1:10" s="46" customFormat="1" x14ac:dyDescent="0.2">
      <c r="A2615"/>
      <c r="B2615" s="73"/>
      <c r="D2615"/>
      <c r="E2615"/>
      <c r="F2615"/>
      <c r="G2615" s="88"/>
      <c r="H2615"/>
      <c r="I2615"/>
      <c r="J2615"/>
    </row>
    <row r="2616" spans="1:10" s="46" customFormat="1" x14ac:dyDescent="0.2">
      <c r="A2616"/>
      <c r="B2616" s="73"/>
      <c r="D2616"/>
      <c r="E2616"/>
      <c r="F2616"/>
      <c r="G2616" s="88"/>
      <c r="H2616"/>
      <c r="I2616"/>
      <c r="J2616"/>
    </row>
    <row r="2617" spans="1:10" s="46" customFormat="1" x14ac:dyDescent="0.2">
      <c r="A2617"/>
      <c r="B2617" s="73"/>
      <c r="D2617"/>
      <c r="E2617"/>
      <c r="F2617"/>
      <c r="G2617" s="88"/>
      <c r="H2617"/>
      <c r="I2617"/>
      <c r="J2617"/>
    </row>
    <row r="2618" spans="1:10" s="46" customFormat="1" x14ac:dyDescent="0.2">
      <c r="A2618"/>
      <c r="B2618" s="73"/>
      <c r="D2618"/>
      <c r="E2618"/>
      <c r="F2618"/>
      <c r="G2618" s="88"/>
      <c r="H2618"/>
      <c r="I2618"/>
      <c r="J2618"/>
    </row>
    <row r="2619" spans="1:10" s="46" customFormat="1" x14ac:dyDescent="0.2">
      <c r="A2619"/>
      <c r="B2619" s="73"/>
      <c r="D2619"/>
      <c r="E2619"/>
      <c r="F2619"/>
      <c r="G2619" s="88"/>
      <c r="H2619"/>
      <c r="I2619"/>
      <c r="J2619"/>
    </row>
    <row r="2620" spans="1:10" s="46" customFormat="1" x14ac:dyDescent="0.2">
      <c r="A2620"/>
      <c r="B2620" s="73"/>
      <c r="D2620"/>
      <c r="E2620"/>
      <c r="F2620"/>
      <c r="G2620" s="88"/>
      <c r="H2620"/>
      <c r="I2620"/>
      <c r="J2620"/>
    </row>
    <row r="2621" spans="1:10" s="46" customFormat="1" x14ac:dyDescent="0.2">
      <c r="A2621"/>
      <c r="B2621" s="73"/>
      <c r="D2621"/>
      <c r="E2621"/>
      <c r="F2621"/>
      <c r="G2621" s="88"/>
      <c r="H2621"/>
      <c r="I2621"/>
      <c r="J2621"/>
    </row>
    <row r="2622" spans="1:10" s="46" customFormat="1" x14ac:dyDescent="0.2">
      <c r="A2622"/>
      <c r="B2622" s="73"/>
      <c r="D2622"/>
      <c r="E2622"/>
      <c r="F2622"/>
      <c r="G2622" s="88"/>
      <c r="H2622"/>
      <c r="I2622"/>
      <c r="J2622"/>
    </row>
    <row r="2623" spans="1:10" s="46" customFormat="1" x14ac:dyDescent="0.2">
      <c r="A2623"/>
      <c r="B2623" s="73"/>
      <c r="D2623"/>
      <c r="E2623"/>
      <c r="F2623"/>
      <c r="G2623" s="88"/>
      <c r="H2623"/>
      <c r="I2623"/>
      <c r="J2623"/>
    </row>
    <row r="2624" spans="1:10" s="46" customFormat="1" x14ac:dyDescent="0.2">
      <c r="A2624"/>
      <c r="B2624" s="73"/>
      <c r="D2624"/>
      <c r="E2624"/>
      <c r="F2624"/>
      <c r="G2624" s="88"/>
      <c r="H2624"/>
      <c r="I2624"/>
      <c r="J2624"/>
    </row>
    <row r="2625" spans="1:10" s="46" customFormat="1" x14ac:dyDescent="0.2">
      <c r="A2625"/>
      <c r="B2625" s="73"/>
      <c r="D2625"/>
      <c r="E2625"/>
      <c r="F2625"/>
      <c r="G2625" s="88"/>
      <c r="H2625"/>
      <c r="I2625"/>
      <c r="J2625"/>
    </row>
    <row r="2626" spans="1:10" s="46" customFormat="1" x14ac:dyDescent="0.2">
      <c r="A2626"/>
      <c r="B2626" s="73"/>
      <c r="D2626"/>
      <c r="E2626"/>
      <c r="F2626"/>
      <c r="G2626" s="88"/>
      <c r="H2626"/>
      <c r="I2626"/>
      <c r="J2626"/>
    </row>
    <row r="2627" spans="1:10" s="46" customFormat="1" x14ac:dyDescent="0.2">
      <c r="A2627"/>
      <c r="B2627" s="73"/>
      <c r="D2627"/>
      <c r="E2627"/>
      <c r="F2627"/>
      <c r="G2627" s="88"/>
      <c r="H2627"/>
      <c r="I2627"/>
      <c r="J2627"/>
    </row>
    <row r="2628" spans="1:10" s="46" customFormat="1" x14ac:dyDescent="0.2">
      <c r="A2628"/>
      <c r="B2628" s="73"/>
      <c r="D2628"/>
      <c r="E2628"/>
      <c r="F2628"/>
      <c r="G2628" s="88"/>
      <c r="H2628"/>
      <c r="I2628"/>
      <c r="J2628"/>
    </row>
    <row r="2629" spans="1:10" s="46" customFormat="1" x14ac:dyDescent="0.2">
      <c r="A2629"/>
      <c r="B2629" s="73"/>
      <c r="D2629"/>
      <c r="E2629"/>
      <c r="F2629"/>
      <c r="G2629" s="88"/>
      <c r="H2629"/>
      <c r="I2629"/>
      <c r="J2629"/>
    </row>
    <row r="2630" spans="1:10" s="46" customFormat="1" x14ac:dyDescent="0.2">
      <c r="A2630"/>
      <c r="B2630" s="73"/>
      <c r="D2630"/>
      <c r="E2630"/>
      <c r="F2630"/>
      <c r="G2630" s="88"/>
      <c r="H2630"/>
      <c r="I2630"/>
      <c r="J2630"/>
    </row>
    <row r="2631" spans="1:10" s="46" customFormat="1" x14ac:dyDescent="0.2">
      <c r="A2631"/>
      <c r="B2631" s="73"/>
      <c r="D2631"/>
      <c r="E2631"/>
      <c r="F2631"/>
      <c r="G2631" s="88"/>
      <c r="H2631"/>
      <c r="I2631"/>
      <c r="J2631"/>
    </row>
    <row r="2632" spans="1:10" s="46" customFormat="1" x14ac:dyDescent="0.2">
      <c r="A2632"/>
      <c r="B2632" s="73"/>
      <c r="D2632"/>
      <c r="E2632"/>
      <c r="F2632"/>
      <c r="G2632" s="88"/>
      <c r="H2632"/>
      <c r="I2632"/>
      <c r="J2632"/>
    </row>
    <row r="2633" spans="1:10" s="46" customFormat="1" x14ac:dyDescent="0.2">
      <c r="A2633"/>
      <c r="B2633" s="73"/>
      <c r="D2633"/>
      <c r="E2633"/>
      <c r="F2633"/>
      <c r="G2633" s="88"/>
      <c r="H2633"/>
      <c r="I2633"/>
      <c r="J2633"/>
    </row>
    <row r="2634" spans="1:10" s="46" customFormat="1" x14ac:dyDescent="0.2">
      <c r="A2634"/>
      <c r="B2634" s="73"/>
      <c r="D2634"/>
      <c r="E2634"/>
      <c r="F2634"/>
      <c r="G2634" s="88"/>
      <c r="H2634"/>
      <c r="I2634"/>
      <c r="J2634"/>
    </row>
    <row r="2635" spans="1:10" s="46" customFormat="1" x14ac:dyDescent="0.2">
      <c r="A2635"/>
      <c r="B2635" s="73"/>
      <c r="D2635"/>
      <c r="E2635"/>
      <c r="F2635"/>
      <c r="G2635" s="88"/>
      <c r="H2635"/>
      <c r="I2635"/>
      <c r="J2635"/>
    </row>
    <row r="2636" spans="1:10" s="46" customFormat="1" x14ac:dyDescent="0.2">
      <c r="A2636"/>
      <c r="B2636" s="73"/>
      <c r="D2636"/>
      <c r="E2636"/>
      <c r="F2636"/>
      <c r="G2636" s="88"/>
      <c r="H2636"/>
      <c r="I2636"/>
      <c r="J2636"/>
    </row>
    <row r="2637" spans="1:10" s="46" customFormat="1" x14ac:dyDescent="0.2">
      <c r="A2637"/>
      <c r="B2637" s="73"/>
      <c r="D2637"/>
      <c r="E2637"/>
      <c r="F2637"/>
      <c r="G2637" s="88"/>
      <c r="H2637"/>
      <c r="I2637"/>
      <c r="J2637"/>
    </row>
    <row r="2638" spans="1:10" s="46" customFormat="1" x14ac:dyDescent="0.2">
      <c r="A2638"/>
      <c r="B2638" s="73"/>
      <c r="D2638"/>
      <c r="E2638"/>
      <c r="F2638"/>
      <c r="G2638" s="88"/>
      <c r="H2638"/>
      <c r="I2638"/>
      <c r="J2638"/>
    </row>
    <row r="2639" spans="1:10" s="46" customFormat="1" x14ac:dyDescent="0.2">
      <c r="A2639"/>
      <c r="B2639" s="73"/>
      <c r="D2639"/>
      <c r="E2639"/>
      <c r="F2639"/>
      <c r="G2639" s="88"/>
      <c r="H2639"/>
      <c r="I2639"/>
      <c r="J2639"/>
    </row>
    <row r="2640" spans="1:10" s="46" customFormat="1" x14ac:dyDescent="0.2">
      <c r="A2640"/>
      <c r="B2640" s="73"/>
      <c r="D2640"/>
      <c r="E2640"/>
      <c r="F2640"/>
      <c r="G2640" s="88"/>
      <c r="H2640"/>
      <c r="I2640"/>
      <c r="J2640"/>
    </row>
    <row r="2641" spans="1:10" s="46" customFormat="1" x14ac:dyDescent="0.2">
      <c r="A2641"/>
      <c r="B2641" s="73"/>
      <c r="D2641"/>
      <c r="E2641"/>
      <c r="F2641"/>
      <c r="G2641" s="88"/>
      <c r="H2641"/>
      <c r="I2641"/>
      <c r="J2641"/>
    </row>
    <row r="2642" spans="1:10" s="46" customFormat="1" x14ac:dyDescent="0.2">
      <c r="A2642"/>
      <c r="B2642" s="73"/>
      <c r="D2642"/>
      <c r="E2642"/>
      <c r="F2642"/>
      <c r="G2642" s="88"/>
      <c r="H2642"/>
      <c r="I2642"/>
      <c r="J2642"/>
    </row>
    <row r="2643" spans="1:10" s="46" customFormat="1" x14ac:dyDescent="0.2">
      <c r="A2643"/>
      <c r="B2643" s="73"/>
      <c r="D2643"/>
      <c r="E2643"/>
      <c r="F2643"/>
      <c r="G2643" s="88"/>
      <c r="H2643"/>
      <c r="I2643"/>
      <c r="J2643"/>
    </row>
    <row r="2644" spans="1:10" s="46" customFormat="1" x14ac:dyDescent="0.2">
      <c r="A2644"/>
      <c r="B2644" s="73"/>
      <c r="D2644"/>
      <c r="E2644"/>
      <c r="F2644"/>
      <c r="G2644" s="88"/>
      <c r="H2644"/>
      <c r="I2644"/>
      <c r="J2644"/>
    </row>
    <row r="2645" spans="1:10" s="46" customFormat="1" x14ac:dyDescent="0.2">
      <c r="A2645"/>
      <c r="B2645" s="73"/>
      <c r="D2645"/>
      <c r="E2645"/>
      <c r="F2645"/>
      <c r="G2645" s="88"/>
      <c r="H2645"/>
      <c r="I2645"/>
      <c r="J2645"/>
    </row>
    <row r="2646" spans="1:10" s="46" customFormat="1" x14ac:dyDescent="0.2">
      <c r="A2646"/>
      <c r="B2646" s="73"/>
      <c r="D2646"/>
      <c r="E2646"/>
      <c r="F2646"/>
      <c r="G2646" s="88"/>
      <c r="H2646"/>
      <c r="I2646"/>
      <c r="J2646"/>
    </row>
    <row r="2647" spans="1:10" s="46" customFormat="1" x14ac:dyDescent="0.2">
      <c r="A2647"/>
      <c r="B2647" s="73"/>
      <c r="D2647"/>
      <c r="E2647"/>
      <c r="F2647"/>
      <c r="G2647" s="88"/>
      <c r="H2647"/>
      <c r="I2647"/>
      <c r="J2647"/>
    </row>
    <row r="2648" spans="1:10" s="46" customFormat="1" x14ac:dyDescent="0.2">
      <c r="A2648"/>
      <c r="B2648" s="73"/>
      <c r="D2648"/>
      <c r="E2648"/>
      <c r="F2648"/>
      <c r="G2648" s="88"/>
      <c r="H2648"/>
      <c r="I2648"/>
      <c r="J2648"/>
    </row>
    <row r="2649" spans="1:10" s="46" customFormat="1" x14ac:dyDescent="0.2">
      <c r="A2649"/>
      <c r="B2649" s="73"/>
      <c r="D2649"/>
      <c r="E2649"/>
      <c r="F2649"/>
      <c r="G2649" s="88"/>
      <c r="H2649"/>
      <c r="I2649"/>
      <c r="J2649"/>
    </row>
    <row r="2650" spans="1:10" s="46" customFormat="1" x14ac:dyDescent="0.2">
      <c r="A2650"/>
      <c r="B2650" s="73"/>
      <c r="D2650"/>
      <c r="E2650"/>
      <c r="F2650"/>
      <c r="G2650" s="88"/>
      <c r="H2650"/>
      <c r="I2650"/>
      <c r="J2650"/>
    </row>
    <row r="2651" spans="1:10" s="46" customFormat="1" x14ac:dyDescent="0.2">
      <c r="A2651"/>
      <c r="B2651" s="73"/>
      <c r="D2651"/>
      <c r="E2651"/>
      <c r="F2651"/>
      <c r="G2651" s="88"/>
      <c r="H2651"/>
      <c r="I2651"/>
      <c r="J2651"/>
    </row>
    <row r="2652" spans="1:10" s="46" customFormat="1" x14ac:dyDescent="0.2">
      <c r="A2652"/>
      <c r="B2652" s="73"/>
      <c r="D2652"/>
      <c r="E2652"/>
      <c r="F2652"/>
      <c r="G2652" s="88"/>
      <c r="H2652"/>
      <c r="I2652"/>
      <c r="J2652"/>
    </row>
    <row r="2653" spans="1:10" s="46" customFormat="1" x14ac:dyDescent="0.2">
      <c r="A2653"/>
      <c r="B2653" s="73"/>
      <c r="D2653"/>
      <c r="E2653"/>
      <c r="F2653"/>
      <c r="G2653" s="88"/>
      <c r="H2653"/>
      <c r="I2653"/>
      <c r="J2653"/>
    </row>
    <row r="2654" spans="1:10" s="46" customFormat="1" x14ac:dyDescent="0.2">
      <c r="A2654"/>
      <c r="B2654" s="73"/>
      <c r="D2654"/>
      <c r="E2654"/>
      <c r="F2654"/>
      <c r="G2654" s="88"/>
      <c r="H2654"/>
      <c r="I2654"/>
      <c r="J2654"/>
    </row>
    <row r="2655" spans="1:10" s="46" customFormat="1" x14ac:dyDescent="0.2">
      <c r="A2655"/>
      <c r="B2655" s="73"/>
      <c r="D2655"/>
      <c r="E2655"/>
      <c r="F2655"/>
      <c r="G2655" s="88"/>
      <c r="H2655"/>
      <c r="I2655"/>
      <c r="J2655"/>
    </row>
    <row r="2656" spans="1:10" s="46" customFormat="1" x14ac:dyDescent="0.2">
      <c r="A2656"/>
      <c r="B2656" s="73"/>
      <c r="D2656"/>
      <c r="E2656"/>
      <c r="F2656"/>
      <c r="G2656" s="88"/>
      <c r="H2656"/>
      <c r="I2656"/>
      <c r="J2656"/>
    </row>
    <row r="2657" spans="1:10" s="46" customFormat="1" x14ac:dyDescent="0.2">
      <c r="A2657"/>
      <c r="B2657" s="73"/>
      <c r="D2657"/>
      <c r="E2657"/>
      <c r="F2657"/>
      <c r="G2657" s="88"/>
      <c r="H2657"/>
      <c r="I2657"/>
      <c r="J2657"/>
    </row>
    <row r="2658" spans="1:10" s="46" customFormat="1" x14ac:dyDescent="0.2">
      <c r="A2658"/>
      <c r="B2658" s="73"/>
      <c r="D2658"/>
      <c r="E2658"/>
      <c r="F2658"/>
      <c r="G2658" s="88"/>
      <c r="H2658"/>
      <c r="I2658"/>
      <c r="J2658"/>
    </row>
    <row r="2659" spans="1:10" s="46" customFormat="1" x14ac:dyDescent="0.2">
      <c r="A2659"/>
      <c r="B2659" s="73"/>
      <c r="D2659"/>
      <c r="E2659"/>
      <c r="F2659"/>
      <c r="G2659" s="88"/>
      <c r="H2659"/>
      <c r="I2659"/>
      <c r="J2659"/>
    </row>
    <row r="2660" spans="1:10" s="46" customFormat="1" x14ac:dyDescent="0.2">
      <c r="A2660"/>
      <c r="B2660" s="73"/>
      <c r="D2660"/>
      <c r="E2660"/>
      <c r="F2660"/>
      <c r="G2660" s="88"/>
      <c r="H2660"/>
      <c r="I2660"/>
      <c r="J2660"/>
    </row>
    <row r="2661" spans="1:10" s="46" customFormat="1" x14ac:dyDescent="0.2">
      <c r="A2661"/>
      <c r="B2661" s="73"/>
      <c r="D2661"/>
      <c r="E2661"/>
      <c r="F2661"/>
      <c r="G2661" s="88"/>
      <c r="H2661"/>
      <c r="I2661"/>
      <c r="J2661"/>
    </row>
    <row r="2662" spans="1:10" s="46" customFormat="1" x14ac:dyDescent="0.2">
      <c r="A2662"/>
      <c r="B2662" s="73"/>
      <c r="D2662"/>
      <c r="E2662"/>
      <c r="F2662"/>
      <c r="G2662" s="88"/>
      <c r="H2662"/>
      <c r="I2662"/>
      <c r="J2662"/>
    </row>
    <row r="2663" spans="1:10" s="46" customFormat="1" x14ac:dyDescent="0.2">
      <c r="A2663"/>
      <c r="B2663" s="73"/>
      <c r="D2663"/>
      <c r="E2663"/>
      <c r="F2663"/>
      <c r="G2663" s="88"/>
      <c r="H2663"/>
      <c r="I2663"/>
      <c r="J2663"/>
    </row>
    <row r="2664" spans="1:10" s="46" customFormat="1" x14ac:dyDescent="0.2">
      <c r="A2664"/>
      <c r="B2664" s="73"/>
      <c r="D2664"/>
      <c r="E2664"/>
      <c r="F2664"/>
      <c r="G2664" s="88"/>
      <c r="H2664"/>
      <c r="I2664"/>
      <c r="J2664"/>
    </row>
    <row r="2665" spans="1:10" s="46" customFormat="1" x14ac:dyDescent="0.2">
      <c r="A2665"/>
      <c r="B2665" s="73"/>
      <c r="D2665"/>
      <c r="E2665"/>
      <c r="F2665"/>
      <c r="G2665" s="88"/>
      <c r="H2665"/>
      <c r="I2665"/>
      <c r="J2665"/>
    </row>
    <row r="2666" spans="1:10" s="46" customFormat="1" x14ac:dyDescent="0.2">
      <c r="A2666"/>
      <c r="B2666" s="73"/>
      <c r="D2666"/>
      <c r="E2666"/>
      <c r="F2666"/>
      <c r="G2666" s="88"/>
      <c r="H2666"/>
      <c r="I2666"/>
      <c r="J2666"/>
    </row>
    <row r="2667" spans="1:10" s="46" customFormat="1" x14ac:dyDescent="0.2">
      <c r="A2667"/>
      <c r="B2667" s="73"/>
      <c r="D2667"/>
      <c r="E2667"/>
      <c r="F2667"/>
      <c r="G2667" s="88"/>
      <c r="H2667"/>
      <c r="I2667"/>
      <c r="J2667"/>
    </row>
    <row r="2668" spans="1:10" s="46" customFormat="1" x14ac:dyDescent="0.2">
      <c r="A2668"/>
      <c r="B2668" s="73"/>
      <c r="D2668"/>
      <c r="E2668"/>
      <c r="F2668"/>
      <c r="G2668" s="88"/>
      <c r="H2668"/>
      <c r="I2668"/>
      <c r="J2668"/>
    </row>
    <row r="2669" spans="1:10" s="46" customFormat="1" x14ac:dyDescent="0.2">
      <c r="A2669"/>
      <c r="B2669" s="73"/>
      <c r="D2669"/>
      <c r="E2669"/>
      <c r="F2669"/>
      <c r="G2669" s="88"/>
      <c r="H2669"/>
      <c r="I2669"/>
      <c r="J2669"/>
    </row>
    <row r="2670" spans="1:10" s="46" customFormat="1" x14ac:dyDescent="0.2">
      <c r="A2670"/>
      <c r="B2670" s="73"/>
      <c r="D2670"/>
      <c r="E2670"/>
      <c r="F2670"/>
      <c r="G2670" s="88"/>
      <c r="H2670"/>
      <c r="I2670"/>
      <c r="J2670"/>
    </row>
    <row r="2671" spans="1:10" s="46" customFormat="1" x14ac:dyDescent="0.2">
      <c r="A2671"/>
      <c r="B2671" s="73"/>
      <c r="D2671"/>
      <c r="E2671"/>
      <c r="F2671"/>
      <c r="G2671" s="88"/>
      <c r="H2671"/>
      <c r="I2671"/>
      <c r="J2671"/>
    </row>
    <row r="2672" spans="1:10" s="46" customFormat="1" x14ac:dyDescent="0.2">
      <c r="A2672"/>
      <c r="B2672" s="73"/>
      <c r="D2672"/>
      <c r="E2672"/>
      <c r="F2672"/>
      <c r="G2672" s="88"/>
      <c r="H2672"/>
      <c r="I2672"/>
      <c r="J2672"/>
    </row>
    <row r="2673" spans="1:10" s="46" customFormat="1" x14ac:dyDescent="0.2">
      <c r="A2673"/>
      <c r="B2673" s="73"/>
      <c r="D2673"/>
      <c r="E2673"/>
      <c r="F2673"/>
      <c r="G2673" s="88"/>
      <c r="H2673"/>
      <c r="I2673"/>
      <c r="J2673"/>
    </row>
    <row r="2674" spans="1:10" s="46" customFormat="1" x14ac:dyDescent="0.2">
      <c r="A2674"/>
      <c r="B2674" s="73"/>
      <c r="D2674"/>
      <c r="E2674"/>
      <c r="F2674"/>
      <c r="G2674" s="88"/>
      <c r="H2674"/>
      <c r="I2674"/>
      <c r="J2674"/>
    </row>
    <row r="2675" spans="1:10" s="46" customFormat="1" x14ac:dyDescent="0.2">
      <c r="A2675"/>
      <c r="B2675" s="73"/>
      <c r="D2675"/>
      <c r="E2675"/>
      <c r="F2675"/>
      <c r="G2675" s="88"/>
      <c r="H2675"/>
      <c r="I2675"/>
      <c r="J2675"/>
    </row>
    <row r="2676" spans="1:10" s="46" customFormat="1" x14ac:dyDescent="0.2">
      <c r="A2676"/>
      <c r="B2676" s="73"/>
      <c r="D2676"/>
      <c r="E2676"/>
      <c r="F2676"/>
      <c r="G2676" s="88"/>
      <c r="H2676"/>
      <c r="I2676"/>
      <c r="J2676"/>
    </row>
    <row r="2677" spans="1:10" s="46" customFormat="1" x14ac:dyDescent="0.2">
      <c r="A2677"/>
      <c r="B2677" s="73"/>
      <c r="D2677"/>
      <c r="E2677"/>
      <c r="F2677"/>
      <c r="G2677" s="88"/>
      <c r="H2677"/>
      <c r="I2677"/>
      <c r="J2677"/>
    </row>
    <row r="2678" spans="1:10" s="46" customFormat="1" x14ac:dyDescent="0.2">
      <c r="A2678"/>
      <c r="B2678" s="73"/>
      <c r="D2678"/>
      <c r="E2678"/>
      <c r="F2678"/>
      <c r="G2678" s="88"/>
      <c r="H2678"/>
      <c r="I2678"/>
      <c r="J2678"/>
    </row>
    <row r="2679" spans="1:10" s="46" customFormat="1" x14ac:dyDescent="0.2">
      <c r="A2679"/>
      <c r="B2679" s="73"/>
      <c r="D2679"/>
      <c r="E2679"/>
      <c r="F2679"/>
      <c r="G2679" s="88"/>
      <c r="H2679"/>
      <c r="I2679"/>
      <c r="J2679"/>
    </row>
    <row r="2680" spans="1:10" s="46" customFormat="1" x14ac:dyDescent="0.2">
      <c r="A2680"/>
      <c r="B2680" s="73"/>
      <c r="D2680"/>
      <c r="E2680"/>
      <c r="F2680"/>
      <c r="G2680" s="88"/>
      <c r="H2680"/>
      <c r="I2680"/>
      <c r="J2680"/>
    </row>
    <row r="2681" spans="1:10" s="46" customFormat="1" x14ac:dyDescent="0.2">
      <c r="A2681"/>
      <c r="B2681" s="73"/>
      <c r="D2681"/>
      <c r="E2681"/>
      <c r="F2681"/>
      <c r="G2681" s="88"/>
      <c r="H2681"/>
      <c r="I2681"/>
      <c r="J2681"/>
    </row>
    <row r="2682" spans="1:10" s="46" customFormat="1" x14ac:dyDescent="0.2">
      <c r="A2682"/>
      <c r="B2682" s="73"/>
      <c r="D2682"/>
      <c r="E2682"/>
      <c r="F2682"/>
      <c r="G2682" s="88"/>
      <c r="H2682"/>
      <c r="I2682"/>
      <c r="J2682"/>
    </row>
    <row r="2683" spans="1:10" s="46" customFormat="1" x14ac:dyDescent="0.2">
      <c r="A2683"/>
      <c r="B2683" s="73"/>
      <c r="D2683"/>
      <c r="E2683"/>
      <c r="F2683"/>
      <c r="G2683" s="88"/>
      <c r="H2683"/>
      <c r="I2683"/>
      <c r="J2683"/>
    </row>
    <row r="2684" spans="1:10" s="46" customFormat="1" x14ac:dyDescent="0.2">
      <c r="A2684"/>
      <c r="B2684" s="73"/>
      <c r="D2684"/>
      <c r="E2684"/>
      <c r="F2684"/>
      <c r="G2684" s="88"/>
      <c r="H2684"/>
      <c r="I2684"/>
      <c r="J2684"/>
    </row>
    <row r="2685" spans="1:10" s="46" customFormat="1" x14ac:dyDescent="0.2">
      <c r="A2685"/>
      <c r="B2685" s="73"/>
      <c r="D2685"/>
      <c r="E2685"/>
      <c r="F2685"/>
      <c r="G2685" s="88"/>
      <c r="H2685"/>
      <c r="I2685"/>
      <c r="J2685"/>
    </row>
    <row r="2686" spans="1:10" s="46" customFormat="1" x14ac:dyDescent="0.2">
      <c r="A2686"/>
      <c r="B2686" s="73"/>
      <c r="D2686"/>
      <c r="E2686"/>
      <c r="F2686"/>
      <c r="G2686" s="88"/>
      <c r="H2686"/>
      <c r="I2686"/>
      <c r="J2686"/>
    </row>
    <row r="2687" spans="1:10" s="46" customFormat="1" x14ac:dyDescent="0.2">
      <c r="A2687"/>
      <c r="B2687" s="73"/>
      <c r="D2687"/>
      <c r="E2687"/>
      <c r="F2687"/>
      <c r="G2687" s="88"/>
      <c r="H2687"/>
      <c r="I2687"/>
      <c r="J2687"/>
    </row>
    <row r="2688" spans="1:10" s="46" customFormat="1" x14ac:dyDescent="0.2">
      <c r="A2688"/>
      <c r="B2688" s="73"/>
      <c r="D2688"/>
      <c r="E2688"/>
      <c r="F2688"/>
      <c r="G2688" s="88"/>
      <c r="H2688"/>
      <c r="I2688"/>
      <c r="J2688"/>
    </row>
    <row r="2689" spans="1:10" s="46" customFormat="1" x14ac:dyDescent="0.2">
      <c r="A2689"/>
      <c r="B2689" s="73"/>
      <c r="D2689"/>
      <c r="E2689"/>
      <c r="F2689"/>
      <c r="G2689" s="88"/>
      <c r="H2689"/>
      <c r="I2689"/>
      <c r="J2689"/>
    </row>
    <row r="2690" spans="1:10" s="46" customFormat="1" x14ac:dyDescent="0.2">
      <c r="A2690"/>
      <c r="B2690" s="73"/>
      <c r="D2690"/>
      <c r="E2690"/>
      <c r="F2690"/>
      <c r="G2690" s="88"/>
      <c r="H2690"/>
      <c r="I2690"/>
      <c r="J2690"/>
    </row>
    <row r="2691" spans="1:10" s="46" customFormat="1" x14ac:dyDescent="0.2">
      <c r="A2691"/>
      <c r="B2691" s="73"/>
      <c r="D2691"/>
      <c r="E2691"/>
      <c r="F2691"/>
      <c r="G2691" s="88"/>
      <c r="H2691"/>
      <c r="I2691"/>
      <c r="J2691"/>
    </row>
    <row r="2692" spans="1:10" s="46" customFormat="1" x14ac:dyDescent="0.2">
      <c r="A2692"/>
      <c r="B2692" s="73"/>
      <c r="D2692"/>
      <c r="E2692"/>
      <c r="F2692"/>
      <c r="G2692" s="88"/>
      <c r="H2692"/>
      <c r="I2692"/>
      <c r="J2692"/>
    </row>
    <row r="2693" spans="1:10" s="46" customFormat="1" x14ac:dyDescent="0.2">
      <c r="A2693"/>
      <c r="B2693" s="73"/>
      <c r="D2693"/>
      <c r="E2693"/>
      <c r="F2693"/>
      <c r="G2693" s="88"/>
      <c r="H2693"/>
      <c r="I2693"/>
      <c r="J2693"/>
    </row>
    <row r="2694" spans="1:10" s="46" customFormat="1" x14ac:dyDescent="0.2">
      <c r="A2694"/>
      <c r="B2694" s="73"/>
      <c r="D2694"/>
      <c r="E2694"/>
      <c r="F2694"/>
      <c r="G2694" s="88"/>
      <c r="H2694"/>
      <c r="I2694"/>
      <c r="J2694"/>
    </row>
    <row r="2695" spans="1:10" s="46" customFormat="1" x14ac:dyDescent="0.2">
      <c r="A2695"/>
      <c r="B2695" s="73"/>
      <c r="D2695"/>
      <c r="E2695"/>
      <c r="F2695"/>
      <c r="G2695" s="88"/>
      <c r="H2695"/>
      <c r="I2695"/>
      <c r="J2695"/>
    </row>
    <row r="2696" spans="1:10" s="46" customFormat="1" x14ac:dyDescent="0.2">
      <c r="A2696"/>
      <c r="B2696" s="73"/>
      <c r="D2696"/>
      <c r="E2696"/>
      <c r="F2696"/>
      <c r="G2696" s="88"/>
      <c r="H2696"/>
      <c r="I2696"/>
      <c r="J2696"/>
    </row>
    <row r="2697" spans="1:10" s="46" customFormat="1" x14ac:dyDescent="0.2">
      <c r="A2697"/>
      <c r="B2697" s="73"/>
      <c r="D2697"/>
      <c r="E2697"/>
      <c r="F2697"/>
      <c r="G2697" s="88"/>
      <c r="H2697"/>
      <c r="I2697"/>
      <c r="J2697"/>
    </row>
    <row r="2698" spans="1:10" s="46" customFormat="1" x14ac:dyDescent="0.2">
      <c r="A2698"/>
      <c r="B2698" s="73"/>
      <c r="D2698"/>
      <c r="E2698"/>
      <c r="F2698"/>
      <c r="G2698" s="88"/>
      <c r="H2698"/>
      <c r="I2698"/>
      <c r="J2698"/>
    </row>
    <row r="2699" spans="1:10" s="46" customFormat="1" x14ac:dyDescent="0.2">
      <c r="A2699"/>
      <c r="B2699" s="73"/>
      <c r="D2699"/>
      <c r="E2699"/>
      <c r="F2699"/>
      <c r="G2699" s="88"/>
      <c r="H2699"/>
      <c r="I2699"/>
      <c r="J2699"/>
    </row>
    <row r="2700" spans="1:10" s="46" customFormat="1" x14ac:dyDescent="0.2">
      <c r="A2700"/>
      <c r="B2700" s="73"/>
      <c r="D2700"/>
      <c r="E2700"/>
      <c r="F2700"/>
      <c r="G2700" s="88"/>
      <c r="H2700"/>
      <c r="I2700"/>
      <c r="J2700"/>
    </row>
    <row r="2701" spans="1:10" s="46" customFormat="1" x14ac:dyDescent="0.2">
      <c r="A2701"/>
      <c r="B2701" s="73"/>
      <c r="D2701"/>
      <c r="E2701"/>
      <c r="F2701"/>
      <c r="G2701" s="88"/>
      <c r="H2701"/>
      <c r="I2701"/>
      <c r="J2701"/>
    </row>
    <row r="2702" spans="1:10" s="46" customFormat="1" x14ac:dyDescent="0.2">
      <c r="A2702"/>
      <c r="B2702" s="73"/>
      <c r="D2702"/>
      <c r="E2702"/>
      <c r="F2702"/>
      <c r="G2702" s="88"/>
      <c r="H2702"/>
      <c r="I2702"/>
      <c r="J2702"/>
    </row>
    <row r="2703" spans="1:10" s="46" customFormat="1" x14ac:dyDescent="0.2">
      <c r="A2703"/>
      <c r="B2703" s="73"/>
      <c r="D2703"/>
      <c r="E2703"/>
      <c r="F2703"/>
      <c r="G2703" s="88"/>
      <c r="H2703"/>
      <c r="I2703"/>
      <c r="J2703"/>
    </row>
    <row r="2704" spans="1:10" s="46" customFormat="1" x14ac:dyDescent="0.2">
      <c r="A2704"/>
      <c r="B2704" s="73"/>
      <c r="D2704"/>
      <c r="E2704"/>
      <c r="F2704"/>
      <c r="G2704" s="88"/>
      <c r="H2704"/>
      <c r="I2704"/>
      <c r="J2704"/>
    </row>
    <row r="2705" spans="1:10" s="46" customFormat="1" x14ac:dyDescent="0.2">
      <c r="A2705"/>
      <c r="B2705" s="73"/>
      <c r="D2705"/>
      <c r="E2705"/>
      <c r="F2705"/>
      <c r="G2705" s="88"/>
      <c r="H2705"/>
      <c r="I2705"/>
      <c r="J2705"/>
    </row>
    <row r="2706" spans="1:10" s="46" customFormat="1" x14ac:dyDescent="0.2">
      <c r="A2706"/>
      <c r="B2706" s="73"/>
      <c r="D2706"/>
      <c r="E2706"/>
      <c r="F2706"/>
      <c r="G2706" s="88"/>
      <c r="H2706"/>
      <c r="I2706"/>
      <c r="J2706"/>
    </row>
    <row r="2707" spans="1:10" s="46" customFormat="1" x14ac:dyDescent="0.2">
      <c r="A2707"/>
      <c r="B2707" s="73"/>
      <c r="D2707"/>
      <c r="E2707"/>
      <c r="F2707"/>
      <c r="G2707" s="88"/>
      <c r="H2707"/>
      <c r="I2707"/>
      <c r="J2707"/>
    </row>
    <row r="2708" spans="1:10" s="46" customFormat="1" x14ac:dyDescent="0.2">
      <c r="A2708"/>
      <c r="B2708" s="73"/>
      <c r="D2708"/>
      <c r="E2708"/>
      <c r="F2708"/>
      <c r="G2708" s="88"/>
      <c r="H2708"/>
      <c r="I2708"/>
      <c r="J2708"/>
    </row>
    <row r="2709" spans="1:10" s="46" customFormat="1" x14ac:dyDescent="0.2">
      <c r="A2709"/>
      <c r="B2709" s="73"/>
      <c r="D2709"/>
      <c r="E2709"/>
      <c r="F2709"/>
      <c r="G2709" s="88"/>
      <c r="H2709"/>
      <c r="I2709"/>
      <c r="J2709"/>
    </row>
    <row r="2710" spans="1:10" s="46" customFormat="1" x14ac:dyDescent="0.2">
      <c r="A2710"/>
      <c r="B2710" s="73"/>
      <c r="D2710"/>
      <c r="E2710"/>
      <c r="F2710"/>
      <c r="G2710" s="88"/>
      <c r="H2710"/>
      <c r="I2710"/>
      <c r="J2710"/>
    </row>
    <row r="2711" spans="1:10" s="46" customFormat="1" x14ac:dyDescent="0.2">
      <c r="A2711"/>
      <c r="B2711" s="73"/>
      <c r="D2711"/>
      <c r="E2711"/>
      <c r="F2711"/>
      <c r="G2711" s="88"/>
      <c r="H2711"/>
      <c r="I2711"/>
      <c r="J2711"/>
    </row>
    <row r="2712" spans="1:10" s="46" customFormat="1" x14ac:dyDescent="0.2">
      <c r="A2712"/>
      <c r="B2712" s="73"/>
      <c r="D2712"/>
      <c r="E2712"/>
      <c r="F2712"/>
      <c r="G2712" s="88"/>
      <c r="H2712"/>
      <c r="I2712"/>
      <c r="J2712"/>
    </row>
    <row r="2713" spans="1:10" s="46" customFormat="1" x14ac:dyDescent="0.2">
      <c r="A2713"/>
      <c r="B2713" s="73"/>
      <c r="D2713"/>
      <c r="E2713"/>
      <c r="F2713"/>
      <c r="G2713" s="88"/>
      <c r="H2713"/>
      <c r="I2713"/>
      <c r="J2713"/>
    </row>
    <row r="2714" spans="1:10" s="46" customFormat="1" x14ac:dyDescent="0.2">
      <c r="A2714"/>
      <c r="B2714" s="73"/>
      <c r="D2714"/>
      <c r="E2714"/>
      <c r="F2714"/>
      <c r="G2714" s="88"/>
      <c r="H2714"/>
      <c r="I2714"/>
      <c r="J2714"/>
    </row>
    <row r="2715" spans="1:10" s="46" customFormat="1" x14ac:dyDescent="0.2">
      <c r="A2715"/>
      <c r="B2715" s="73"/>
      <c r="D2715"/>
      <c r="E2715"/>
      <c r="F2715"/>
      <c r="G2715" s="88"/>
      <c r="H2715"/>
      <c r="I2715"/>
      <c r="J2715"/>
    </row>
    <row r="2716" spans="1:10" s="46" customFormat="1" x14ac:dyDescent="0.2">
      <c r="A2716"/>
      <c r="B2716" s="73"/>
      <c r="D2716"/>
      <c r="E2716"/>
      <c r="F2716"/>
      <c r="G2716" s="88"/>
      <c r="H2716"/>
      <c r="I2716"/>
      <c r="J2716"/>
    </row>
    <row r="2717" spans="1:10" s="46" customFormat="1" x14ac:dyDescent="0.2">
      <c r="A2717"/>
      <c r="B2717" s="73"/>
      <c r="D2717"/>
      <c r="E2717"/>
      <c r="F2717"/>
      <c r="G2717" s="88"/>
      <c r="H2717"/>
      <c r="I2717"/>
      <c r="J2717"/>
    </row>
    <row r="2718" spans="1:10" s="46" customFormat="1" x14ac:dyDescent="0.2">
      <c r="A2718"/>
      <c r="B2718" s="73"/>
      <c r="D2718"/>
      <c r="E2718"/>
      <c r="F2718"/>
      <c r="G2718" s="88"/>
      <c r="H2718"/>
      <c r="I2718"/>
      <c r="J2718"/>
    </row>
    <row r="2719" spans="1:10" s="46" customFormat="1" x14ac:dyDescent="0.2">
      <c r="A2719"/>
      <c r="B2719" s="73"/>
      <c r="D2719"/>
      <c r="E2719"/>
      <c r="F2719"/>
      <c r="G2719" s="88"/>
      <c r="H2719"/>
      <c r="I2719"/>
      <c r="J2719"/>
    </row>
    <row r="2720" spans="1:10" s="46" customFormat="1" x14ac:dyDescent="0.2">
      <c r="A2720"/>
      <c r="B2720" s="73"/>
      <c r="D2720"/>
      <c r="E2720"/>
      <c r="F2720"/>
      <c r="G2720" s="88"/>
      <c r="H2720"/>
      <c r="I2720"/>
      <c r="J2720"/>
    </row>
    <row r="2721" spans="1:10" s="46" customFormat="1" x14ac:dyDescent="0.2">
      <c r="A2721"/>
      <c r="B2721" s="73"/>
      <c r="D2721"/>
      <c r="E2721"/>
      <c r="F2721"/>
      <c r="G2721" s="88"/>
      <c r="H2721"/>
      <c r="I2721"/>
      <c r="J2721"/>
    </row>
    <row r="2722" spans="1:10" s="46" customFormat="1" x14ac:dyDescent="0.2">
      <c r="A2722"/>
      <c r="B2722" s="73"/>
      <c r="D2722"/>
      <c r="E2722"/>
      <c r="F2722"/>
      <c r="G2722" s="88"/>
      <c r="H2722"/>
      <c r="I2722"/>
      <c r="J2722"/>
    </row>
    <row r="2723" spans="1:10" s="46" customFormat="1" x14ac:dyDescent="0.2">
      <c r="A2723"/>
      <c r="B2723" s="73"/>
      <c r="D2723"/>
      <c r="E2723"/>
      <c r="F2723"/>
      <c r="G2723" s="88"/>
      <c r="H2723"/>
      <c r="I2723"/>
      <c r="J2723"/>
    </row>
    <row r="2724" spans="1:10" s="46" customFormat="1" x14ac:dyDescent="0.2">
      <c r="A2724"/>
      <c r="B2724" s="73"/>
      <c r="D2724"/>
      <c r="E2724"/>
      <c r="F2724"/>
      <c r="G2724" s="88"/>
      <c r="H2724"/>
      <c r="I2724"/>
      <c r="J2724"/>
    </row>
    <row r="2725" spans="1:10" s="46" customFormat="1" x14ac:dyDescent="0.2">
      <c r="A2725"/>
      <c r="B2725" s="73"/>
      <c r="D2725"/>
      <c r="E2725"/>
      <c r="F2725"/>
      <c r="G2725" s="88"/>
      <c r="H2725"/>
      <c r="I2725"/>
      <c r="J2725"/>
    </row>
    <row r="2726" spans="1:10" s="46" customFormat="1" x14ac:dyDescent="0.2">
      <c r="A2726"/>
      <c r="B2726" s="73"/>
      <c r="D2726"/>
      <c r="E2726"/>
      <c r="F2726"/>
      <c r="G2726" s="88"/>
      <c r="H2726"/>
      <c r="I2726"/>
      <c r="J2726"/>
    </row>
    <row r="2727" spans="1:10" s="46" customFormat="1" x14ac:dyDescent="0.2">
      <c r="A2727"/>
      <c r="B2727" s="73"/>
      <c r="D2727"/>
      <c r="E2727"/>
      <c r="F2727"/>
      <c r="G2727" s="88"/>
      <c r="H2727"/>
      <c r="I2727"/>
      <c r="J2727"/>
    </row>
    <row r="2728" spans="1:10" s="46" customFormat="1" x14ac:dyDescent="0.2">
      <c r="A2728"/>
      <c r="B2728" s="73"/>
      <c r="D2728"/>
      <c r="E2728"/>
      <c r="F2728"/>
      <c r="G2728" s="88"/>
      <c r="H2728"/>
      <c r="I2728"/>
      <c r="J2728"/>
    </row>
    <row r="2729" spans="1:10" s="46" customFormat="1" x14ac:dyDescent="0.2">
      <c r="A2729"/>
      <c r="B2729" s="73"/>
      <c r="D2729"/>
      <c r="E2729"/>
      <c r="F2729"/>
      <c r="G2729" s="88"/>
      <c r="H2729"/>
      <c r="I2729"/>
      <c r="J2729"/>
    </row>
    <row r="2730" spans="1:10" s="46" customFormat="1" x14ac:dyDescent="0.2">
      <c r="A2730"/>
      <c r="B2730" s="73"/>
      <c r="D2730"/>
      <c r="E2730"/>
      <c r="F2730"/>
      <c r="G2730" s="88"/>
      <c r="H2730"/>
      <c r="I2730"/>
      <c r="J2730"/>
    </row>
    <row r="2731" spans="1:10" s="46" customFormat="1" x14ac:dyDescent="0.2">
      <c r="A2731"/>
      <c r="B2731" s="73"/>
      <c r="D2731"/>
      <c r="E2731"/>
      <c r="F2731"/>
      <c r="G2731" s="88"/>
      <c r="H2731"/>
      <c r="I2731"/>
      <c r="J2731"/>
    </row>
    <row r="2732" spans="1:10" s="46" customFormat="1" x14ac:dyDescent="0.2">
      <c r="A2732"/>
      <c r="B2732" s="73"/>
      <c r="D2732"/>
      <c r="E2732"/>
      <c r="F2732"/>
      <c r="G2732" s="88"/>
      <c r="H2732"/>
      <c r="I2732"/>
      <c r="J2732"/>
    </row>
    <row r="2733" spans="1:10" s="46" customFormat="1" x14ac:dyDescent="0.2">
      <c r="A2733"/>
      <c r="B2733" s="73"/>
      <c r="D2733"/>
      <c r="E2733"/>
      <c r="F2733"/>
      <c r="G2733" s="88"/>
      <c r="H2733"/>
      <c r="I2733"/>
      <c r="J2733"/>
    </row>
    <row r="2734" spans="1:10" s="46" customFormat="1" x14ac:dyDescent="0.2">
      <c r="A2734"/>
      <c r="B2734" s="73"/>
      <c r="D2734"/>
      <c r="E2734"/>
      <c r="F2734"/>
      <c r="G2734" s="88"/>
      <c r="H2734"/>
      <c r="I2734"/>
      <c r="J2734"/>
    </row>
    <row r="2735" spans="1:10" s="46" customFormat="1" x14ac:dyDescent="0.2">
      <c r="A2735"/>
      <c r="B2735" s="73"/>
      <c r="D2735"/>
      <c r="E2735"/>
      <c r="F2735"/>
      <c r="G2735" s="88"/>
      <c r="H2735"/>
      <c r="I2735"/>
      <c r="J2735"/>
    </row>
    <row r="2736" spans="1:10" s="46" customFormat="1" x14ac:dyDescent="0.2">
      <c r="A2736"/>
      <c r="B2736" s="73"/>
      <c r="D2736"/>
      <c r="E2736"/>
      <c r="F2736"/>
      <c r="G2736" s="88"/>
      <c r="H2736"/>
      <c r="I2736"/>
      <c r="J2736"/>
    </row>
    <row r="2737" spans="1:10" s="46" customFormat="1" x14ac:dyDescent="0.2">
      <c r="A2737"/>
      <c r="B2737" s="73"/>
      <c r="D2737"/>
      <c r="E2737"/>
      <c r="F2737"/>
      <c r="G2737" s="88"/>
      <c r="H2737"/>
      <c r="I2737"/>
      <c r="J2737"/>
    </row>
    <row r="2738" spans="1:10" s="46" customFormat="1" x14ac:dyDescent="0.2">
      <c r="A2738"/>
      <c r="B2738" s="73"/>
      <c r="D2738"/>
      <c r="E2738"/>
      <c r="F2738"/>
      <c r="G2738" s="88"/>
      <c r="H2738"/>
      <c r="I2738"/>
      <c r="J2738"/>
    </row>
    <row r="2739" spans="1:10" s="46" customFormat="1" x14ac:dyDescent="0.2">
      <c r="A2739"/>
      <c r="B2739" s="73"/>
      <c r="D2739"/>
      <c r="E2739"/>
      <c r="F2739"/>
      <c r="G2739" s="88"/>
      <c r="H2739"/>
      <c r="I2739"/>
      <c r="J2739"/>
    </row>
    <row r="2740" spans="1:10" s="46" customFormat="1" x14ac:dyDescent="0.2">
      <c r="A2740"/>
      <c r="B2740" s="73"/>
      <c r="D2740"/>
      <c r="E2740"/>
      <c r="F2740"/>
      <c r="G2740" s="88"/>
      <c r="H2740"/>
      <c r="I2740"/>
      <c r="J2740"/>
    </row>
    <row r="2741" spans="1:10" s="46" customFormat="1" x14ac:dyDescent="0.2">
      <c r="A2741"/>
      <c r="B2741" s="73"/>
      <c r="D2741"/>
      <c r="E2741"/>
      <c r="F2741"/>
      <c r="G2741" s="88"/>
      <c r="H2741"/>
      <c r="I2741"/>
      <c r="J2741"/>
    </row>
    <row r="2742" spans="1:10" s="46" customFormat="1" x14ac:dyDescent="0.2">
      <c r="A2742"/>
      <c r="B2742" s="73"/>
      <c r="D2742"/>
      <c r="E2742"/>
      <c r="F2742"/>
      <c r="G2742" s="88"/>
      <c r="H2742"/>
      <c r="I2742"/>
      <c r="J2742"/>
    </row>
    <row r="2743" spans="1:10" s="46" customFormat="1" x14ac:dyDescent="0.2">
      <c r="A2743"/>
      <c r="B2743" s="73"/>
      <c r="D2743"/>
      <c r="E2743"/>
      <c r="F2743"/>
      <c r="G2743" s="88"/>
      <c r="H2743"/>
      <c r="I2743"/>
      <c r="J2743"/>
    </row>
    <row r="2744" spans="1:10" s="46" customFormat="1" x14ac:dyDescent="0.2">
      <c r="A2744"/>
      <c r="B2744" s="73"/>
      <c r="D2744"/>
      <c r="E2744"/>
      <c r="F2744"/>
      <c r="G2744" s="88"/>
      <c r="H2744"/>
      <c r="I2744"/>
      <c r="J2744"/>
    </row>
    <row r="2745" spans="1:10" s="46" customFormat="1" x14ac:dyDescent="0.2">
      <c r="A2745"/>
      <c r="B2745" s="73"/>
      <c r="D2745"/>
      <c r="E2745"/>
      <c r="F2745"/>
      <c r="G2745" s="88"/>
      <c r="H2745"/>
      <c r="I2745"/>
      <c r="J2745"/>
    </row>
  </sheetData>
  <mergeCells count="2">
    <mergeCell ref="C3:F3"/>
    <mergeCell ref="C6:F6"/>
  </mergeCells>
  <pageMargins left="0.78740157499999996" right="0.78740157499999996" top="0.984251969" bottom="0.984251969" header="0.5" footer="0.5"/>
  <pageSetup orientation="portrait" r:id="rId1"/>
  <headerFooter alignWithMargins="0"/>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DAF09-6C67-4D7F-8E87-277DF89470CB}">
  <dimension ref="E6:J25"/>
  <sheetViews>
    <sheetView topLeftCell="A26" workbookViewId="0">
      <selection activeCell="E11" sqref="E11"/>
    </sheetView>
  </sheetViews>
  <sheetFormatPr baseColWidth="10" defaultRowHeight="12.75" x14ac:dyDescent="0.2"/>
  <cols>
    <col min="5" max="7" width="12" customWidth="1"/>
    <col min="8" max="8" width="13.85546875" customWidth="1"/>
    <col min="9" max="9" width="16.28515625" customWidth="1"/>
    <col min="10" max="10" width="37.85546875" customWidth="1"/>
  </cols>
  <sheetData>
    <row r="6" spans="5:10" ht="13.5" thickBot="1" x14ac:dyDescent="0.25"/>
    <row r="7" spans="5:10" ht="13.5" thickBot="1" x14ac:dyDescent="0.25">
      <c r="E7" s="617" t="s">
        <v>810</v>
      </c>
      <c r="F7" s="618"/>
      <c r="G7" s="618"/>
      <c r="H7" s="618"/>
      <c r="I7" s="618"/>
      <c r="J7" s="619"/>
    </row>
    <row r="8" spans="5:10" x14ac:dyDescent="0.2">
      <c r="E8" s="60"/>
      <c r="I8" s="311"/>
    </row>
    <row r="9" spans="5:10" ht="13.5" thickBot="1" x14ac:dyDescent="0.25">
      <c r="E9" s="312" t="s">
        <v>5</v>
      </c>
      <c r="F9" s="313" t="s">
        <v>620</v>
      </c>
      <c r="G9" s="313" t="s">
        <v>504</v>
      </c>
      <c r="H9" s="313" t="s">
        <v>505</v>
      </c>
      <c r="I9" s="529" t="s">
        <v>506</v>
      </c>
      <c r="J9" s="315" t="s">
        <v>34</v>
      </c>
    </row>
    <row r="10" spans="5:10" ht="13.5" thickBot="1" x14ac:dyDescent="0.25">
      <c r="E10" s="317">
        <v>45177</v>
      </c>
      <c r="F10" s="318" t="s">
        <v>889</v>
      </c>
      <c r="G10" s="565" t="s">
        <v>52</v>
      </c>
      <c r="H10" s="565" t="s">
        <v>942</v>
      </c>
      <c r="I10" s="566">
        <v>20000</v>
      </c>
      <c r="J10" s="565" t="s">
        <v>943</v>
      </c>
    </row>
    <row r="11" spans="5:10" ht="13.5" thickBot="1" x14ac:dyDescent="0.25">
      <c r="E11" s="317"/>
      <c r="F11" s="318"/>
      <c r="G11" s="565"/>
      <c r="H11" s="565"/>
      <c r="I11" s="566"/>
      <c r="J11" s="565"/>
    </row>
    <row r="12" spans="5:10" ht="13.5" thickBot="1" x14ac:dyDescent="0.25">
      <c r="E12" s="317"/>
      <c r="F12" s="318"/>
      <c r="G12" s="565"/>
      <c r="H12" s="565"/>
      <c r="I12" s="566"/>
      <c r="J12" s="565"/>
    </row>
    <row r="13" spans="5:10" ht="13.5" thickBot="1" x14ac:dyDescent="0.25">
      <c r="E13" s="317"/>
      <c r="F13" s="318"/>
      <c r="G13" s="565"/>
      <c r="H13" s="565"/>
      <c r="I13" s="566"/>
      <c r="J13" s="565"/>
    </row>
    <row r="14" spans="5:10" ht="13.5" thickBot="1" x14ac:dyDescent="0.25">
      <c r="E14" s="317"/>
      <c r="F14" s="318"/>
      <c r="G14" s="328"/>
      <c r="H14" s="328"/>
      <c r="I14" s="329"/>
      <c r="J14" s="330"/>
    </row>
    <row r="15" spans="5:10" ht="13.5" thickBot="1" x14ac:dyDescent="0.25">
      <c r="E15" s="317"/>
      <c r="F15" s="318"/>
      <c r="G15" s="328"/>
      <c r="H15" s="328"/>
      <c r="I15" s="329"/>
      <c r="J15" s="330"/>
    </row>
    <row r="16" spans="5:10" ht="13.5" thickBot="1" x14ac:dyDescent="0.25">
      <c r="E16" s="317"/>
      <c r="F16" s="318"/>
      <c r="G16" s="328"/>
      <c r="H16" s="328"/>
      <c r="I16" s="329"/>
      <c r="J16" s="330"/>
    </row>
    <row r="17" spans="5:10" ht="13.5" thickBot="1" x14ac:dyDescent="0.25">
      <c r="E17" s="564"/>
      <c r="F17" s="219"/>
      <c r="G17" s="397"/>
      <c r="H17" s="397"/>
      <c r="I17" s="398"/>
      <c r="J17" s="550"/>
    </row>
    <row r="18" spans="5:10" ht="13.5" thickBot="1" x14ac:dyDescent="0.25">
      <c r="E18" s="317"/>
      <c r="F18" s="318"/>
      <c r="G18" s="328"/>
      <c r="H18" s="328"/>
      <c r="I18" s="329"/>
      <c r="J18" s="328"/>
    </row>
    <row r="19" spans="5:10" ht="13.5" thickBot="1" x14ac:dyDescent="0.25">
      <c r="E19" s="317"/>
      <c r="F19" s="318"/>
      <c r="G19" s="328"/>
      <c r="H19" s="328"/>
      <c r="I19" s="329"/>
      <c r="J19" s="328"/>
    </row>
    <row r="20" spans="5:10" ht="13.5" thickBot="1" x14ac:dyDescent="0.25">
      <c r="E20" s="317"/>
      <c r="F20" s="318"/>
      <c r="G20" s="328"/>
      <c r="H20" s="328"/>
      <c r="I20" s="329"/>
      <c r="J20" s="330"/>
    </row>
    <row r="21" spans="5:10" ht="13.5" thickBot="1" x14ac:dyDescent="0.25">
      <c r="E21" s="317"/>
      <c r="F21" s="318"/>
      <c r="G21" s="324"/>
      <c r="H21" s="324"/>
      <c r="I21" s="327"/>
      <c r="J21" s="326"/>
    </row>
    <row r="22" spans="5:10" ht="13.5" thickBot="1" x14ac:dyDescent="0.25">
      <c r="E22" s="564"/>
      <c r="F22" s="219"/>
      <c r="G22" s="321"/>
      <c r="H22" s="321"/>
      <c r="I22" s="358"/>
      <c r="J22" s="323"/>
    </row>
    <row r="23" spans="5:10" ht="13.5" thickBot="1" x14ac:dyDescent="0.25">
      <c r="E23" s="564"/>
      <c r="F23" s="219"/>
      <c r="G23" s="321"/>
      <c r="H23" s="321"/>
      <c r="I23" s="358"/>
      <c r="J23" s="323"/>
    </row>
    <row r="24" spans="5:10" ht="13.5" thickBot="1" x14ac:dyDescent="0.25">
      <c r="E24" s="564"/>
      <c r="F24" s="219"/>
      <c r="G24" s="397"/>
      <c r="H24" s="397"/>
      <c r="I24" s="398"/>
      <c r="J24" s="550"/>
    </row>
    <row r="25" spans="5:10" ht="13.5" thickBot="1" x14ac:dyDescent="0.25">
      <c r="E25" s="370" t="s">
        <v>0</v>
      </c>
      <c r="F25" s="220"/>
      <c r="G25" s="220"/>
      <c r="H25" s="220"/>
      <c r="I25" s="545">
        <f>SUM(I10:I24)</f>
        <v>20000</v>
      </c>
      <c r="J25" s="400"/>
    </row>
  </sheetData>
  <mergeCells count="1">
    <mergeCell ref="E7:J7"/>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05"/>
  <sheetViews>
    <sheetView topLeftCell="A36" workbookViewId="0">
      <selection activeCell="G36" sqref="G36"/>
    </sheetView>
  </sheetViews>
  <sheetFormatPr baseColWidth="10" defaultRowHeight="12.75" x14ac:dyDescent="0.2"/>
  <cols>
    <col min="1" max="1" width="2.85546875" customWidth="1"/>
    <col min="2" max="2" width="13" style="60" customWidth="1"/>
    <col min="3" max="3" width="19.5703125" customWidth="1"/>
    <col min="4" max="4" width="18.7109375" customWidth="1"/>
    <col min="5" max="5" width="12.7109375" customWidth="1"/>
    <col min="6" max="6" width="11.28515625" customWidth="1"/>
    <col min="7" max="7" width="57.85546875" customWidth="1"/>
    <col min="8" max="8" width="46" customWidth="1"/>
  </cols>
  <sheetData>
    <row r="2" spans="2:7" ht="13.5" thickBot="1" x14ac:dyDescent="0.25"/>
    <row r="3" spans="2:7" ht="35.25" customHeight="1" thickBot="1" x14ac:dyDescent="0.25">
      <c r="B3" s="591" t="s">
        <v>38</v>
      </c>
      <c r="C3" s="592"/>
      <c r="D3" s="592"/>
      <c r="E3" s="592"/>
      <c r="F3" s="592"/>
      <c r="G3" s="593"/>
    </row>
    <row r="4" spans="2:7" ht="15.75" customHeight="1" thickBot="1" x14ac:dyDescent="0.4">
      <c r="C4" s="45"/>
      <c r="D4" s="45"/>
      <c r="E4" s="46"/>
      <c r="F4" s="46"/>
    </row>
    <row r="5" spans="2:7" ht="23.25" customHeight="1" thickBot="1" x14ac:dyDescent="0.4">
      <c r="B5" s="588" t="s">
        <v>274</v>
      </c>
      <c r="C5" s="589"/>
      <c r="D5" s="589"/>
      <c r="E5" s="589"/>
      <c r="F5" s="589"/>
      <c r="G5" s="590"/>
    </row>
    <row r="6" spans="2:7" ht="15.75" customHeight="1" x14ac:dyDescent="0.2"/>
    <row r="7" spans="2:7" x14ac:dyDescent="0.2">
      <c r="E7" s="599" t="s">
        <v>197</v>
      </c>
      <c r="F7" s="599"/>
    </row>
    <row r="8" spans="2:7" x14ac:dyDescent="0.2">
      <c r="B8" s="164" t="s">
        <v>28</v>
      </c>
      <c r="C8" s="153" t="s">
        <v>37</v>
      </c>
      <c r="D8" s="61"/>
      <c r="E8" s="598" t="s">
        <v>39</v>
      </c>
      <c r="F8" s="598"/>
      <c r="G8" s="173"/>
    </row>
    <row r="9" spans="2:7" x14ac:dyDescent="0.2">
      <c r="B9" s="164" t="s">
        <v>29</v>
      </c>
      <c r="C9" s="170">
        <f>E95</f>
        <v>440580</v>
      </c>
      <c r="D9" s="62"/>
      <c r="E9" s="597" t="s">
        <v>31</v>
      </c>
      <c r="F9" s="597"/>
    </row>
    <row r="10" spans="2:7" x14ac:dyDescent="0.2">
      <c r="B10" s="164" t="s">
        <v>30</v>
      </c>
      <c r="C10" s="170">
        <f>F95</f>
        <v>413420</v>
      </c>
      <c r="D10" s="63"/>
      <c r="E10" s="596" t="s">
        <v>198</v>
      </c>
      <c r="F10" s="596"/>
    </row>
    <row r="11" spans="2:7" ht="26.25" customHeight="1" x14ac:dyDescent="0.2">
      <c r="B11" s="164" t="s">
        <v>35</v>
      </c>
      <c r="C11" s="172">
        <f>C10-C9</f>
        <v>-27160</v>
      </c>
      <c r="D11" s="127"/>
      <c r="E11" s="594" t="s">
        <v>196</v>
      </c>
      <c r="F11" s="595"/>
    </row>
    <row r="13" spans="2:7" ht="21" customHeight="1" x14ac:dyDescent="0.2">
      <c r="B13" s="178" t="s">
        <v>5</v>
      </c>
      <c r="C13" s="179" t="s">
        <v>33</v>
      </c>
      <c r="D13" s="179" t="s">
        <v>46</v>
      </c>
      <c r="E13" s="179" t="s">
        <v>31</v>
      </c>
      <c r="F13" s="179" t="s">
        <v>32</v>
      </c>
      <c r="G13" s="180" t="s">
        <v>34</v>
      </c>
    </row>
    <row r="14" spans="2:7" s="110" customFormat="1" ht="17.100000000000001" customHeight="1" x14ac:dyDescent="0.2">
      <c r="B14" s="181" t="s">
        <v>49</v>
      </c>
      <c r="C14" s="182" t="s">
        <v>50</v>
      </c>
      <c r="D14" s="182"/>
      <c r="E14" s="183"/>
      <c r="F14" s="183">
        <v>23420</v>
      </c>
      <c r="G14" s="183" t="s">
        <v>60</v>
      </c>
    </row>
    <row r="15" spans="2:7" s="110" customFormat="1" ht="17.100000000000001" customHeight="1" x14ac:dyDescent="0.2">
      <c r="B15" s="181"/>
      <c r="C15" s="182"/>
      <c r="D15" s="182"/>
      <c r="E15" s="182"/>
      <c r="F15" s="184"/>
      <c r="G15" s="184"/>
    </row>
    <row r="16" spans="2:7" s="110" customFormat="1" ht="17.100000000000001" customHeight="1" x14ac:dyDescent="0.2">
      <c r="B16" s="185">
        <v>44744</v>
      </c>
      <c r="C16" s="182" t="s">
        <v>41</v>
      </c>
      <c r="D16" s="182"/>
      <c r="E16" s="186">
        <v>7800</v>
      </c>
      <c r="F16" s="186"/>
      <c r="G16" s="186" t="s">
        <v>61</v>
      </c>
    </row>
    <row r="17" spans="1:7" s="110" customFormat="1" ht="17.100000000000001" customHeight="1" x14ac:dyDescent="0.2">
      <c r="B17" s="181"/>
      <c r="C17" s="182" t="s">
        <v>41</v>
      </c>
      <c r="D17" s="182"/>
      <c r="E17" s="186">
        <v>5600</v>
      </c>
      <c r="F17" s="186"/>
      <c r="G17" s="186" t="s">
        <v>51</v>
      </c>
    </row>
    <row r="18" spans="1:7" s="110" customFormat="1" ht="17.100000000000001" customHeight="1" x14ac:dyDescent="0.2">
      <c r="B18" s="181"/>
      <c r="C18" s="182" t="s">
        <v>39</v>
      </c>
      <c r="D18" s="182" t="s">
        <v>52</v>
      </c>
      <c r="E18" s="169"/>
      <c r="F18" s="183">
        <v>40000</v>
      </c>
      <c r="G18" s="183"/>
    </row>
    <row r="19" spans="1:7" s="110" customFormat="1" ht="17.100000000000001" customHeight="1" x14ac:dyDescent="0.2">
      <c r="B19" s="181"/>
      <c r="C19" s="182" t="s">
        <v>41</v>
      </c>
      <c r="D19" s="182"/>
      <c r="E19" s="186">
        <v>16800</v>
      </c>
      <c r="F19" s="186"/>
      <c r="G19" s="186" t="s">
        <v>53</v>
      </c>
    </row>
    <row r="20" spans="1:7" s="110" customFormat="1" ht="17.100000000000001" customHeight="1" x14ac:dyDescent="0.2">
      <c r="B20" s="181"/>
      <c r="C20" s="182" t="s">
        <v>41</v>
      </c>
      <c r="D20" s="182"/>
      <c r="E20" s="186">
        <v>2100</v>
      </c>
      <c r="F20" s="186"/>
      <c r="G20" s="186" t="s">
        <v>62</v>
      </c>
    </row>
    <row r="21" spans="1:7" s="110" customFormat="1" ht="17.100000000000001" customHeight="1" x14ac:dyDescent="0.2">
      <c r="A21" s="115"/>
      <c r="B21" s="181"/>
      <c r="C21" s="182" t="s">
        <v>47</v>
      </c>
      <c r="D21" s="182" t="s">
        <v>54</v>
      </c>
      <c r="E21" s="186">
        <v>14000</v>
      </c>
      <c r="F21" s="186"/>
      <c r="G21" s="186" t="s">
        <v>56</v>
      </c>
    </row>
    <row r="22" spans="1:7" s="110" customFormat="1" ht="17.100000000000001" customHeight="1" thickBot="1" x14ac:dyDescent="0.25">
      <c r="B22" s="174"/>
      <c r="C22" s="175" t="s">
        <v>47</v>
      </c>
      <c r="D22" s="175" t="s">
        <v>55</v>
      </c>
      <c r="E22" s="176">
        <v>12000</v>
      </c>
      <c r="F22" s="176"/>
      <c r="G22" s="177" t="s">
        <v>63</v>
      </c>
    </row>
    <row r="23" spans="1:7" s="110" customFormat="1" ht="17.100000000000001" customHeight="1" thickBot="1" x14ac:dyDescent="0.25">
      <c r="B23" s="166"/>
      <c r="C23" s="107" t="s">
        <v>39</v>
      </c>
      <c r="D23" s="107" t="s">
        <v>52</v>
      </c>
      <c r="E23" s="108"/>
      <c r="F23" s="108">
        <v>30000</v>
      </c>
      <c r="G23" s="109"/>
    </row>
    <row r="24" spans="1:7" s="110" customFormat="1" ht="17.100000000000001" customHeight="1" thickBot="1" x14ac:dyDescent="0.25">
      <c r="B24" s="166"/>
      <c r="C24" s="107"/>
      <c r="D24" s="107"/>
      <c r="E24" s="111"/>
      <c r="F24" s="111"/>
      <c r="G24" s="112"/>
    </row>
    <row r="25" spans="1:7" s="110" customFormat="1" ht="17.100000000000001" customHeight="1" thickBot="1" x14ac:dyDescent="0.25">
      <c r="B25" s="166">
        <v>44745</v>
      </c>
      <c r="C25" s="107" t="s">
        <v>47</v>
      </c>
      <c r="D25" s="107" t="s">
        <v>57</v>
      </c>
      <c r="E25" s="113">
        <v>4500</v>
      </c>
      <c r="F25" s="113"/>
      <c r="G25" s="114" t="s">
        <v>120</v>
      </c>
    </row>
    <row r="26" spans="1:7" s="110" customFormat="1" ht="17.100000000000001" customHeight="1" thickBot="1" x14ac:dyDescent="0.25">
      <c r="B26" s="166"/>
      <c r="C26" s="107" t="s">
        <v>41</v>
      </c>
      <c r="D26" s="107"/>
      <c r="E26" s="116">
        <v>15000</v>
      </c>
      <c r="F26" s="116"/>
      <c r="G26" s="117" t="s">
        <v>58</v>
      </c>
    </row>
    <row r="27" spans="1:7" s="110" customFormat="1" ht="27.75" customHeight="1" thickBot="1" x14ac:dyDescent="0.25">
      <c r="B27" s="166"/>
      <c r="C27" s="107" t="s">
        <v>47</v>
      </c>
      <c r="D27" s="107" t="s">
        <v>59</v>
      </c>
      <c r="E27" s="113">
        <v>7000</v>
      </c>
      <c r="F27" s="113"/>
      <c r="G27" s="114" t="s">
        <v>199</v>
      </c>
    </row>
    <row r="28" spans="1:7" s="110" customFormat="1" ht="17.100000000000001" customHeight="1" thickBot="1" x14ac:dyDescent="0.25">
      <c r="B28" s="166"/>
      <c r="C28" s="107" t="s">
        <v>47</v>
      </c>
      <c r="D28" s="107" t="s">
        <v>55</v>
      </c>
      <c r="E28" s="116">
        <v>2000</v>
      </c>
      <c r="F28" s="116"/>
      <c r="G28" s="117" t="s">
        <v>64</v>
      </c>
    </row>
    <row r="29" spans="1:7" s="110" customFormat="1" ht="17.100000000000001" customHeight="1" thickBot="1" x14ac:dyDescent="0.25">
      <c r="B29" s="166"/>
      <c r="C29" s="107" t="s">
        <v>71</v>
      </c>
      <c r="D29" s="107" t="s">
        <v>55</v>
      </c>
      <c r="E29" s="116">
        <v>8000</v>
      </c>
      <c r="F29" s="116"/>
      <c r="G29" s="117" t="s">
        <v>76</v>
      </c>
    </row>
    <row r="30" spans="1:7" s="110" customFormat="1" ht="17.100000000000001" customHeight="1" thickBot="1" x14ac:dyDescent="0.25">
      <c r="B30" s="166"/>
      <c r="C30" s="107" t="s">
        <v>41</v>
      </c>
      <c r="D30" s="107"/>
      <c r="E30" s="116">
        <v>2500</v>
      </c>
      <c r="F30" s="116"/>
      <c r="G30" s="117" t="s">
        <v>65</v>
      </c>
    </row>
    <row r="31" spans="1:7" s="110" customFormat="1" ht="17.100000000000001" customHeight="1" thickBot="1" x14ac:dyDescent="0.25">
      <c r="B31" s="166"/>
      <c r="C31" s="107" t="s">
        <v>41</v>
      </c>
      <c r="D31" s="107"/>
      <c r="E31" s="116">
        <v>6100</v>
      </c>
      <c r="F31" s="116"/>
      <c r="G31" s="117" t="s">
        <v>66</v>
      </c>
    </row>
    <row r="32" spans="1:7" s="110" customFormat="1" ht="17.100000000000001" customHeight="1" thickBot="1" x14ac:dyDescent="0.25">
      <c r="B32" s="166"/>
      <c r="C32" s="107"/>
      <c r="D32" s="107"/>
      <c r="E32" s="111"/>
      <c r="F32" s="111"/>
      <c r="G32" s="112"/>
    </row>
    <row r="33" spans="2:7" s="110" customFormat="1" ht="17.100000000000001" customHeight="1" thickBot="1" x14ac:dyDescent="0.25">
      <c r="B33" s="166">
        <v>44746</v>
      </c>
      <c r="C33" s="107" t="s">
        <v>39</v>
      </c>
      <c r="D33" s="107" t="s">
        <v>52</v>
      </c>
      <c r="E33" s="108"/>
      <c r="F33" s="108">
        <v>35000</v>
      </c>
      <c r="G33" s="109"/>
    </row>
    <row r="34" spans="2:7" s="110" customFormat="1" ht="17.100000000000001" customHeight="1" thickBot="1" x14ac:dyDescent="0.25">
      <c r="B34" s="166"/>
      <c r="C34" s="107" t="s">
        <v>47</v>
      </c>
      <c r="D34" s="107" t="s">
        <v>67</v>
      </c>
      <c r="E34" s="113">
        <v>35000</v>
      </c>
      <c r="F34" s="113"/>
      <c r="G34" s="114" t="s">
        <v>200</v>
      </c>
    </row>
    <row r="35" spans="2:7" s="110" customFormat="1" ht="17.100000000000001" customHeight="1" thickBot="1" x14ac:dyDescent="0.25">
      <c r="B35" s="166"/>
      <c r="C35" s="107" t="s">
        <v>39</v>
      </c>
      <c r="D35" s="107" t="s">
        <v>52</v>
      </c>
      <c r="E35" s="108"/>
      <c r="F35" s="108">
        <v>25000</v>
      </c>
      <c r="G35" s="109"/>
    </row>
    <row r="36" spans="2:7" s="110" customFormat="1" ht="17.100000000000001" customHeight="1" thickBot="1" x14ac:dyDescent="0.25">
      <c r="B36" s="166"/>
      <c r="C36" s="107" t="s">
        <v>70</v>
      </c>
      <c r="D36" s="107" t="s">
        <v>52</v>
      </c>
      <c r="E36" s="118"/>
      <c r="F36" s="118"/>
      <c r="G36" s="119" t="s">
        <v>68</v>
      </c>
    </row>
    <row r="37" spans="2:7" s="110" customFormat="1" ht="17.100000000000001" customHeight="1" thickBot="1" x14ac:dyDescent="0.25">
      <c r="B37" s="166"/>
      <c r="C37" s="107" t="s">
        <v>47</v>
      </c>
      <c r="D37" s="107" t="s">
        <v>52</v>
      </c>
      <c r="E37" s="118"/>
      <c r="F37" s="118"/>
      <c r="G37" s="119" t="s">
        <v>201</v>
      </c>
    </row>
    <row r="38" spans="2:7" s="110" customFormat="1" ht="17.100000000000001" customHeight="1" thickBot="1" x14ac:dyDescent="0.25">
      <c r="B38" s="166"/>
      <c r="C38" s="107" t="s">
        <v>47</v>
      </c>
      <c r="D38" s="107" t="s">
        <v>202</v>
      </c>
      <c r="E38" s="116">
        <v>20000</v>
      </c>
      <c r="F38" s="116"/>
      <c r="G38" s="117" t="s">
        <v>69</v>
      </c>
    </row>
    <row r="39" spans="2:7" s="110" customFormat="1" ht="17.100000000000001" customHeight="1" thickBot="1" x14ac:dyDescent="0.25">
      <c r="B39" s="166"/>
      <c r="C39" s="107" t="s">
        <v>47</v>
      </c>
      <c r="D39" s="107" t="s">
        <v>203</v>
      </c>
      <c r="E39" s="113">
        <v>4000</v>
      </c>
      <c r="F39" s="113"/>
      <c r="G39" s="114" t="s">
        <v>72</v>
      </c>
    </row>
    <row r="40" spans="2:7" s="110" customFormat="1" ht="17.100000000000001" customHeight="1" thickBot="1" x14ac:dyDescent="0.25">
      <c r="B40" s="166"/>
      <c r="C40" s="107" t="s">
        <v>47</v>
      </c>
      <c r="D40" s="107" t="s">
        <v>55</v>
      </c>
      <c r="E40" s="116">
        <v>3000</v>
      </c>
      <c r="F40" s="116"/>
      <c r="G40" s="117" t="s">
        <v>77</v>
      </c>
    </row>
    <row r="41" spans="2:7" s="110" customFormat="1" ht="17.100000000000001" customHeight="1" thickBot="1" x14ac:dyDescent="0.25">
      <c r="B41" s="166"/>
      <c r="C41" s="107" t="s">
        <v>41</v>
      </c>
      <c r="D41" s="107"/>
      <c r="E41" s="116">
        <v>1500</v>
      </c>
      <c r="F41" s="116"/>
      <c r="G41" s="117" t="s">
        <v>73</v>
      </c>
    </row>
    <row r="42" spans="2:7" s="110" customFormat="1" ht="17.100000000000001" customHeight="1" thickBot="1" x14ac:dyDescent="0.25">
      <c r="B42" s="166"/>
      <c r="C42" s="107"/>
      <c r="D42" s="107"/>
      <c r="E42" s="111"/>
      <c r="F42" s="111"/>
      <c r="G42" s="112"/>
    </row>
    <row r="43" spans="2:7" s="110" customFormat="1" ht="17.100000000000001" customHeight="1" thickBot="1" x14ac:dyDescent="0.25">
      <c r="B43" s="166">
        <v>44747</v>
      </c>
      <c r="C43" s="107" t="s">
        <v>47</v>
      </c>
      <c r="D43" s="107" t="s">
        <v>55</v>
      </c>
      <c r="E43" s="116">
        <v>7000</v>
      </c>
      <c r="F43" s="116"/>
      <c r="G43" s="117" t="s">
        <v>273</v>
      </c>
    </row>
    <row r="44" spans="2:7" s="110" customFormat="1" ht="17.100000000000001" customHeight="1" thickBot="1" x14ac:dyDescent="0.25">
      <c r="B44" s="166"/>
      <c r="C44" s="107" t="s">
        <v>47</v>
      </c>
      <c r="D44" s="107" t="s">
        <v>45</v>
      </c>
      <c r="E44" s="116">
        <v>1000</v>
      </c>
      <c r="F44" s="116"/>
      <c r="G44" s="117" t="s">
        <v>74</v>
      </c>
    </row>
    <row r="45" spans="2:7" s="110" customFormat="1" ht="17.100000000000001" customHeight="1" thickBot="1" x14ac:dyDescent="0.25">
      <c r="B45" s="166"/>
      <c r="C45" s="107" t="s">
        <v>44</v>
      </c>
      <c r="D45" s="107"/>
      <c r="E45" s="116">
        <v>400</v>
      </c>
      <c r="F45" s="116"/>
      <c r="G45" s="117" t="s">
        <v>75</v>
      </c>
    </row>
    <row r="46" spans="2:7" s="110" customFormat="1" ht="17.100000000000001" customHeight="1" thickBot="1" x14ac:dyDescent="0.25">
      <c r="B46" s="166"/>
      <c r="C46" s="107"/>
      <c r="D46" s="107"/>
      <c r="E46" s="111"/>
      <c r="F46" s="111"/>
      <c r="G46" s="112"/>
    </row>
    <row r="47" spans="2:7" s="110" customFormat="1" ht="17.100000000000001" customHeight="1" thickBot="1" x14ac:dyDescent="0.25">
      <c r="B47" s="166">
        <v>44748</v>
      </c>
      <c r="C47" s="107" t="s">
        <v>44</v>
      </c>
      <c r="D47" s="107"/>
      <c r="E47" s="116">
        <v>1000</v>
      </c>
      <c r="F47" s="116"/>
      <c r="G47" s="117" t="s">
        <v>204</v>
      </c>
    </row>
    <row r="48" spans="2:7" s="110" customFormat="1" ht="17.100000000000001" customHeight="1" thickBot="1" x14ac:dyDescent="0.25">
      <c r="B48" s="166"/>
      <c r="C48" s="107" t="s">
        <v>39</v>
      </c>
      <c r="D48" s="107" t="s">
        <v>52</v>
      </c>
      <c r="E48" s="108"/>
      <c r="F48" s="108">
        <v>60000</v>
      </c>
      <c r="G48" s="109" t="s">
        <v>78</v>
      </c>
    </row>
    <row r="49" spans="2:7" s="110" customFormat="1" ht="17.100000000000001" customHeight="1" thickBot="1" x14ac:dyDescent="0.25">
      <c r="B49" s="166"/>
      <c r="C49" s="107" t="s">
        <v>41</v>
      </c>
      <c r="D49" s="107"/>
      <c r="E49" s="116">
        <v>2630</v>
      </c>
      <c r="F49" s="116"/>
      <c r="G49" s="117" t="s">
        <v>79</v>
      </c>
    </row>
    <row r="50" spans="2:7" s="110" customFormat="1" ht="17.100000000000001" customHeight="1" thickBot="1" x14ac:dyDescent="0.25">
      <c r="B50" s="166"/>
      <c r="C50" s="107" t="s">
        <v>39</v>
      </c>
      <c r="D50" s="107" t="s">
        <v>52</v>
      </c>
      <c r="E50" s="108"/>
      <c r="F50" s="108">
        <v>40000</v>
      </c>
      <c r="G50" s="109" t="s">
        <v>80</v>
      </c>
    </row>
    <row r="51" spans="2:7" s="110" customFormat="1" ht="17.100000000000001" customHeight="1" thickBot="1" x14ac:dyDescent="0.25">
      <c r="B51" s="166"/>
      <c r="C51" s="107" t="s">
        <v>47</v>
      </c>
      <c r="D51" s="107" t="s">
        <v>81</v>
      </c>
      <c r="E51" s="113">
        <v>41300</v>
      </c>
      <c r="F51" s="113"/>
      <c r="G51" s="114" t="s">
        <v>205</v>
      </c>
    </row>
    <row r="52" spans="2:7" s="110" customFormat="1" ht="17.100000000000001" customHeight="1" thickBot="1" x14ac:dyDescent="0.25">
      <c r="B52" s="166"/>
      <c r="C52" s="107"/>
      <c r="D52" s="107"/>
      <c r="E52" s="111"/>
      <c r="F52" s="111"/>
      <c r="G52" s="112"/>
    </row>
    <row r="53" spans="2:7" s="128" customFormat="1" ht="26.25" thickBot="1" x14ac:dyDescent="0.25">
      <c r="B53" s="166" t="s">
        <v>82</v>
      </c>
      <c r="C53" s="107" t="s">
        <v>206</v>
      </c>
      <c r="D53" s="107"/>
      <c r="E53" s="111"/>
      <c r="F53" s="111"/>
      <c r="G53" s="112"/>
    </row>
    <row r="54" spans="2:7" s="110" customFormat="1" ht="17.100000000000001" customHeight="1" thickBot="1" x14ac:dyDescent="0.25">
      <c r="B54" s="166"/>
      <c r="C54" s="107"/>
      <c r="D54" s="107"/>
      <c r="E54" s="111"/>
      <c r="F54" s="111"/>
      <c r="G54" s="112"/>
    </row>
    <row r="55" spans="2:7" s="110" customFormat="1" ht="17.100000000000001" customHeight="1" thickBot="1" x14ac:dyDescent="0.25">
      <c r="B55" s="166">
        <v>44755</v>
      </c>
      <c r="C55" s="107" t="s">
        <v>41</v>
      </c>
      <c r="D55" s="107"/>
      <c r="E55" s="116">
        <v>200</v>
      </c>
      <c r="F55" s="116"/>
      <c r="G55" s="117" t="s">
        <v>86</v>
      </c>
    </row>
    <row r="56" spans="2:7" s="110" customFormat="1" ht="13.5" thickBot="1" x14ac:dyDescent="0.25">
      <c r="B56" s="166"/>
      <c r="C56" s="107" t="s">
        <v>44</v>
      </c>
      <c r="D56" s="107"/>
      <c r="E56" s="116">
        <v>1000</v>
      </c>
      <c r="F56" s="116"/>
      <c r="G56" s="117" t="s">
        <v>87</v>
      </c>
    </row>
    <row r="57" spans="2:7" s="110" customFormat="1" ht="17.100000000000001" customHeight="1" thickBot="1" x14ac:dyDescent="0.25">
      <c r="B57" s="166"/>
      <c r="C57" s="107" t="s">
        <v>44</v>
      </c>
      <c r="D57" s="107"/>
      <c r="E57" s="113">
        <v>9000</v>
      </c>
      <c r="F57" s="113"/>
      <c r="G57" s="114" t="s">
        <v>88</v>
      </c>
    </row>
    <row r="58" spans="2:7" s="110" customFormat="1" ht="17.100000000000001" customHeight="1" thickBot="1" x14ac:dyDescent="0.25">
      <c r="B58" s="166"/>
      <c r="C58" s="107"/>
      <c r="D58" s="107"/>
      <c r="E58" s="111"/>
      <c r="F58" s="111"/>
      <c r="G58" s="112"/>
    </row>
    <row r="59" spans="2:7" s="110" customFormat="1" ht="17.100000000000001" customHeight="1" thickBot="1" x14ac:dyDescent="0.25">
      <c r="B59" s="166">
        <v>44756</v>
      </c>
      <c r="C59" s="107" t="s">
        <v>44</v>
      </c>
      <c r="D59" s="107"/>
      <c r="E59" s="116">
        <v>700</v>
      </c>
      <c r="F59" s="116"/>
      <c r="G59" s="117" t="s">
        <v>207</v>
      </c>
    </row>
    <row r="60" spans="2:7" s="110" customFormat="1" ht="17.100000000000001" customHeight="1" thickBot="1" x14ac:dyDescent="0.25">
      <c r="B60" s="166"/>
      <c r="C60" s="107" t="s">
        <v>47</v>
      </c>
      <c r="D60" s="107" t="s">
        <v>121</v>
      </c>
      <c r="E60" s="113">
        <v>16000</v>
      </c>
      <c r="F60" s="113"/>
      <c r="G60" s="114" t="s">
        <v>122</v>
      </c>
    </row>
    <row r="61" spans="2:7" s="110" customFormat="1" ht="17.100000000000001" customHeight="1" thickBot="1" x14ac:dyDescent="0.25">
      <c r="B61" s="166"/>
      <c r="C61" s="107" t="s">
        <v>208</v>
      </c>
      <c r="D61" s="107" t="s">
        <v>202</v>
      </c>
      <c r="E61" s="116">
        <v>5000</v>
      </c>
      <c r="F61" s="116"/>
      <c r="G61" s="117"/>
    </row>
    <row r="62" spans="2:7" s="110" customFormat="1" ht="17.100000000000001" customHeight="1" thickBot="1" x14ac:dyDescent="0.25">
      <c r="B62" s="166"/>
      <c r="C62" s="107" t="s">
        <v>47</v>
      </c>
      <c r="D62" s="107" t="s">
        <v>123</v>
      </c>
      <c r="E62" s="116">
        <v>3000</v>
      </c>
      <c r="F62" s="116"/>
      <c r="G62" s="117" t="s">
        <v>209</v>
      </c>
    </row>
    <row r="63" spans="2:7" s="110" customFormat="1" ht="17.100000000000001" customHeight="1" thickBot="1" x14ac:dyDescent="0.25">
      <c r="B63" s="166"/>
      <c r="C63" s="107" t="s">
        <v>210</v>
      </c>
      <c r="D63" s="107" t="s">
        <v>90</v>
      </c>
      <c r="E63" s="116">
        <v>3000</v>
      </c>
      <c r="F63" s="116"/>
      <c r="G63" s="117" t="s">
        <v>124</v>
      </c>
    </row>
    <row r="64" spans="2:7" s="110" customFormat="1" ht="17.100000000000001" customHeight="1" thickBot="1" x14ac:dyDescent="0.25">
      <c r="B64" s="166"/>
      <c r="C64" s="107"/>
      <c r="D64" s="107"/>
      <c r="E64" s="111"/>
      <c r="F64" s="111"/>
      <c r="G64" s="112"/>
    </row>
    <row r="65" spans="2:7" s="110" customFormat="1" ht="17.100000000000001" customHeight="1" thickBot="1" x14ac:dyDescent="0.25">
      <c r="B65" s="166">
        <v>44758</v>
      </c>
      <c r="C65" s="107" t="s">
        <v>39</v>
      </c>
      <c r="D65" s="107" t="s">
        <v>52</v>
      </c>
      <c r="E65" s="108"/>
      <c r="F65" s="108">
        <v>100000</v>
      </c>
      <c r="G65" s="109" t="s">
        <v>211</v>
      </c>
    </row>
    <row r="66" spans="2:7" s="110" customFormat="1" ht="29.25" customHeight="1" thickBot="1" x14ac:dyDescent="0.25">
      <c r="B66" s="166"/>
      <c r="C66" s="107" t="s">
        <v>47</v>
      </c>
      <c r="D66" s="107" t="s">
        <v>125</v>
      </c>
      <c r="E66" s="118"/>
      <c r="F66" s="118"/>
      <c r="G66" s="119" t="s">
        <v>212</v>
      </c>
    </row>
    <row r="67" spans="2:7" s="110" customFormat="1" ht="26.25" thickBot="1" x14ac:dyDescent="0.25">
      <c r="B67" s="166"/>
      <c r="C67" s="107" t="s">
        <v>47</v>
      </c>
      <c r="D67" s="107" t="s">
        <v>125</v>
      </c>
      <c r="E67" s="113">
        <v>20000</v>
      </c>
      <c r="F67" s="113"/>
      <c r="G67" s="114" t="s">
        <v>126</v>
      </c>
    </row>
    <row r="68" spans="2:7" s="110" customFormat="1" ht="17.100000000000001" customHeight="1" thickBot="1" x14ac:dyDescent="0.25">
      <c r="B68" s="166"/>
      <c r="C68" s="107"/>
      <c r="D68" s="107"/>
      <c r="E68" s="111"/>
      <c r="F68" s="111"/>
      <c r="G68" s="112"/>
    </row>
    <row r="69" spans="2:7" s="110" customFormat="1" ht="17.100000000000001" customHeight="1" thickBot="1" x14ac:dyDescent="0.25">
      <c r="B69" s="166">
        <v>44759</v>
      </c>
      <c r="C69" s="107" t="s">
        <v>41</v>
      </c>
      <c r="D69" s="107"/>
      <c r="E69" s="116">
        <v>17000</v>
      </c>
      <c r="F69" s="116"/>
      <c r="G69" s="117" t="s">
        <v>213</v>
      </c>
    </row>
    <row r="70" spans="2:7" s="110" customFormat="1" ht="17.100000000000001" customHeight="1" thickBot="1" x14ac:dyDescent="0.25">
      <c r="B70" s="166"/>
      <c r="C70" s="107" t="s">
        <v>44</v>
      </c>
      <c r="D70" s="107"/>
      <c r="E70" s="116">
        <v>800</v>
      </c>
      <c r="F70" s="116"/>
      <c r="G70" s="117" t="s">
        <v>127</v>
      </c>
    </row>
    <row r="71" spans="2:7" s="110" customFormat="1" ht="17.100000000000001" customHeight="1" thickBot="1" x14ac:dyDescent="0.25">
      <c r="B71" s="166"/>
      <c r="C71" s="107" t="s">
        <v>41</v>
      </c>
      <c r="D71" s="107"/>
      <c r="E71" s="116">
        <v>1100</v>
      </c>
      <c r="F71" s="116"/>
      <c r="G71" s="117" t="s">
        <v>128</v>
      </c>
    </row>
    <row r="72" spans="2:7" s="110" customFormat="1" ht="17.100000000000001" customHeight="1" thickBot="1" x14ac:dyDescent="0.25">
      <c r="B72" s="166"/>
      <c r="C72" s="107"/>
      <c r="D72" s="107"/>
      <c r="E72" s="107"/>
      <c r="F72" s="111"/>
      <c r="G72" s="112"/>
    </row>
    <row r="73" spans="2:7" s="110" customFormat="1" ht="17.100000000000001" customHeight="1" thickBot="1" x14ac:dyDescent="0.25">
      <c r="B73" s="166">
        <v>44760</v>
      </c>
      <c r="C73" s="107" t="s">
        <v>41</v>
      </c>
      <c r="D73" s="107"/>
      <c r="E73" s="116">
        <v>58000</v>
      </c>
      <c r="F73" s="116"/>
      <c r="G73" s="117" t="s">
        <v>129</v>
      </c>
    </row>
    <row r="74" spans="2:7" s="110" customFormat="1" ht="17.100000000000001" customHeight="1" thickBot="1" x14ac:dyDescent="0.25">
      <c r="B74" s="166"/>
      <c r="C74" s="107" t="s">
        <v>41</v>
      </c>
      <c r="D74" s="107"/>
      <c r="E74" s="116">
        <v>3000</v>
      </c>
      <c r="F74" s="116"/>
      <c r="G74" s="117" t="s">
        <v>130</v>
      </c>
    </row>
    <row r="75" spans="2:7" s="110" customFormat="1" ht="17.100000000000001" customHeight="1" thickBot="1" x14ac:dyDescent="0.25">
      <c r="B75" s="166"/>
      <c r="C75" s="107"/>
      <c r="D75" s="107"/>
      <c r="E75" s="111"/>
      <c r="F75" s="111"/>
      <c r="G75" s="112"/>
    </row>
    <row r="76" spans="2:7" s="110" customFormat="1" ht="17.100000000000001" customHeight="1" thickBot="1" x14ac:dyDescent="0.25">
      <c r="B76" s="166">
        <v>44761</v>
      </c>
      <c r="C76" s="107" t="s">
        <v>39</v>
      </c>
      <c r="D76" s="107" t="s">
        <v>52</v>
      </c>
      <c r="E76" s="108"/>
      <c r="F76" s="108">
        <v>60000</v>
      </c>
      <c r="G76" s="109" t="s">
        <v>275</v>
      </c>
    </row>
    <row r="77" spans="2:7" s="110" customFormat="1" ht="17.100000000000001" customHeight="1" thickBot="1" x14ac:dyDescent="0.25">
      <c r="B77" s="166"/>
      <c r="C77" s="107" t="s">
        <v>41</v>
      </c>
      <c r="D77" s="107"/>
      <c r="E77" s="116">
        <v>18200</v>
      </c>
      <c r="F77" s="116"/>
      <c r="G77" s="117" t="s">
        <v>131</v>
      </c>
    </row>
    <row r="78" spans="2:7" s="110" customFormat="1" ht="17.100000000000001" customHeight="1" thickBot="1" x14ac:dyDescent="0.25">
      <c r="B78" s="166"/>
      <c r="C78" s="107" t="s">
        <v>41</v>
      </c>
      <c r="D78" s="107"/>
      <c r="E78" s="116">
        <v>6000</v>
      </c>
      <c r="F78" s="116"/>
      <c r="G78" s="117" t="s">
        <v>214</v>
      </c>
    </row>
    <row r="79" spans="2:7" s="110" customFormat="1" ht="17.100000000000001" customHeight="1" thickBot="1" x14ac:dyDescent="0.25">
      <c r="B79" s="166"/>
      <c r="C79" s="107" t="s">
        <v>44</v>
      </c>
      <c r="D79" s="107"/>
      <c r="E79" s="116">
        <v>800</v>
      </c>
      <c r="F79" s="116"/>
      <c r="G79" s="117" t="s">
        <v>215</v>
      </c>
    </row>
    <row r="80" spans="2:7" s="110" customFormat="1" ht="17.100000000000001" customHeight="1" thickBot="1" x14ac:dyDescent="0.25">
      <c r="B80" s="166"/>
      <c r="C80" s="107" t="s">
        <v>94</v>
      </c>
      <c r="D80" s="107"/>
      <c r="E80" s="116">
        <v>500</v>
      </c>
      <c r="F80" s="116"/>
      <c r="G80" s="117" t="s">
        <v>117</v>
      </c>
    </row>
    <row r="81" spans="2:7" s="110" customFormat="1" ht="17.100000000000001" customHeight="1" thickBot="1" x14ac:dyDescent="0.25">
      <c r="B81" s="166"/>
      <c r="C81" s="107"/>
      <c r="D81" s="107"/>
      <c r="E81" s="111"/>
      <c r="F81" s="111"/>
      <c r="G81" s="112"/>
    </row>
    <row r="82" spans="2:7" s="110" customFormat="1" ht="17.100000000000001" customHeight="1" thickBot="1" x14ac:dyDescent="0.25">
      <c r="B82" s="166">
        <v>44762</v>
      </c>
      <c r="C82" s="107" t="s">
        <v>41</v>
      </c>
      <c r="D82" s="107"/>
      <c r="E82" s="116">
        <v>21600</v>
      </c>
      <c r="F82" s="116"/>
      <c r="G82" s="117" t="s">
        <v>216</v>
      </c>
    </row>
    <row r="83" spans="2:7" s="110" customFormat="1" ht="17.100000000000001" customHeight="1" thickBot="1" x14ac:dyDescent="0.25">
      <c r="B83" s="166"/>
      <c r="C83" s="107"/>
      <c r="D83" s="107"/>
      <c r="E83" s="111"/>
      <c r="F83" s="111"/>
      <c r="G83" s="112"/>
    </row>
    <row r="84" spans="2:7" s="110" customFormat="1" ht="17.100000000000001" customHeight="1" thickBot="1" x14ac:dyDescent="0.25">
      <c r="B84" s="166">
        <v>44765</v>
      </c>
      <c r="C84" s="107" t="s">
        <v>41</v>
      </c>
      <c r="D84" s="107"/>
      <c r="E84" s="113">
        <v>12000</v>
      </c>
      <c r="F84" s="113"/>
      <c r="G84" s="114" t="s">
        <v>217</v>
      </c>
    </row>
    <row r="85" spans="2:7" s="110" customFormat="1" ht="17.100000000000001" customHeight="1" thickBot="1" x14ac:dyDescent="0.25">
      <c r="B85" s="166"/>
      <c r="C85" s="107" t="s">
        <v>41</v>
      </c>
      <c r="D85" s="107"/>
      <c r="E85" s="113">
        <v>12700</v>
      </c>
      <c r="F85" s="113"/>
      <c r="G85" s="114" t="s">
        <v>132</v>
      </c>
    </row>
    <row r="86" spans="2:7" s="110" customFormat="1" ht="17.100000000000001" customHeight="1" thickBot="1" x14ac:dyDescent="0.25">
      <c r="B86" s="166"/>
      <c r="C86" s="107"/>
      <c r="D86" s="107"/>
      <c r="E86" s="113">
        <v>1800</v>
      </c>
      <c r="F86" s="113"/>
      <c r="G86" s="114" t="s">
        <v>133</v>
      </c>
    </row>
    <row r="87" spans="2:7" s="110" customFormat="1" ht="17.100000000000001" customHeight="1" thickBot="1" x14ac:dyDescent="0.25">
      <c r="B87" s="166"/>
      <c r="C87" s="107"/>
      <c r="D87" s="107"/>
      <c r="E87" s="111"/>
      <c r="F87" s="111"/>
      <c r="G87" s="112"/>
    </row>
    <row r="88" spans="2:7" s="110" customFormat="1" ht="17.100000000000001" customHeight="1" thickBot="1" x14ac:dyDescent="0.25">
      <c r="B88" s="166">
        <v>44770</v>
      </c>
      <c r="C88" s="107" t="s">
        <v>47</v>
      </c>
      <c r="D88" s="107" t="s">
        <v>134</v>
      </c>
      <c r="E88" s="118"/>
      <c r="F88" s="118"/>
      <c r="G88" s="119" t="s">
        <v>137</v>
      </c>
    </row>
    <row r="89" spans="2:7" s="110" customFormat="1" ht="17.100000000000001" customHeight="1" thickBot="1" x14ac:dyDescent="0.25">
      <c r="B89" s="166"/>
      <c r="C89" s="107"/>
      <c r="D89" s="107" t="s">
        <v>135</v>
      </c>
      <c r="E89" s="118"/>
      <c r="F89" s="118"/>
      <c r="G89" s="119" t="s">
        <v>136</v>
      </c>
    </row>
    <row r="90" spans="2:7" s="110" customFormat="1" ht="17.100000000000001" customHeight="1" thickBot="1" x14ac:dyDescent="0.25">
      <c r="B90" s="166"/>
      <c r="C90" s="107"/>
      <c r="D90" s="107"/>
      <c r="E90" s="111"/>
      <c r="F90" s="111"/>
      <c r="G90" s="112"/>
    </row>
    <row r="91" spans="2:7" s="110" customFormat="1" ht="17.100000000000001" customHeight="1" thickBot="1" x14ac:dyDescent="0.25">
      <c r="B91" s="166">
        <v>44772</v>
      </c>
      <c r="C91" s="107" t="s">
        <v>41</v>
      </c>
      <c r="D91" s="107"/>
      <c r="E91" s="113">
        <v>5950</v>
      </c>
      <c r="F91" s="113"/>
      <c r="G91" s="114" t="s">
        <v>138</v>
      </c>
    </row>
    <row r="92" spans="2:7" s="110" customFormat="1" ht="17.100000000000001" customHeight="1" thickBot="1" x14ac:dyDescent="0.25">
      <c r="B92" s="166"/>
      <c r="C92" s="107" t="s">
        <v>44</v>
      </c>
      <c r="D92" s="107"/>
      <c r="E92" s="113">
        <v>1000</v>
      </c>
      <c r="F92" s="113"/>
      <c r="G92" s="114" t="s">
        <v>45</v>
      </c>
    </row>
    <row r="93" spans="2:7" s="110" customFormat="1" ht="17.100000000000001" customHeight="1" thickBot="1" x14ac:dyDescent="0.25">
      <c r="B93" s="166"/>
      <c r="C93" s="107" t="s">
        <v>41</v>
      </c>
      <c r="D93" s="107"/>
      <c r="E93" s="113">
        <v>2000</v>
      </c>
      <c r="F93" s="113"/>
      <c r="G93" s="114" t="s">
        <v>139</v>
      </c>
    </row>
    <row r="94" spans="2:7" s="110" customFormat="1" ht="17.100000000000001" customHeight="1" thickBot="1" x14ac:dyDescent="0.25">
      <c r="B94" s="166"/>
      <c r="C94" s="120"/>
      <c r="D94" s="120"/>
      <c r="E94" s="121"/>
      <c r="F94" s="122"/>
      <c r="G94" s="123"/>
    </row>
    <row r="95" spans="2:7" s="110" customFormat="1" ht="17.100000000000001" customHeight="1" x14ac:dyDescent="0.2">
      <c r="B95" s="168"/>
      <c r="C95" s="124" t="s">
        <v>0</v>
      </c>
      <c r="D95" s="124"/>
      <c r="E95" s="125">
        <f>SUM(E14:E94)</f>
        <v>440580</v>
      </c>
      <c r="F95" s="125">
        <f>SUM(F14:F94)</f>
        <v>413420</v>
      </c>
      <c r="G95" s="126"/>
    </row>
    <row r="98" spans="2:8" ht="39.75" customHeight="1" x14ac:dyDescent="0.2">
      <c r="B98" s="587" t="s">
        <v>321</v>
      </c>
      <c r="C98" s="587"/>
      <c r="D98" s="587"/>
      <c r="E98" s="587"/>
      <c r="F98" s="587"/>
      <c r="G98" s="587"/>
      <c r="H98">
        <f>6400/1280</f>
        <v>5</v>
      </c>
    </row>
    <row r="99" spans="2:8" x14ac:dyDescent="0.2">
      <c r="B99" s="587"/>
      <c r="C99" s="587"/>
      <c r="D99" s="587"/>
      <c r="E99" s="587"/>
      <c r="F99" s="587"/>
      <c r="G99" s="587"/>
    </row>
    <row r="100" spans="2:8" x14ac:dyDescent="0.2">
      <c r="B100" s="149"/>
    </row>
    <row r="102" spans="2:8" x14ac:dyDescent="0.2">
      <c r="D102" s="59"/>
    </row>
    <row r="105" spans="2:8" ht="15" x14ac:dyDescent="0.35">
      <c r="G105" s="171"/>
    </row>
  </sheetData>
  <mergeCells count="8">
    <mergeCell ref="B98:G99"/>
    <mergeCell ref="B5:G5"/>
    <mergeCell ref="B3:G3"/>
    <mergeCell ref="E11:F11"/>
    <mergeCell ref="E10:F10"/>
    <mergeCell ref="E9:F9"/>
    <mergeCell ref="E8:F8"/>
    <mergeCell ref="E7:F7"/>
  </mergeCells>
  <phoneticPr fontId="0" type="noConversion"/>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114"/>
  <sheetViews>
    <sheetView topLeftCell="A38" workbookViewId="0">
      <selection activeCell="G50" sqref="G50"/>
    </sheetView>
  </sheetViews>
  <sheetFormatPr baseColWidth="10" defaultRowHeight="12.75" x14ac:dyDescent="0.2"/>
  <cols>
    <col min="1" max="1" width="3.42578125" style="131" customWidth="1"/>
    <col min="2" max="2" width="14.85546875" style="152" customWidth="1"/>
    <col min="3" max="3" width="17.7109375" style="131" customWidth="1"/>
    <col min="4" max="4" width="17" style="131" customWidth="1"/>
    <col min="5" max="5" width="13.42578125" style="131" customWidth="1"/>
    <col min="6" max="6" width="19.5703125" style="131" customWidth="1"/>
    <col min="7" max="7" width="49.28515625" style="131" customWidth="1"/>
    <col min="8" max="8" width="46" style="131" customWidth="1"/>
    <col min="9" max="16384" width="11.42578125" style="131"/>
  </cols>
  <sheetData>
    <row r="3" spans="2:7" ht="35.25" customHeight="1" x14ac:dyDescent="0.2">
      <c r="B3" s="603" t="s">
        <v>38</v>
      </c>
      <c r="C3" s="603"/>
      <c r="D3" s="603"/>
      <c r="E3" s="603"/>
      <c r="F3" s="603"/>
      <c r="G3" s="603"/>
    </row>
    <row r="4" spans="2:7" ht="10.5" customHeight="1" x14ac:dyDescent="0.35">
      <c r="C4" s="150"/>
      <c r="D4" s="150"/>
      <c r="E4" s="151"/>
      <c r="F4" s="151"/>
    </row>
    <row r="5" spans="2:7" ht="23.25" customHeight="1" x14ac:dyDescent="0.35">
      <c r="B5" s="602" t="s">
        <v>288</v>
      </c>
      <c r="C5" s="602"/>
      <c r="D5" s="602"/>
      <c r="E5" s="602"/>
      <c r="F5" s="602"/>
      <c r="G5" s="602"/>
    </row>
    <row r="6" spans="2:7" ht="22.5" customHeight="1" x14ac:dyDescent="0.2"/>
    <row r="7" spans="2:7" x14ac:dyDescent="0.2">
      <c r="E7" s="600" t="s">
        <v>197</v>
      </c>
      <c r="F7" s="601"/>
    </row>
    <row r="8" spans="2:7" x14ac:dyDescent="0.2">
      <c r="B8" s="190" t="s">
        <v>28</v>
      </c>
      <c r="C8" s="191" t="s">
        <v>37</v>
      </c>
      <c r="D8" s="187"/>
      <c r="E8" s="604" t="s">
        <v>39</v>
      </c>
      <c r="F8" s="605"/>
    </row>
    <row r="9" spans="2:7" x14ac:dyDescent="0.2">
      <c r="B9" s="190" t="s">
        <v>29</v>
      </c>
      <c r="C9" s="162">
        <f>E52</f>
        <v>98590</v>
      </c>
      <c r="D9" s="188"/>
      <c r="E9" s="606" t="s">
        <v>31</v>
      </c>
      <c r="F9" s="607"/>
    </row>
    <row r="10" spans="2:7" x14ac:dyDescent="0.2">
      <c r="B10" s="190" t="s">
        <v>30</v>
      </c>
      <c r="C10" s="162">
        <f>F52</f>
        <v>66000</v>
      </c>
      <c r="D10" s="188"/>
      <c r="E10" s="608" t="s">
        <v>198</v>
      </c>
      <c r="F10" s="609"/>
    </row>
    <row r="11" spans="2:7" ht="12.75" customHeight="1" x14ac:dyDescent="0.2">
      <c r="B11" s="190" t="s">
        <v>35</v>
      </c>
      <c r="C11" s="194">
        <f>C10-C9</f>
        <v>-32590</v>
      </c>
      <c r="D11" s="189"/>
      <c r="E11" s="594" t="s">
        <v>196</v>
      </c>
      <c r="F11" s="595"/>
    </row>
    <row r="12" spans="2:7" ht="13.5" thickBot="1" x14ac:dyDescent="0.25"/>
    <row r="13" spans="2:7" ht="20.25" customHeight="1" thickBot="1" x14ac:dyDescent="0.25">
      <c r="B13" s="165" t="s">
        <v>5</v>
      </c>
      <c r="C13" s="44" t="s">
        <v>33</v>
      </c>
      <c r="D13" s="44" t="s">
        <v>46</v>
      </c>
      <c r="E13" s="44" t="s">
        <v>31</v>
      </c>
      <c r="F13" s="44" t="s">
        <v>32</v>
      </c>
      <c r="G13" s="42" t="s">
        <v>34</v>
      </c>
    </row>
    <row r="14" spans="2:7" s="154" customFormat="1" ht="17.100000000000001" customHeight="1" thickBot="1" x14ac:dyDescent="0.25">
      <c r="B14" s="166"/>
      <c r="C14" s="107"/>
      <c r="D14" s="107"/>
      <c r="E14" s="107"/>
      <c r="F14" s="107"/>
      <c r="G14" s="130"/>
    </row>
    <row r="15" spans="2:7" s="154" customFormat="1" ht="17.100000000000001" customHeight="1" thickBot="1" x14ac:dyDescent="0.25">
      <c r="B15" s="166">
        <v>44783</v>
      </c>
      <c r="C15" s="107" t="s">
        <v>39</v>
      </c>
      <c r="D15" s="107" t="s">
        <v>183</v>
      </c>
      <c r="E15" s="108"/>
      <c r="F15" s="108">
        <v>16000</v>
      </c>
      <c r="G15" s="109" t="s">
        <v>192</v>
      </c>
    </row>
    <row r="16" spans="2:7" s="154" customFormat="1" ht="17.100000000000001" customHeight="1" thickBot="1" x14ac:dyDescent="0.25">
      <c r="B16" s="167"/>
      <c r="C16" s="107" t="s">
        <v>41</v>
      </c>
      <c r="D16" s="107"/>
      <c r="E16" s="113">
        <v>950</v>
      </c>
      <c r="F16" s="113"/>
      <c r="G16" s="114" t="s">
        <v>184</v>
      </c>
    </row>
    <row r="17" spans="1:7" s="154" customFormat="1" ht="17.100000000000001" customHeight="1" thickBot="1" x14ac:dyDescent="0.25">
      <c r="B17" s="166"/>
      <c r="C17" s="107" t="s">
        <v>41</v>
      </c>
      <c r="D17" s="107"/>
      <c r="E17" s="113">
        <v>1130</v>
      </c>
      <c r="F17" s="113"/>
      <c r="G17" s="114" t="s">
        <v>186</v>
      </c>
    </row>
    <row r="18" spans="1:7" s="154" customFormat="1" ht="17.100000000000001" customHeight="1" thickBot="1" x14ac:dyDescent="0.25">
      <c r="B18" s="166"/>
      <c r="C18" s="107" t="s">
        <v>47</v>
      </c>
      <c r="D18" s="107" t="s">
        <v>187</v>
      </c>
      <c r="E18" s="129">
        <v>8000</v>
      </c>
      <c r="F18" s="113"/>
      <c r="G18" s="114" t="s">
        <v>188</v>
      </c>
    </row>
    <row r="19" spans="1:7" s="154" customFormat="1" ht="17.100000000000001" customHeight="1" thickBot="1" x14ac:dyDescent="0.25">
      <c r="B19" s="166"/>
      <c r="C19" s="107"/>
      <c r="D19" s="107"/>
      <c r="E19" s="107"/>
      <c r="F19" s="107"/>
      <c r="G19" s="130"/>
    </row>
    <row r="20" spans="1:7" s="154" customFormat="1" ht="17.100000000000001" customHeight="1" thickBot="1" x14ac:dyDescent="0.25">
      <c r="B20" s="166">
        <v>44784</v>
      </c>
      <c r="C20" s="107" t="s">
        <v>41</v>
      </c>
      <c r="D20" s="107"/>
      <c r="E20" s="113">
        <v>1500</v>
      </c>
      <c r="F20" s="113"/>
      <c r="G20" s="114" t="s">
        <v>189</v>
      </c>
    </row>
    <row r="21" spans="1:7" s="154" customFormat="1" ht="17.100000000000001" customHeight="1" thickBot="1" x14ac:dyDescent="0.25">
      <c r="A21" s="155"/>
      <c r="B21" s="166"/>
      <c r="C21" s="107" t="s">
        <v>41</v>
      </c>
      <c r="D21" s="107"/>
      <c r="E21" s="113">
        <v>500</v>
      </c>
      <c r="F21" s="113"/>
      <c r="G21" s="114" t="s">
        <v>190</v>
      </c>
    </row>
    <row r="22" spans="1:7" s="154" customFormat="1" ht="17.100000000000001" customHeight="1" thickBot="1" x14ac:dyDescent="0.25">
      <c r="B22" s="166"/>
      <c r="C22" s="107"/>
      <c r="D22" s="107"/>
      <c r="E22" s="107"/>
      <c r="F22" s="107"/>
      <c r="G22" s="130"/>
    </row>
    <row r="23" spans="1:7" s="154" customFormat="1" ht="17.100000000000001" customHeight="1" thickBot="1" x14ac:dyDescent="0.25">
      <c r="B23" s="166">
        <v>44786</v>
      </c>
      <c r="C23" s="107" t="s">
        <v>41</v>
      </c>
      <c r="D23" s="107"/>
      <c r="E23" s="113">
        <v>950</v>
      </c>
      <c r="F23" s="113"/>
      <c r="G23" s="114" t="s">
        <v>184</v>
      </c>
    </row>
    <row r="24" spans="1:7" s="154" customFormat="1" ht="17.100000000000001" customHeight="1" thickBot="1" x14ac:dyDescent="0.25">
      <c r="B24" s="166"/>
      <c r="C24" s="107" t="s">
        <v>41</v>
      </c>
      <c r="D24" s="107"/>
      <c r="E24" s="113">
        <v>500</v>
      </c>
      <c r="F24" s="113"/>
      <c r="G24" s="114" t="s">
        <v>191</v>
      </c>
    </row>
    <row r="25" spans="1:7" s="154" customFormat="1" ht="17.100000000000001" customHeight="1" thickBot="1" x14ac:dyDescent="0.25">
      <c r="B25" s="166"/>
      <c r="C25" s="107" t="s">
        <v>39</v>
      </c>
      <c r="D25" s="107" t="s">
        <v>183</v>
      </c>
      <c r="E25" s="108"/>
      <c r="F25" s="108">
        <v>50000</v>
      </c>
      <c r="G25" s="109"/>
    </row>
    <row r="26" spans="1:7" s="154" customFormat="1" ht="17.100000000000001" customHeight="1" thickBot="1" x14ac:dyDescent="0.25">
      <c r="B26" s="166"/>
      <c r="C26" s="107" t="s">
        <v>47</v>
      </c>
      <c r="D26" s="107" t="s">
        <v>187</v>
      </c>
      <c r="E26" s="113">
        <v>7000</v>
      </c>
      <c r="F26" s="113" t="s">
        <v>193</v>
      </c>
      <c r="G26" s="114" t="s">
        <v>322</v>
      </c>
    </row>
    <row r="27" spans="1:7" s="154" customFormat="1" ht="17.100000000000001" customHeight="1" thickBot="1" x14ac:dyDescent="0.25">
      <c r="B27" s="166"/>
      <c r="C27" s="107" t="s">
        <v>194</v>
      </c>
      <c r="D27" s="107" t="s">
        <v>187</v>
      </c>
      <c r="E27" s="113">
        <v>5000</v>
      </c>
      <c r="F27" s="113"/>
      <c r="G27" s="114" t="s">
        <v>195</v>
      </c>
    </row>
    <row r="28" spans="1:7" s="154" customFormat="1" ht="17.100000000000001" customHeight="1" thickBot="1" x14ac:dyDescent="0.25">
      <c r="B28" s="166"/>
      <c r="C28" s="107"/>
      <c r="D28" s="107"/>
      <c r="E28" s="107"/>
      <c r="F28" s="107"/>
      <c r="G28" s="130"/>
    </row>
    <row r="29" spans="1:7" s="154" customFormat="1" ht="17.100000000000001" customHeight="1" thickBot="1" x14ac:dyDescent="0.25">
      <c r="B29" s="166">
        <v>44787</v>
      </c>
      <c r="C29" s="107" t="s">
        <v>41</v>
      </c>
      <c r="D29" s="107"/>
      <c r="E29" s="113">
        <v>29700</v>
      </c>
      <c r="F29" s="113"/>
      <c r="G29" s="114" t="s">
        <v>218</v>
      </c>
    </row>
    <row r="30" spans="1:7" s="154" customFormat="1" ht="17.100000000000001" customHeight="1" thickBot="1" x14ac:dyDescent="0.25">
      <c r="B30" s="166"/>
      <c r="C30" s="107" t="s">
        <v>41</v>
      </c>
      <c r="D30" s="107"/>
      <c r="E30" s="113">
        <v>800</v>
      </c>
      <c r="F30" s="113"/>
      <c r="G30" s="114" t="s">
        <v>272</v>
      </c>
    </row>
    <row r="31" spans="1:7" s="154" customFormat="1" ht="17.100000000000001" customHeight="1" thickBot="1" x14ac:dyDescent="0.25">
      <c r="B31" s="166" t="s">
        <v>193</v>
      </c>
      <c r="C31" s="107"/>
      <c r="D31" s="107"/>
      <c r="E31" s="107"/>
      <c r="F31" s="107"/>
      <c r="G31" s="130"/>
    </row>
    <row r="32" spans="1:7" s="154" customFormat="1" ht="28.5" customHeight="1" thickBot="1" x14ac:dyDescent="0.25">
      <c r="B32" s="166">
        <v>44791</v>
      </c>
      <c r="C32" s="107" t="s">
        <v>41</v>
      </c>
      <c r="D32" s="107"/>
      <c r="E32" s="113">
        <v>760</v>
      </c>
      <c r="F32" s="113"/>
      <c r="G32" s="114" t="s">
        <v>281</v>
      </c>
    </row>
    <row r="33" spans="2:7" s="154" customFormat="1" ht="17.100000000000001" customHeight="1" thickBot="1" x14ac:dyDescent="0.25">
      <c r="B33" s="166"/>
      <c r="C33" s="107" t="s">
        <v>41</v>
      </c>
      <c r="D33" s="107"/>
      <c r="E33" s="113">
        <v>400</v>
      </c>
      <c r="F33" s="113"/>
      <c r="G33" s="114" t="s">
        <v>245</v>
      </c>
    </row>
    <row r="34" spans="2:7" s="154" customFormat="1" ht="17.100000000000001" customHeight="1" thickBot="1" x14ac:dyDescent="0.25">
      <c r="B34" s="166"/>
      <c r="C34" s="107"/>
      <c r="D34" s="107"/>
      <c r="E34" s="107"/>
      <c r="F34" s="107"/>
      <c r="G34" s="130"/>
    </row>
    <row r="35" spans="2:7" s="154" customFormat="1" ht="17.100000000000001" customHeight="1" thickBot="1" x14ac:dyDescent="0.25">
      <c r="B35" s="166">
        <v>44793</v>
      </c>
      <c r="C35" s="107" t="s">
        <v>41</v>
      </c>
      <c r="D35" s="107"/>
      <c r="E35" s="113">
        <v>14000</v>
      </c>
      <c r="F35" s="113"/>
      <c r="G35" s="114" t="s">
        <v>282</v>
      </c>
    </row>
    <row r="36" spans="2:7" s="154" customFormat="1" ht="17.100000000000001" customHeight="1" thickBot="1" x14ac:dyDescent="0.25">
      <c r="B36" s="166"/>
      <c r="C36" s="107"/>
      <c r="D36" s="107"/>
      <c r="E36" s="107"/>
      <c r="F36" s="107"/>
      <c r="G36" s="130"/>
    </row>
    <row r="37" spans="2:7" s="154" customFormat="1" ht="17.100000000000001" customHeight="1" thickBot="1" x14ac:dyDescent="0.25">
      <c r="B37" s="166">
        <v>44796</v>
      </c>
      <c r="C37" s="107" t="s">
        <v>41</v>
      </c>
      <c r="D37" s="107"/>
      <c r="E37" s="113">
        <v>5000</v>
      </c>
      <c r="F37" s="113"/>
      <c r="G37" s="114" t="s">
        <v>283</v>
      </c>
    </row>
    <row r="38" spans="2:7" s="154" customFormat="1" ht="17.100000000000001" customHeight="1" thickBot="1" x14ac:dyDescent="0.25">
      <c r="B38" s="166"/>
      <c r="C38" s="107"/>
      <c r="D38" s="107"/>
      <c r="E38" s="107"/>
      <c r="F38" s="157"/>
      <c r="G38" s="130"/>
    </row>
    <row r="39" spans="2:7" s="154" customFormat="1" ht="17.100000000000001" customHeight="1" thickBot="1" x14ac:dyDescent="0.25">
      <c r="B39" s="166">
        <v>44798</v>
      </c>
      <c r="C39" s="107" t="s">
        <v>41</v>
      </c>
      <c r="D39" s="107"/>
      <c r="E39" s="113">
        <v>600</v>
      </c>
      <c r="F39" s="113"/>
      <c r="G39" s="114" t="s">
        <v>284</v>
      </c>
    </row>
    <row r="40" spans="2:7" s="154" customFormat="1" ht="17.100000000000001" customHeight="1" thickBot="1" x14ac:dyDescent="0.25">
      <c r="B40" s="166"/>
      <c r="C40" s="107"/>
      <c r="D40" s="107"/>
      <c r="E40" s="107"/>
      <c r="F40" s="107"/>
      <c r="G40" s="130"/>
    </row>
    <row r="41" spans="2:7" s="154" customFormat="1" ht="17.100000000000001" customHeight="1" thickBot="1" x14ac:dyDescent="0.25">
      <c r="B41" s="166">
        <v>44803</v>
      </c>
      <c r="C41" s="107" t="s">
        <v>41</v>
      </c>
      <c r="D41" s="107"/>
      <c r="E41" s="113">
        <v>500</v>
      </c>
      <c r="F41" s="113"/>
      <c r="G41" s="114" t="s">
        <v>285</v>
      </c>
    </row>
    <row r="42" spans="2:7" s="154" customFormat="1" ht="17.100000000000001" customHeight="1" thickBot="1" x14ac:dyDescent="0.25">
      <c r="B42" s="166"/>
      <c r="C42" s="107"/>
      <c r="D42" s="107"/>
      <c r="E42" s="107"/>
      <c r="F42" s="107"/>
      <c r="G42" s="130"/>
    </row>
    <row r="43" spans="2:7" s="154" customFormat="1" ht="17.100000000000001" customHeight="1" thickBot="1" x14ac:dyDescent="0.25">
      <c r="B43" s="166">
        <v>44804</v>
      </c>
      <c r="C43" s="107" t="s">
        <v>41</v>
      </c>
      <c r="D43" s="107"/>
      <c r="E43" s="113">
        <v>20000</v>
      </c>
      <c r="F43" s="113"/>
      <c r="G43" s="114" t="s">
        <v>286</v>
      </c>
    </row>
    <row r="44" spans="2:7" s="154" customFormat="1" ht="17.100000000000001" customHeight="1" thickBot="1" x14ac:dyDescent="0.25">
      <c r="B44" s="166"/>
      <c r="C44" s="107" t="s">
        <v>41</v>
      </c>
      <c r="D44" s="107"/>
      <c r="E44" s="113">
        <v>1300</v>
      </c>
      <c r="F44" s="113"/>
      <c r="G44" s="114" t="s">
        <v>287</v>
      </c>
    </row>
    <row r="45" spans="2:7" s="154" customFormat="1" ht="17.100000000000001" customHeight="1" thickBot="1" x14ac:dyDescent="0.25">
      <c r="B45" s="166"/>
      <c r="C45" s="107"/>
      <c r="D45" s="107"/>
      <c r="E45" s="107"/>
      <c r="F45" s="107"/>
      <c r="G45" s="156"/>
    </row>
    <row r="46" spans="2:7" s="154" customFormat="1" ht="17.100000000000001" customHeight="1" thickBot="1" x14ac:dyDescent="0.25">
      <c r="B46" s="166"/>
      <c r="C46" s="107"/>
      <c r="D46" s="107"/>
      <c r="E46" s="107"/>
      <c r="F46" s="107"/>
      <c r="G46" s="163" t="s">
        <v>280</v>
      </c>
    </row>
    <row r="47" spans="2:7" s="154" customFormat="1" ht="17.100000000000001" customHeight="1" thickBot="1" x14ac:dyDescent="0.25">
      <c r="B47" s="166"/>
      <c r="C47" s="107"/>
      <c r="D47" s="107"/>
      <c r="E47" s="107"/>
      <c r="F47" s="107"/>
      <c r="G47" s="163" t="s">
        <v>279</v>
      </c>
    </row>
    <row r="48" spans="2:7" s="154" customFormat="1" ht="17.100000000000001" customHeight="1" thickBot="1" x14ac:dyDescent="0.25">
      <c r="B48" s="166"/>
      <c r="C48" s="107"/>
      <c r="D48" s="107"/>
      <c r="E48" s="107"/>
      <c r="F48" s="107"/>
      <c r="G48" s="163" t="s">
        <v>278</v>
      </c>
    </row>
    <row r="49" spans="2:8" s="154" customFormat="1" ht="17.100000000000001" customHeight="1" thickBot="1" x14ac:dyDescent="0.25">
      <c r="B49" s="166"/>
      <c r="C49" s="107"/>
      <c r="D49" s="107"/>
      <c r="E49" s="107"/>
      <c r="F49" s="107"/>
      <c r="G49" s="163" t="s">
        <v>277</v>
      </c>
      <c r="H49" s="192"/>
    </row>
    <row r="50" spans="2:8" s="161" customFormat="1" ht="26.25" customHeight="1" thickBot="1" x14ac:dyDescent="0.25">
      <c r="B50" s="166"/>
      <c r="C50" s="107"/>
      <c r="D50" s="107"/>
      <c r="E50" s="107"/>
      <c r="F50" s="107"/>
      <c r="G50" s="193" t="s">
        <v>276</v>
      </c>
    </row>
    <row r="51" spans="2:8" s="154" customFormat="1" ht="17.100000000000001" customHeight="1" thickBot="1" x14ac:dyDescent="0.25">
      <c r="B51" s="166"/>
      <c r="C51" s="107"/>
      <c r="D51" s="107"/>
      <c r="E51" s="107"/>
      <c r="F51" s="158"/>
      <c r="G51" s="159"/>
    </row>
    <row r="52" spans="2:8" s="154" customFormat="1" ht="17.100000000000001" customHeight="1" x14ac:dyDescent="0.2">
      <c r="B52" s="168"/>
      <c r="C52" s="124" t="s">
        <v>0</v>
      </c>
      <c r="D52" s="124"/>
      <c r="E52" s="125">
        <f>SUM(E14:E51)</f>
        <v>98590</v>
      </c>
      <c r="F52" s="125">
        <f>SUM(F14:F51)</f>
        <v>66000</v>
      </c>
      <c r="G52" s="160"/>
    </row>
    <row r="53" spans="2:8" s="154" customFormat="1" ht="17.100000000000001" customHeight="1" x14ac:dyDescent="0.2">
      <c r="B53" s="152"/>
      <c r="C53" s="131"/>
      <c r="D53" s="131"/>
      <c r="E53" s="131"/>
      <c r="F53" s="131"/>
      <c r="G53" s="131"/>
    </row>
    <row r="54" spans="2:8" s="154" customFormat="1" ht="17.100000000000001" customHeight="1" x14ac:dyDescent="0.2">
      <c r="B54" s="152"/>
      <c r="C54" s="131"/>
      <c r="D54" s="131"/>
      <c r="E54" s="131"/>
      <c r="F54" s="131"/>
      <c r="G54" s="131"/>
    </row>
    <row r="55" spans="2:8" s="154" customFormat="1" ht="17.100000000000001" customHeight="1" x14ac:dyDescent="0.2">
      <c r="B55" s="152"/>
      <c r="C55" s="131"/>
      <c r="D55" s="131"/>
      <c r="E55" s="131"/>
      <c r="F55" s="131"/>
      <c r="G55" s="131"/>
    </row>
    <row r="56" spans="2:8" s="154" customFormat="1" ht="17.100000000000001" customHeight="1" x14ac:dyDescent="0.2">
      <c r="B56" s="152"/>
      <c r="C56" s="131"/>
      <c r="D56" s="131"/>
      <c r="E56" s="131"/>
      <c r="F56" s="131"/>
      <c r="G56" s="131"/>
    </row>
    <row r="57" spans="2:8" s="154" customFormat="1" ht="17.100000000000001" customHeight="1" x14ac:dyDescent="0.2">
      <c r="B57" s="152"/>
      <c r="C57" s="131"/>
      <c r="D57" s="131"/>
      <c r="E57" s="131"/>
      <c r="F57" s="131"/>
      <c r="G57" s="131"/>
    </row>
    <row r="58" spans="2:8" s="154" customFormat="1" ht="17.100000000000001" customHeight="1" x14ac:dyDescent="0.2">
      <c r="B58" s="152"/>
      <c r="C58" s="131"/>
      <c r="D58" s="131"/>
      <c r="E58" s="131"/>
      <c r="F58" s="131"/>
      <c r="G58" s="131"/>
    </row>
    <row r="59" spans="2:8" s="154" customFormat="1" ht="17.100000000000001" customHeight="1" x14ac:dyDescent="0.2">
      <c r="B59" s="152"/>
      <c r="C59" s="131"/>
      <c r="D59" s="131"/>
      <c r="E59" s="131"/>
      <c r="F59" s="131"/>
      <c r="G59" s="131"/>
    </row>
    <row r="60" spans="2:8" s="154" customFormat="1" ht="17.100000000000001" customHeight="1" x14ac:dyDescent="0.2">
      <c r="B60" s="152"/>
      <c r="C60" s="131"/>
      <c r="D60" s="131"/>
      <c r="E60" s="131"/>
      <c r="F60" s="131"/>
      <c r="G60" s="131"/>
    </row>
    <row r="61" spans="2:8" s="154" customFormat="1" ht="17.100000000000001" customHeight="1" x14ac:dyDescent="0.2">
      <c r="B61" s="152"/>
      <c r="C61" s="131"/>
      <c r="D61" s="131"/>
      <c r="E61" s="131"/>
      <c r="F61" s="131"/>
      <c r="G61" s="131"/>
    </row>
    <row r="62" spans="2:8" s="154" customFormat="1" ht="17.100000000000001" customHeight="1" x14ac:dyDescent="0.2">
      <c r="B62" s="152"/>
      <c r="C62" s="131"/>
      <c r="D62" s="131"/>
      <c r="E62" s="131"/>
      <c r="F62" s="131"/>
      <c r="G62" s="131"/>
    </row>
    <row r="63" spans="2:8" s="154" customFormat="1" ht="17.100000000000001" customHeight="1" x14ac:dyDescent="0.2">
      <c r="B63" s="152"/>
      <c r="C63" s="131"/>
      <c r="D63" s="131"/>
      <c r="E63" s="131"/>
      <c r="F63" s="131"/>
      <c r="G63" s="131"/>
    </row>
    <row r="64" spans="2:8" s="154" customFormat="1" ht="17.100000000000001" customHeight="1" x14ac:dyDescent="0.2">
      <c r="B64" s="152"/>
      <c r="C64" s="131"/>
      <c r="D64" s="131"/>
      <c r="E64" s="131"/>
      <c r="F64" s="131"/>
      <c r="G64" s="131"/>
    </row>
    <row r="65" spans="2:7" s="154" customFormat="1" ht="17.100000000000001" customHeight="1" x14ac:dyDescent="0.2">
      <c r="B65" s="152"/>
      <c r="C65" s="131"/>
      <c r="D65" s="131"/>
      <c r="E65" s="131"/>
      <c r="F65" s="131"/>
      <c r="G65" s="131"/>
    </row>
    <row r="66" spans="2:7" s="161" customFormat="1" ht="17.100000000000001" customHeight="1" x14ac:dyDescent="0.2">
      <c r="B66" s="152"/>
      <c r="C66" s="131"/>
      <c r="D66" s="131"/>
      <c r="E66" s="131"/>
      <c r="F66" s="131"/>
      <c r="G66" s="131"/>
    </row>
    <row r="67" spans="2:7" s="154" customFormat="1" ht="17.100000000000001" customHeight="1" x14ac:dyDescent="0.2">
      <c r="B67" s="152"/>
      <c r="C67" s="131"/>
      <c r="D67" s="131"/>
      <c r="E67" s="131"/>
      <c r="F67" s="131"/>
      <c r="G67" s="131"/>
    </row>
    <row r="68" spans="2:7" s="154" customFormat="1" ht="17.100000000000001" customHeight="1" x14ac:dyDescent="0.2">
      <c r="B68" s="152"/>
      <c r="C68" s="131"/>
      <c r="D68" s="131"/>
      <c r="E68" s="131"/>
      <c r="F68" s="131"/>
      <c r="G68" s="131"/>
    </row>
    <row r="69" spans="2:7" s="154" customFormat="1" ht="17.100000000000001" customHeight="1" x14ac:dyDescent="0.2">
      <c r="B69" s="152"/>
      <c r="C69" s="131"/>
      <c r="D69" s="131"/>
      <c r="E69" s="131"/>
      <c r="F69" s="131"/>
      <c r="G69" s="131"/>
    </row>
    <row r="70" spans="2:7" s="154" customFormat="1" ht="17.100000000000001" customHeight="1" x14ac:dyDescent="0.2">
      <c r="B70" s="152"/>
      <c r="C70" s="131"/>
      <c r="D70" s="131"/>
      <c r="E70" s="131"/>
      <c r="F70" s="131"/>
      <c r="G70" s="131"/>
    </row>
    <row r="71" spans="2:7" s="154" customFormat="1" ht="17.100000000000001" customHeight="1" x14ac:dyDescent="0.2">
      <c r="B71" s="152"/>
      <c r="C71" s="131"/>
      <c r="D71" s="131"/>
      <c r="E71" s="131"/>
      <c r="F71" s="131"/>
      <c r="G71" s="131"/>
    </row>
    <row r="72" spans="2:7" s="154" customFormat="1" ht="17.100000000000001" customHeight="1" x14ac:dyDescent="0.2">
      <c r="B72" s="152"/>
      <c r="C72" s="131"/>
      <c r="D72" s="131"/>
      <c r="E72" s="131"/>
      <c r="F72" s="131"/>
      <c r="G72" s="131"/>
    </row>
    <row r="73" spans="2:7" s="154" customFormat="1" ht="17.100000000000001" customHeight="1" x14ac:dyDescent="0.2">
      <c r="B73" s="152"/>
      <c r="C73" s="131"/>
      <c r="D73" s="131"/>
      <c r="E73" s="131"/>
      <c r="F73" s="131"/>
      <c r="G73" s="131"/>
    </row>
    <row r="74" spans="2:7" s="154" customFormat="1" ht="17.100000000000001" customHeight="1" x14ac:dyDescent="0.2">
      <c r="B74" s="152"/>
      <c r="C74" s="131"/>
      <c r="D74" s="131"/>
      <c r="E74" s="131"/>
      <c r="F74" s="131"/>
      <c r="G74" s="131"/>
    </row>
    <row r="75" spans="2:7" s="154" customFormat="1" ht="17.100000000000001" customHeight="1" x14ac:dyDescent="0.2">
      <c r="B75" s="152"/>
      <c r="C75" s="131"/>
      <c r="D75" s="131"/>
      <c r="E75" s="131"/>
      <c r="F75" s="131"/>
      <c r="G75" s="131"/>
    </row>
    <row r="76" spans="2:7" s="154" customFormat="1" ht="17.100000000000001" customHeight="1" x14ac:dyDescent="0.2">
      <c r="B76" s="152"/>
      <c r="C76" s="131"/>
      <c r="D76" s="131"/>
      <c r="E76" s="131"/>
      <c r="F76" s="131"/>
      <c r="G76" s="131"/>
    </row>
    <row r="77" spans="2:7" s="154" customFormat="1" ht="17.100000000000001" customHeight="1" x14ac:dyDescent="0.2">
      <c r="B77" s="152"/>
      <c r="C77" s="131"/>
      <c r="D77" s="131"/>
      <c r="E77" s="131"/>
      <c r="F77" s="131"/>
      <c r="G77" s="131"/>
    </row>
    <row r="78" spans="2:7" s="154" customFormat="1" ht="17.100000000000001" customHeight="1" x14ac:dyDescent="0.2">
      <c r="B78" s="152"/>
      <c r="C78" s="131"/>
      <c r="D78" s="131"/>
      <c r="E78" s="131"/>
      <c r="F78" s="131"/>
      <c r="G78" s="131"/>
    </row>
    <row r="79" spans="2:7" s="154" customFormat="1" ht="17.100000000000001" customHeight="1" x14ac:dyDescent="0.2">
      <c r="B79" s="152"/>
      <c r="C79" s="131"/>
      <c r="D79" s="131"/>
      <c r="E79" s="131"/>
      <c r="F79" s="131"/>
      <c r="G79" s="131"/>
    </row>
    <row r="80" spans="2:7" s="154" customFormat="1" ht="17.100000000000001" customHeight="1" x14ac:dyDescent="0.2">
      <c r="B80" s="152"/>
      <c r="C80" s="131"/>
      <c r="D80" s="131"/>
      <c r="E80" s="131"/>
      <c r="F80" s="131"/>
      <c r="G80" s="131"/>
    </row>
    <row r="81" spans="2:7" s="154" customFormat="1" ht="17.100000000000001" customHeight="1" x14ac:dyDescent="0.2">
      <c r="B81" s="152"/>
      <c r="C81" s="131"/>
      <c r="D81" s="131"/>
      <c r="E81" s="131"/>
      <c r="F81" s="131"/>
      <c r="G81" s="131"/>
    </row>
    <row r="82" spans="2:7" s="154" customFormat="1" ht="17.100000000000001" customHeight="1" x14ac:dyDescent="0.2">
      <c r="B82" s="152"/>
      <c r="C82" s="131"/>
      <c r="D82" s="131"/>
      <c r="E82" s="131"/>
      <c r="F82" s="131"/>
      <c r="G82" s="131"/>
    </row>
    <row r="83" spans="2:7" s="154" customFormat="1" ht="17.100000000000001" customHeight="1" x14ac:dyDescent="0.2">
      <c r="B83" s="152"/>
      <c r="C83" s="131"/>
      <c r="D83" s="131"/>
      <c r="E83" s="131"/>
      <c r="F83" s="131"/>
      <c r="G83" s="131"/>
    </row>
    <row r="84" spans="2:7" s="154" customFormat="1" ht="17.100000000000001" customHeight="1" x14ac:dyDescent="0.2">
      <c r="B84" s="152"/>
      <c r="C84" s="131"/>
      <c r="D84" s="131"/>
      <c r="E84" s="131"/>
      <c r="F84" s="131"/>
      <c r="G84" s="131"/>
    </row>
    <row r="85" spans="2:7" s="154" customFormat="1" ht="17.100000000000001" customHeight="1" x14ac:dyDescent="0.2">
      <c r="B85" s="152"/>
      <c r="C85" s="131"/>
      <c r="D85" s="131"/>
      <c r="E85" s="131"/>
      <c r="F85" s="131"/>
      <c r="G85" s="131"/>
    </row>
    <row r="86" spans="2:7" s="154" customFormat="1" ht="17.100000000000001" customHeight="1" x14ac:dyDescent="0.2">
      <c r="B86" s="152"/>
      <c r="C86" s="131"/>
      <c r="D86" s="131"/>
      <c r="E86" s="131"/>
      <c r="F86" s="131"/>
      <c r="G86" s="131"/>
    </row>
    <row r="87" spans="2:7" s="154" customFormat="1" ht="17.100000000000001" customHeight="1" x14ac:dyDescent="0.2">
      <c r="B87" s="152"/>
      <c r="C87" s="131"/>
      <c r="D87" s="131"/>
      <c r="E87" s="131"/>
      <c r="F87" s="131"/>
      <c r="G87" s="131"/>
    </row>
    <row r="88" spans="2:7" s="154" customFormat="1" ht="17.100000000000001" customHeight="1" x14ac:dyDescent="0.2">
      <c r="B88" s="152"/>
      <c r="C88" s="131"/>
      <c r="D88" s="131"/>
      <c r="E88" s="131"/>
      <c r="F88" s="131"/>
      <c r="G88" s="131"/>
    </row>
    <row r="89" spans="2:7" s="154" customFormat="1" ht="17.100000000000001" customHeight="1" x14ac:dyDescent="0.2">
      <c r="B89" s="152"/>
      <c r="C89" s="131"/>
      <c r="D89" s="131"/>
      <c r="E89" s="131"/>
      <c r="F89" s="131"/>
      <c r="G89" s="131"/>
    </row>
    <row r="90" spans="2:7" s="154" customFormat="1" ht="17.100000000000001" customHeight="1" x14ac:dyDescent="0.2">
      <c r="B90" s="152"/>
      <c r="C90" s="131"/>
      <c r="D90" s="131"/>
      <c r="E90" s="131"/>
      <c r="F90" s="131"/>
      <c r="G90" s="131"/>
    </row>
    <row r="91" spans="2:7" s="154" customFormat="1" ht="17.100000000000001" customHeight="1" x14ac:dyDescent="0.2">
      <c r="B91" s="152"/>
      <c r="C91" s="131"/>
      <c r="D91" s="131"/>
      <c r="E91" s="131"/>
      <c r="F91" s="131"/>
      <c r="G91" s="131"/>
    </row>
    <row r="92" spans="2:7" s="154" customFormat="1" ht="17.100000000000001" customHeight="1" x14ac:dyDescent="0.2">
      <c r="B92" s="152"/>
      <c r="C92" s="131"/>
      <c r="D92" s="131"/>
      <c r="E92" s="131"/>
      <c r="F92" s="131"/>
      <c r="G92" s="131"/>
    </row>
    <row r="93" spans="2:7" s="154" customFormat="1" ht="17.100000000000001" customHeight="1" x14ac:dyDescent="0.2">
      <c r="B93" s="152"/>
      <c r="C93" s="131"/>
      <c r="D93" s="131"/>
      <c r="E93" s="131"/>
      <c r="F93" s="131"/>
      <c r="G93" s="131"/>
    </row>
    <row r="94" spans="2:7" s="154" customFormat="1" ht="17.100000000000001" customHeight="1" x14ac:dyDescent="0.2">
      <c r="B94" s="152"/>
      <c r="C94" s="131"/>
      <c r="D94" s="131"/>
      <c r="E94" s="131"/>
      <c r="F94" s="131"/>
      <c r="G94" s="131"/>
    </row>
    <row r="95" spans="2:7" s="154" customFormat="1" ht="17.100000000000001" customHeight="1" x14ac:dyDescent="0.2">
      <c r="B95" s="152"/>
      <c r="C95" s="131"/>
      <c r="D95" s="131"/>
      <c r="E95" s="131"/>
      <c r="F95" s="131"/>
      <c r="G95" s="131"/>
    </row>
    <row r="96" spans="2:7" s="154" customFormat="1" ht="17.100000000000001" customHeight="1" x14ac:dyDescent="0.2">
      <c r="B96" s="152"/>
      <c r="C96" s="131"/>
      <c r="D96" s="131"/>
      <c r="E96" s="131"/>
      <c r="F96" s="131"/>
      <c r="G96" s="131"/>
    </row>
    <row r="97" spans="2:7" s="154" customFormat="1" ht="17.100000000000001" customHeight="1" x14ac:dyDescent="0.2">
      <c r="B97" s="152"/>
      <c r="C97" s="131"/>
      <c r="D97" s="131"/>
      <c r="E97" s="131"/>
      <c r="F97" s="131"/>
      <c r="G97" s="131"/>
    </row>
    <row r="98" spans="2:7" s="154" customFormat="1" ht="17.100000000000001" customHeight="1" x14ac:dyDescent="0.2">
      <c r="B98" s="152"/>
      <c r="C98" s="131"/>
      <c r="D98" s="131"/>
      <c r="E98" s="131"/>
      <c r="F98" s="131"/>
      <c r="G98" s="131"/>
    </row>
    <row r="99" spans="2:7" s="154" customFormat="1" ht="17.100000000000001" customHeight="1" x14ac:dyDescent="0.2">
      <c r="B99" s="152"/>
      <c r="C99" s="131"/>
      <c r="D99" s="131"/>
      <c r="E99" s="131"/>
      <c r="F99" s="131"/>
      <c r="G99" s="131"/>
    </row>
    <row r="100" spans="2:7" s="154" customFormat="1" ht="17.100000000000001" customHeight="1" x14ac:dyDescent="0.2">
      <c r="B100" s="152"/>
      <c r="C100" s="131"/>
      <c r="D100" s="131"/>
      <c r="E100" s="131"/>
      <c r="F100" s="131"/>
      <c r="G100" s="131"/>
    </row>
    <row r="101" spans="2:7" s="154" customFormat="1" ht="17.100000000000001" customHeight="1" x14ac:dyDescent="0.2">
      <c r="B101" s="152"/>
      <c r="C101" s="131"/>
      <c r="D101" s="131"/>
      <c r="E101" s="131"/>
      <c r="F101" s="131"/>
      <c r="G101" s="131"/>
    </row>
    <row r="102" spans="2:7" s="154" customFormat="1" ht="17.100000000000001" customHeight="1" x14ac:dyDescent="0.2">
      <c r="B102" s="152"/>
      <c r="C102" s="131"/>
      <c r="D102" s="131"/>
      <c r="E102" s="131"/>
      <c r="F102" s="131"/>
      <c r="G102" s="131"/>
    </row>
    <row r="103" spans="2:7" s="154" customFormat="1" ht="17.100000000000001" customHeight="1" x14ac:dyDescent="0.2">
      <c r="B103" s="152"/>
      <c r="C103" s="131"/>
      <c r="D103" s="131"/>
      <c r="E103" s="131"/>
      <c r="F103" s="131"/>
      <c r="G103" s="131"/>
    </row>
    <row r="104" spans="2:7" s="154" customFormat="1" ht="17.100000000000001" customHeight="1" x14ac:dyDescent="0.2">
      <c r="B104" s="152"/>
      <c r="C104" s="131"/>
      <c r="D104" s="131"/>
      <c r="E104" s="131"/>
      <c r="F104" s="131"/>
      <c r="G104" s="131"/>
    </row>
    <row r="105" spans="2:7" s="154" customFormat="1" ht="17.100000000000001" customHeight="1" x14ac:dyDescent="0.2">
      <c r="B105" s="152"/>
      <c r="C105" s="131"/>
      <c r="D105" s="131"/>
      <c r="E105" s="131"/>
      <c r="F105" s="131"/>
      <c r="G105" s="131"/>
    </row>
    <row r="106" spans="2:7" s="154" customFormat="1" ht="17.100000000000001" customHeight="1" x14ac:dyDescent="0.2">
      <c r="B106" s="152"/>
      <c r="C106" s="131"/>
      <c r="D106" s="131"/>
      <c r="E106" s="131"/>
      <c r="F106" s="131"/>
      <c r="G106" s="131"/>
    </row>
    <row r="107" spans="2:7" s="154" customFormat="1" ht="17.100000000000001" customHeight="1" x14ac:dyDescent="0.2">
      <c r="B107" s="152"/>
      <c r="C107" s="131"/>
      <c r="D107" s="131"/>
      <c r="E107" s="131"/>
      <c r="F107" s="131"/>
      <c r="G107" s="131"/>
    </row>
    <row r="108" spans="2:7" s="154" customFormat="1" ht="17.100000000000001" customHeight="1" x14ac:dyDescent="0.2">
      <c r="B108" s="152"/>
      <c r="C108" s="131"/>
      <c r="D108" s="131"/>
      <c r="E108" s="131"/>
      <c r="F108" s="131"/>
      <c r="G108" s="131"/>
    </row>
    <row r="109" spans="2:7" s="154" customFormat="1" ht="17.100000000000001" customHeight="1" x14ac:dyDescent="0.2">
      <c r="B109" s="152"/>
      <c r="C109" s="131"/>
      <c r="D109" s="131"/>
      <c r="E109" s="131"/>
      <c r="F109" s="131"/>
      <c r="G109" s="131"/>
    </row>
    <row r="110" spans="2:7" s="154" customFormat="1" ht="17.100000000000001" customHeight="1" x14ac:dyDescent="0.2">
      <c r="B110" s="152"/>
      <c r="C110" s="131"/>
      <c r="D110" s="131"/>
      <c r="E110" s="131"/>
      <c r="F110" s="131"/>
      <c r="G110" s="131"/>
    </row>
    <row r="111" spans="2:7" s="154" customFormat="1" ht="17.100000000000001" customHeight="1" x14ac:dyDescent="0.2">
      <c r="B111" s="152"/>
      <c r="C111" s="131"/>
      <c r="D111" s="131"/>
      <c r="E111" s="131"/>
      <c r="F111" s="131"/>
      <c r="G111" s="131"/>
    </row>
    <row r="114" spans="8:8" x14ac:dyDescent="0.2">
      <c r="H114" s="131">
        <f>6400/1280</f>
        <v>5</v>
      </c>
    </row>
  </sheetData>
  <mergeCells count="7">
    <mergeCell ref="E11:F11"/>
    <mergeCell ref="E7:F7"/>
    <mergeCell ref="B5:G5"/>
    <mergeCell ref="B3:G3"/>
    <mergeCell ref="E8:F8"/>
    <mergeCell ref="E9:F9"/>
    <mergeCell ref="E10:F10"/>
  </mergeCells>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8C70F-B8AB-4C19-B79C-FF22DE95A418}">
  <dimension ref="A3:I89"/>
  <sheetViews>
    <sheetView topLeftCell="A12" zoomScaleNormal="100" workbookViewId="0">
      <selection activeCell="G21" sqref="G21"/>
    </sheetView>
  </sheetViews>
  <sheetFormatPr baseColWidth="10" defaultRowHeight="12.75" x14ac:dyDescent="0.2"/>
  <cols>
    <col min="1" max="1" width="6.5703125" style="131" customWidth="1"/>
    <col min="2" max="2" width="14.85546875" style="152" customWidth="1"/>
    <col min="3" max="3" width="17.7109375" style="131" customWidth="1"/>
    <col min="4" max="4" width="17" style="131" customWidth="1"/>
    <col min="5" max="5" width="13.42578125" style="131" customWidth="1"/>
    <col min="6" max="6" width="18.7109375" style="131" customWidth="1"/>
    <col min="7" max="7" width="47.85546875" style="131" customWidth="1"/>
    <col min="8" max="8" width="46" style="131" customWidth="1"/>
    <col min="9" max="16384" width="11.42578125" style="131"/>
  </cols>
  <sheetData>
    <row r="3" spans="2:7" ht="35.25" customHeight="1" x14ac:dyDescent="0.2">
      <c r="B3" s="603" t="s">
        <v>38</v>
      </c>
      <c r="C3" s="603"/>
      <c r="D3" s="603"/>
      <c r="E3" s="603"/>
      <c r="F3" s="603"/>
      <c r="G3" s="603"/>
    </row>
    <row r="4" spans="2:7" ht="10.5" customHeight="1" x14ac:dyDescent="0.35">
      <c r="C4" s="150"/>
      <c r="D4" s="150"/>
      <c r="E4" s="151"/>
      <c r="F4" s="151"/>
    </row>
    <row r="5" spans="2:7" ht="23.25" customHeight="1" x14ac:dyDescent="0.35">
      <c r="B5" s="602" t="s">
        <v>379</v>
      </c>
      <c r="C5" s="602"/>
      <c r="D5" s="602"/>
      <c r="E5" s="602"/>
      <c r="F5" s="602"/>
      <c r="G5" s="602"/>
    </row>
    <row r="6" spans="2:7" ht="22.5" customHeight="1" x14ac:dyDescent="0.2"/>
    <row r="7" spans="2:7" x14ac:dyDescent="0.2">
      <c r="E7" s="600" t="s">
        <v>197</v>
      </c>
      <c r="F7" s="601"/>
    </row>
    <row r="8" spans="2:7" x14ac:dyDescent="0.2">
      <c r="B8" s="190" t="s">
        <v>28</v>
      </c>
      <c r="C8" s="191" t="s">
        <v>37</v>
      </c>
      <c r="D8" s="187"/>
      <c r="E8" s="604" t="s">
        <v>39</v>
      </c>
      <c r="F8" s="605"/>
    </row>
    <row r="9" spans="2:7" x14ac:dyDescent="0.2">
      <c r="B9" s="190" t="s">
        <v>29</v>
      </c>
      <c r="C9" s="162">
        <f>Tableau426[[#Totals],[Débit]]</f>
        <v>53890</v>
      </c>
      <c r="D9" s="188"/>
      <c r="E9" s="606" t="s">
        <v>31</v>
      </c>
      <c r="F9" s="607"/>
    </row>
    <row r="10" spans="2:7" x14ac:dyDescent="0.2">
      <c r="B10" s="190" t="s">
        <v>30</v>
      </c>
      <c r="C10" s="162">
        <f>Tableau426[[#Totals],[Crédit]]</f>
        <v>0</v>
      </c>
      <c r="D10" s="188"/>
      <c r="E10" s="608" t="s">
        <v>198</v>
      </c>
      <c r="F10" s="609"/>
    </row>
    <row r="11" spans="2:7" ht="12.75" customHeight="1" x14ac:dyDescent="0.2">
      <c r="B11" s="190" t="s">
        <v>35</v>
      </c>
      <c r="C11" s="194">
        <f>Tableau426[[#Totals],[Crédit]]-Tableau426[[#Totals],[Débit]]</f>
        <v>-53890</v>
      </c>
      <c r="D11" s="189"/>
      <c r="E11" s="594" t="s">
        <v>196</v>
      </c>
      <c r="F11" s="595"/>
    </row>
    <row r="12" spans="2:7" ht="13.5" thickBot="1" x14ac:dyDescent="0.25"/>
    <row r="13" spans="2:7" ht="20.25" customHeight="1" thickBot="1" x14ac:dyDescent="0.25">
      <c r="B13" s="165" t="s">
        <v>5</v>
      </c>
      <c r="C13" s="44" t="s">
        <v>33</v>
      </c>
      <c r="D13" s="44" t="s">
        <v>46</v>
      </c>
      <c r="E13" s="44" t="s">
        <v>31</v>
      </c>
      <c r="F13" s="44" t="s">
        <v>32</v>
      </c>
      <c r="G13" s="42" t="s">
        <v>34</v>
      </c>
    </row>
    <row r="14" spans="2:7" s="154" customFormat="1" ht="17.100000000000001" customHeight="1" thickBot="1" x14ac:dyDescent="0.25">
      <c r="B14" s="166"/>
      <c r="C14" s="107"/>
      <c r="D14" s="107"/>
      <c r="E14" s="107"/>
      <c r="F14" s="107"/>
      <c r="G14" s="130"/>
    </row>
    <row r="15" spans="2:7" s="154" customFormat="1" ht="17.100000000000001" customHeight="1" thickBot="1" x14ac:dyDescent="0.25">
      <c r="B15" s="166" t="s">
        <v>292</v>
      </c>
      <c r="C15" s="107"/>
      <c r="D15" s="107"/>
      <c r="E15" s="113">
        <v>32590</v>
      </c>
      <c r="F15" s="113"/>
      <c r="G15" s="113" t="s">
        <v>293</v>
      </c>
    </row>
    <row r="16" spans="2:7" s="244" customFormat="1" ht="17.100000000000001" customHeight="1" thickBot="1" x14ac:dyDescent="0.25">
      <c r="B16" s="241"/>
      <c r="C16" s="242"/>
      <c r="D16" s="242"/>
      <c r="E16" s="242"/>
      <c r="F16" s="242"/>
      <c r="G16" s="243"/>
    </row>
    <row r="17" spans="1:9" s="154" customFormat="1" ht="17.100000000000001" customHeight="1" thickBot="1" x14ac:dyDescent="0.25">
      <c r="B17" s="166">
        <v>44810</v>
      </c>
      <c r="C17" s="107" t="s">
        <v>41</v>
      </c>
      <c r="D17" s="107"/>
      <c r="E17" s="113">
        <v>1750</v>
      </c>
      <c r="F17" s="113"/>
      <c r="G17" s="114" t="s">
        <v>294</v>
      </c>
    </row>
    <row r="18" spans="1:9" s="154" customFormat="1" ht="17.100000000000001" customHeight="1" thickBot="1" x14ac:dyDescent="0.25">
      <c r="B18" s="166"/>
      <c r="C18" s="107" t="s">
        <v>41</v>
      </c>
      <c r="D18" s="107"/>
      <c r="E18" s="129">
        <v>600</v>
      </c>
      <c r="F18" s="113"/>
      <c r="G18" s="114" t="s">
        <v>295</v>
      </c>
      <c r="H18" s="610"/>
      <c r="I18" s="611"/>
    </row>
    <row r="19" spans="1:9" s="154" customFormat="1" ht="17.100000000000001" customHeight="1" thickBot="1" x14ac:dyDescent="0.25">
      <c r="B19" s="166"/>
      <c r="C19" s="107" t="s">
        <v>41</v>
      </c>
      <c r="D19" s="107"/>
      <c r="E19" s="113">
        <v>700</v>
      </c>
      <c r="F19" s="113"/>
      <c r="G19" s="113" t="s">
        <v>296</v>
      </c>
    </row>
    <row r="20" spans="1:9" s="154" customFormat="1" ht="17.100000000000001" customHeight="1" thickBot="1" x14ac:dyDescent="0.25">
      <c r="B20" s="245"/>
      <c r="C20" s="246"/>
      <c r="D20" s="246"/>
      <c r="E20" s="246"/>
      <c r="F20" s="247"/>
      <c r="G20" s="248"/>
    </row>
    <row r="21" spans="1:9" s="154" customFormat="1" ht="26.25" thickBot="1" x14ac:dyDescent="0.25">
      <c r="B21" s="204">
        <v>44811</v>
      </c>
      <c r="C21" s="205" t="s">
        <v>47</v>
      </c>
      <c r="D21" s="205" t="s">
        <v>298</v>
      </c>
      <c r="E21" s="206"/>
      <c r="F21" s="207"/>
      <c r="G21" s="208" t="s">
        <v>301</v>
      </c>
    </row>
    <row r="22" spans="1:9" s="154" customFormat="1" ht="17.100000000000001" customHeight="1" thickBot="1" x14ac:dyDescent="0.25">
      <c r="B22" s="249"/>
      <c r="C22" s="242"/>
      <c r="D22" s="242"/>
      <c r="E22" s="242"/>
      <c r="F22" s="242"/>
      <c r="G22" s="243"/>
    </row>
    <row r="23" spans="1:9" s="154" customFormat="1" ht="17.100000000000001" customHeight="1" thickBot="1" x14ac:dyDescent="0.25">
      <c r="A23" s="155"/>
      <c r="B23" s="166">
        <v>44812</v>
      </c>
      <c r="C23" s="107" t="s">
        <v>41</v>
      </c>
      <c r="D23" s="107"/>
      <c r="E23" s="113">
        <v>1300</v>
      </c>
      <c r="F23" s="113"/>
      <c r="G23" s="114" t="s">
        <v>297</v>
      </c>
    </row>
    <row r="24" spans="1:9" s="154" customFormat="1" ht="17.100000000000001" customHeight="1" thickBot="1" x14ac:dyDescent="0.25">
      <c r="B24" s="166"/>
      <c r="C24" s="107" t="s">
        <v>47</v>
      </c>
      <c r="D24" s="107" t="s">
        <v>299</v>
      </c>
      <c r="E24" s="113">
        <v>10500</v>
      </c>
      <c r="F24" s="113"/>
      <c r="G24" s="114" t="s">
        <v>300</v>
      </c>
    </row>
    <row r="25" spans="1:9" s="154" customFormat="1" ht="17.100000000000001" customHeight="1" thickBot="1" x14ac:dyDescent="0.25">
      <c r="B25" s="166"/>
      <c r="C25" s="107" t="s">
        <v>47</v>
      </c>
      <c r="D25" s="107" t="s">
        <v>299</v>
      </c>
      <c r="E25" s="113">
        <v>6000</v>
      </c>
      <c r="F25" s="113"/>
      <c r="G25" s="114" t="s">
        <v>380</v>
      </c>
    </row>
    <row r="26" spans="1:9" s="154" customFormat="1" ht="17.100000000000001" customHeight="1" thickBot="1" x14ac:dyDescent="0.25">
      <c r="B26" s="249"/>
      <c r="C26" s="242"/>
      <c r="D26" s="242"/>
      <c r="E26" s="242"/>
      <c r="F26" s="242"/>
      <c r="G26" s="243"/>
    </row>
    <row r="27" spans="1:9" s="154" customFormat="1" ht="17.100000000000001" customHeight="1" thickBot="1" x14ac:dyDescent="0.25">
      <c r="B27" s="166">
        <v>44821</v>
      </c>
      <c r="C27" s="107" t="s">
        <v>41</v>
      </c>
      <c r="D27" s="107"/>
      <c r="E27" s="113">
        <v>450</v>
      </c>
      <c r="F27" s="113"/>
      <c r="G27" s="114" t="s">
        <v>323</v>
      </c>
    </row>
    <row r="28" spans="1:9" s="154" customFormat="1" ht="17.100000000000001" customHeight="1" x14ac:dyDescent="0.2">
      <c r="B28" s="237" t="s">
        <v>0</v>
      </c>
      <c r="C28" s="238"/>
      <c r="D28" s="158">
        <f>Tableau426[[#Totals],[Crédit]]-Tableau426[[#Totals],[Débit]]</f>
        <v>-53890</v>
      </c>
      <c r="E28" s="158">
        <f>SUBTOTAL(109,Tableau426[Débit])</f>
        <v>53890</v>
      </c>
      <c r="F28" s="240">
        <f>SUBTOTAL(109,Tableau426[Crédit])</f>
        <v>0</v>
      </c>
      <c r="G28" s="239"/>
    </row>
    <row r="29" spans="1:9" s="154" customFormat="1" ht="17.100000000000001" customHeight="1" x14ac:dyDescent="0.2">
      <c r="B29" s="152"/>
      <c r="C29" s="131"/>
      <c r="D29" s="131"/>
      <c r="E29" s="131"/>
      <c r="F29" s="131"/>
      <c r="G29" s="131"/>
    </row>
    <row r="30" spans="1:9" s="154" customFormat="1" ht="17.100000000000001" customHeight="1" x14ac:dyDescent="0.2">
      <c r="B30" s="152"/>
      <c r="C30" s="131"/>
      <c r="D30" s="131"/>
      <c r="E30" s="131"/>
      <c r="F30" s="131"/>
      <c r="G30" s="131"/>
    </row>
    <row r="31" spans="1:9" s="154" customFormat="1" ht="17.100000000000001" customHeight="1" x14ac:dyDescent="0.2">
      <c r="B31" s="152"/>
      <c r="C31" s="131"/>
      <c r="D31" s="131"/>
      <c r="E31" s="131"/>
      <c r="F31" s="131"/>
      <c r="G31" s="131"/>
    </row>
    <row r="32" spans="1:9" s="154" customFormat="1" ht="17.100000000000001" customHeight="1" x14ac:dyDescent="0.2">
      <c r="B32" s="152"/>
      <c r="C32" s="131"/>
      <c r="D32" s="131"/>
      <c r="E32" s="131"/>
      <c r="F32" s="131"/>
      <c r="G32" s="131"/>
    </row>
    <row r="33" spans="2:7" s="154" customFormat="1" ht="17.100000000000001" customHeight="1" x14ac:dyDescent="0.2">
      <c r="B33" s="152"/>
      <c r="C33" s="131"/>
      <c r="D33" s="131"/>
      <c r="E33" s="131"/>
      <c r="F33" s="131"/>
      <c r="G33" s="131"/>
    </row>
    <row r="34" spans="2:7" s="154" customFormat="1" ht="17.100000000000001" customHeight="1" x14ac:dyDescent="0.2">
      <c r="B34" s="152"/>
      <c r="C34" s="131"/>
      <c r="D34" s="131"/>
      <c r="E34" s="131"/>
      <c r="F34" s="131"/>
      <c r="G34" s="131"/>
    </row>
    <row r="35" spans="2:7" s="154" customFormat="1" ht="17.100000000000001" customHeight="1" x14ac:dyDescent="0.2">
      <c r="B35" s="152"/>
      <c r="C35" s="131"/>
      <c r="D35" s="131"/>
      <c r="E35" s="131"/>
      <c r="F35" s="131"/>
      <c r="G35" s="131"/>
    </row>
    <row r="36" spans="2:7" s="154" customFormat="1" ht="17.100000000000001" customHeight="1" x14ac:dyDescent="0.2">
      <c r="B36" s="152"/>
      <c r="C36" s="131"/>
      <c r="D36" s="131"/>
      <c r="E36" s="131"/>
      <c r="F36" s="131"/>
      <c r="G36" s="131"/>
    </row>
    <row r="37" spans="2:7" s="154" customFormat="1" ht="17.100000000000001" customHeight="1" x14ac:dyDescent="0.2">
      <c r="B37" s="152"/>
      <c r="C37" s="131"/>
      <c r="D37" s="131"/>
      <c r="E37" s="131"/>
      <c r="F37" s="131"/>
      <c r="G37" s="131"/>
    </row>
    <row r="38" spans="2:7" s="154" customFormat="1" ht="17.100000000000001" customHeight="1" x14ac:dyDescent="0.2">
      <c r="B38" s="152"/>
      <c r="C38" s="131"/>
      <c r="D38" s="131"/>
      <c r="E38" s="131"/>
      <c r="F38" s="131"/>
      <c r="G38" s="131"/>
    </row>
    <row r="39" spans="2:7" s="154" customFormat="1" ht="17.100000000000001" customHeight="1" x14ac:dyDescent="0.2">
      <c r="B39" s="152"/>
      <c r="C39" s="131"/>
      <c r="D39" s="131"/>
      <c r="E39" s="131"/>
      <c r="F39" s="131"/>
      <c r="G39" s="131"/>
    </row>
    <row r="40" spans="2:7" s="154" customFormat="1" ht="17.100000000000001" customHeight="1" x14ac:dyDescent="0.2">
      <c r="B40" s="152"/>
      <c r="C40" s="131"/>
      <c r="D40" s="131"/>
      <c r="E40" s="131"/>
      <c r="F40" s="131"/>
      <c r="G40" s="131"/>
    </row>
    <row r="41" spans="2:7" s="161" customFormat="1" ht="17.100000000000001" customHeight="1" x14ac:dyDescent="0.2">
      <c r="B41" s="152"/>
      <c r="C41" s="131"/>
      <c r="D41" s="131"/>
      <c r="E41" s="131"/>
      <c r="F41" s="131"/>
      <c r="G41" s="131"/>
    </row>
    <row r="42" spans="2:7" s="154" customFormat="1" ht="17.100000000000001" customHeight="1" x14ac:dyDescent="0.2">
      <c r="B42" s="152"/>
      <c r="C42" s="131"/>
      <c r="D42" s="131"/>
      <c r="E42" s="131"/>
      <c r="F42" s="131"/>
      <c r="G42" s="131"/>
    </row>
    <row r="43" spans="2:7" s="154" customFormat="1" ht="17.100000000000001" customHeight="1" x14ac:dyDescent="0.2">
      <c r="B43" s="152"/>
      <c r="C43" s="131"/>
      <c r="D43" s="131"/>
      <c r="E43" s="131"/>
      <c r="F43" s="131"/>
      <c r="G43" s="131"/>
    </row>
    <row r="44" spans="2:7" s="154" customFormat="1" ht="17.100000000000001" customHeight="1" x14ac:dyDescent="0.2">
      <c r="B44" s="152"/>
      <c r="C44" s="131"/>
      <c r="D44" s="131"/>
      <c r="E44" s="131"/>
      <c r="F44" s="131"/>
      <c r="G44" s="131"/>
    </row>
    <row r="45" spans="2:7" s="154" customFormat="1" ht="17.100000000000001" customHeight="1" x14ac:dyDescent="0.2">
      <c r="B45" s="152"/>
      <c r="C45" s="131"/>
      <c r="D45" s="131"/>
      <c r="E45" s="131"/>
      <c r="F45" s="131"/>
      <c r="G45" s="131"/>
    </row>
    <row r="46" spans="2:7" s="154" customFormat="1" ht="17.100000000000001" customHeight="1" x14ac:dyDescent="0.2">
      <c r="B46" s="152"/>
      <c r="C46" s="131"/>
      <c r="D46" s="131"/>
      <c r="E46" s="131"/>
      <c r="F46" s="131"/>
      <c r="G46" s="131"/>
    </row>
    <row r="47" spans="2:7" s="154" customFormat="1" ht="17.100000000000001" customHeight="1" x14ac:dyDescent="0.2">
      <c r="B47" s="152"/>
      <c r="C47" s="131"/>
      <c r="D47" s="131"/>
      <c r="E47" s="131"/>
      <c r="F47" s="131"/>
      <c r="G47" s="131"/>
    </row>
    <row r="48" spans="2:7" s="154" customFormat="1" ht="17.100000000000001" customHeight="1" x14ac:dyDescent="0.2">
      <c r="B48" s="152"/>
      <c r="C48" s="131"/>
      <c r="D48" s="131"/>
      <c r="E48" s="131"/>
      <c r="F48" s="131"/>
      <c r="G48" s="131"/>
    </row>
    <row r="49" spans="2:7" s="154" customFormat="1" ht="17.100000000000001" customHeight="1" x14ac:dyDescent="0.2">
      <c r="B49" s="152"/>
      <c r="C49" s="131"/>
      <c r="D49" s="131"/>
      <c r="E49" s="131"/>
      <c r="F49" s="131"/>
      <c r="G49" s="131"/>
    </row>
    <row r="50" spans="2:7" s="154" customFormat="1" ht="17.100000000000001" customHeight="1" x14ac:dyDescent="0.2">
      <c r="B50" s="152"/>
      <c r="C50" s="131"/>
      <c r="D50" s="131"/>
      <c r="E50" s="131"/>
      <c r="F50" s="131"/>
      <c r="G50" s="131"/>
    </row>
    <row r="51" spans="2:7" s="154" customFormat="1" ht="17.100000000000001" customHeight="1" x14ac:dyDescent="0.2">
      <c r="B51" s="152"/>
      <c r="C51" s="131"/>
      <c r="D51" s="131"/>
      <c r="E51" s="131"/>
      <c r="F51" s="131"/>
      <c r="G51" s="131"/>
    </row>
    <row r="52" spans="2:7" s="154" customFormat="1" ht="17.100000000000001" customHeight="1" x14ac:dyDescent="0.2">
      <c r="B52" s="152"/>
      <c r="C52" s="131"/>
      <c r="D52" s="131"/>
      <c r="E52" s="131"/>
      <c r="F52" s="131"/>
      <c r="G52" s="131"/>
    </row>
    <row r="53" spans="2:7" s="154" customFormat="1" ht="17.100000000000001" customHeight="1" x14ac:dyDescent="0.2">
      <c r="B53" s="152"/>
      <c r="C53" s="131"/>
      <c r="D53" s="131"/>
      <c r="E53" s="131"/>
      <c r="F53" s="131"/>
      <c r="G53" s="131"/>
    </row>
    <row r="54" spans="2:7" s="154" customFormat="1" ht="17.100000000000001" customHeight="1" x14ac:dyDescent="0.2">
      <c r="B54" s="152"/>
      <c r="C54" s="131"/>
      <c r="D54" s="131"/>
      <c r="E54" s="131"/>
      <c r="F54" s="131"/>
      <c r="G54" s="131"/>
    </row>
    <row r="55" spans="2:7" s="154" customFormat="1" ht="17.100000000000001" customHeight="1" x14ac:dyDescent="0.2">
      <c r="B55" s="152"/>
      <c r="C55" s="131"/>
      <c r="D55" s="131"/>
      <c r="E55" s="131"/>
      <c r="F55" s="131"/>
      <c r="G55" s="131"/>
    </row>
    <row r="56" spans="2:7" s="154" customFormat="1" ht="17.100000000000001" customHeight="1" x14ac:dyDescent="0.2">
      <c r="B56" s="152"/>
      <c r="C56" s="131"/>
      <c r="D56" s="131"/>
      <c r="E56" s="131"/>
      <c r="F56" s="131"/>
      <c r="G56" s="131"/>
    </row>
    <row r="57" spans="2:7" s="154" customFormat="1" ht="17.100000000000001" customHeight="1" x14ac:dyDescent="0.2">
      <c r="B57" s="152"/>
      <c r="C57" s="131"/>
      <c r="D57" s="131"/>
      <c r="E57" s="131"/>
      <c r="F57" s="131"/>
      <c r="G57" s="131"/>
    </row>
    <row r="58" spans="2:7" s="154" customFormat="1" ht="17.100000000000001" customHeight="1" x14ac:dyDescent="0.2">
      <c r="B58" s="152"/>
      <c r="C58" s="131"/>
      <c r="D58" s="131"/>
      <c r="E58" s="131"/>
      <c r="F58" s="131"/>
      <c r="G58" s="131"/>
    </row>
    <row r="59" spans="2:7" s="154" customFormat="1" ht="17.100000000000001" customHeight="1" x14ac:dyDescent="0.2">
      <c r="B59" s="152"/>
      <c r="C59" s="131"/>
      <c r="D59" s="131"/>
      <c r="E59" s="131"/>
      <c r="F59" s="131"/>
      <c r="G59" s="131"/>
    </row>
    <row r="60" spans="2:7" s="154" customFormat="1" ht="17.100000000000001" customHeight="1" x14ac:dyDescent="0.2">
      <c r="B60" s="152"/>
      <c r="C60" s="131"/>
      <c r="D60" s="131"/>
      <c r="E60" s="131"/>
      <c r="F60" s="131"/>
      <c r="G60" s="131"/>
    </row>
    <row r="61" spans="2:7" s="154" customFormat="1" ht="17.100000000000001" customHeight="1" x14ac:dyDescent="0.2">
      <c r="B61" s="152"/>
      <c r="C61" s="131"/>
      <c r="D61" s="131"/>
      <c r="E61" s="131"/>
      <c r="F61" s="131"/>
      <c r="G61" s="131"/>
    </row>
    <row r="62" spans="2:7" s="154" customFormat="1" ht="17.100000000000001" customHeight="1" x14ac:dyDescent="0.2">
      <c r="B62" s="152"/>
      <c r="C62" s="131"/>
      <c r="D62" s="131"/>
      <c r="E62" s="131"/>
      <c r="F62" s="131"/>
      <c r="G62" s="131"/>
    </row>
    <row r="63" spans="2:7" s="154" customFormat="1" ht="17.100000000000001" customHeight="1" x14ac:dyDescent="0.2">
      <c r="B63" s="152"/>
      <c r="C63" s="131"/>
      <c r="D63" s="131"/>
      <c r="E63" s="131"/>
      <c r="F63" s="131"/>
      <c r="G63" s="131"/>
    </row>
    <row r="64" spans="2:7" s="154" customFormat="1" ht="17.100000000000001" customHeight="1" x14ac:dyDescent="0.2">
      <c r="B64" s="152"/>
      <c r="C64" s="131"/>
      <c r="D64" s="131"/>
      <c r="E64" s="131"/>
      <c r="F64" s="131"/>
      <c r="G64" s="131"/>
    </row>
    <row r="65" spans="2:7" s="154" customFormat="1" ht="17.100000000000001" customHeight="1" x14ac:dyDescent="0.2">
      <c r="B65" s="152"/>
      <c r="C65" s="131"/>
      <c r="D65" s="131"/>
      <c r="E65" s="131"/>
      <c r="F65" s="131"/>
      <c r="G65" s="131"/>
    </row>
    <row r="66" spans="2:7" s="154" customFormat="1" ht="17.100000000000001" customHeight="1" x14ac:dyDescent="0.2">
      <c r="B66" s="152"/>
      <c r="C66" s="131"/>
      <c r="D66" s="131"/>
      <c r="E66" s="131"/>
      <c r="F66" s="131"/>
      <c r="G66" s="131"/>
    </row>
    <row r="67" spans="2:7" s="154" customFormat="1" ht="17.100000000000001" customHeight="1" x14ac:dyDescent="0.2">
      <c r="B67" s="152"/>
      <c r="C67" s="131"/>
      <c r="D67" s="131"/>
      <c r="E67" s="131"/>
      <c r="F67" s="131"/>
      <c r="G67" s="131"/>
    </row>
    <row r="68" spans="2:7" s="154" customFormat="1" ht="17.100000000000001" customHeight="1" x14ac:dyDescent="0.2">
      <c r="B68" s="152"/>
      <c r="C68" s="131"/>
      <c r="D68" s="131"/>
      <c r="E68" s="131"/>
      <c r="F68" s="131"/>
      <c r="G68" s="131"/>
    </row>
    <row r="69" spans="2:7" s="154" customFormat="1" ht="17.100000000000001" customHeight="1" x14ac:dyDescent="0.2">
      <c r="B69" s="152"/>
      <c r="C69" s="131"/>
      <c r="D69" s="131"/>
      <c r="E69" s="131"/>
      <c r="F69" s="131"/>
      <c r="G69" s="131"/>
    </row>
    <row r="70" spans="2:7" s="154" customFormat="1" ht="17.100000000000001" customHeight="1" x14ac:dyDescent="0.2">
      <c r="B70" s="152"/>
      <c r="C70" s="131"/>
      <c r="D70" s="131"/>
      <c r="E70" s="131"/>
      <c r="F70" s="131"/>
      <c r="G70" s="131"/>
    </row>
    <row r="71" spans="2:7" s="154" customFormat="1" ht="17.100000000000001" customHeight="1" x14ac:dyDescent="0.2">
      <c r="B71" s="152"/>
      <c r="C71" s="131"/>
      <c r="D71" s="131"/>
      <c r="E71" s="131"/>
      <c r="F71" s="131"/>
      <c r="G71" s="131"/>
    </row>
    <row r="72" spans="2:7" s="154" customFormat="1" ht="17.100000000000001" customHeight="1" x14ac:dyDescent="0.2">
      <c r="B72" s="152"/>
      <c r="C72" s="131"/>
      <c r="D72" s="131"/>
      <c r="E72" s="131"/>
      <c r="F72" s="131"/>
      <c r="G72" s="131"/>
    </row>
    <row r="73" spans="2:7" s="154" customFormat="1" ht="17.100000000000001" customHeight="1" x14ac:dyDescent="0.2">
      <c r="B73" s="152"/>
      <c r="C73" s="131"/>
      <c r="D73" s="131"/>
      <c r="E73" s="131"/>
      <c r="F73" s="131"/>
      <c r="G73" s="131"/>
    </row>
    <row r="74" spans="2:7" s="154" customFormat="1" ht="17.100000000000001" customHeight="1" x14ac:dyDescent="0.2">
      <c r="B74" s="152"/>
      <c r="C74" s="131"/>
      <c r="D74" s="131"/>
      <c r="E74" s="131"/>
      <c r="F74" s="131"/>
      <c r="G74" s="131"/>
    </row>
    <row r="75" spans="2:7" s="154" customFormat="1" ht="17.100000000000001" customHeight="1" x14ac:dyDescent="0.2">
      <c r="B75" s="152"/>
      <c r="C75" s="131"/>
      <c r="D75" s="131"/>
      <c r="E75" s="131"/>
      <c r="F75" s="131"/>
      <c r="G75" s="131"/>
    </row>
    <row r="76" spans="2:7" s="154" customFormat="1" ht="17.100000000000001" customHeight="1" x14ac:dyDescent="0.2">
      <c r="B76" s="152"/>
      <c r="C76" s="131"/>
      <c r="D76" s="131"/>
      <c r="E76" s="131"/>
      <c r="F76" s="131"/>
      <c r="G76" s="131"/>
    </row>
    <row r="77" spans="2:7" s="154" customFormat="1" ht="17.100000000000001" customHeight="1" x14ac:dyDescent="0.2">
      <c r="B77" s="152"/>
      <c r="C77" s="131"/>
      <c r="D77" s="131"/>
      <c r="E77" s="131"/>
      <c r="F77" s="131"/>
      <c r="G77" s="131"/>
    </row>
    <row r="78" spans="2:7" s="154" customFormat="1" ht="17.100000000000001" customHeight="1" x14ac:dyDescent="0.2">
      <c r="B78" s="152"/>
      <c r="C78" s="131"/>
      <c r="D78" s="131"/>
      <c r="E78" s="131"/>
      <c r="F78" s="131"/>
      <c r="G78" s="131"/>
    </row>
    <row r="79" spans="2:7" s="154" customFormat="1" ht="17.100000000000001" customHeight="1" x14ac:dyDescent="0.2">
      <c r="B79" s="152"/>
      <c r="C79" s="131"/>
      <c r="D79" s="131"/>
      <c r="E79" s="131"/>
      <c r="F79" s="131"/>
      <c r="G79" s="131"/>
    </row>
    <row r="80" spans="2:7" s="154" customFormat="1" ht="17.100000000000001" customHeight="1" x14ac:dyDescent="0.2">
      <c r="B80" s="152"/>
      <c r="C80" s="131"/>
      <c r="D80" s="131"/>
      <c r="E80" s="131"/>
      <c r="F80" s="131"/>
      <c r="G80" s="131"/>
    </row>
    <row r="81" spans="2:8" s="154" customFormat="1" ht="17.100000000000001" customHeight="1" x14ac:dyDescent="0.2">
      <c r="B81" s="152"/>
      <c r="C81" s="131"/>
      <c r="D81" s="131"/>
      <c r="E81" s="131"/>
      <c r="F81" s="131"/>
      <c r="G81" s="131"/>
    </row>
    <row r="82" spans="2:8" s="154" customFormat="1" ht="17.100000000000001" customHeight="1" x14ac:dyDescent="0.2">
      <c r="B82" s="152"/>
      <c r="C82" s="131"/>
      <c r="D82" s="131"/>
      <c r="E82" s="131"/>
      <c r="F82" s="131"/>
      <c r="G82" s="131"/>
    </row>
    <row r="83" spans="2:8" s="154" customFormat="1" ht="17.100000000000001" customHeight="1" x14ac:dyDescent="0.2">
      <c r="B83" s="152"/>
      <c r="C83" s="131"/>
      <c r="D83" s="131"/>
      <c r="E83" s="131"/>
      <c r="F83" s="131"/>
      <c r="G83" s="131"/>
    </row>
    <row r="84" spans="2:8" s="154" customFormat="1" ht="17.100000000000001" customHeight="1" x14ac:dyDescent="0.2">
      <c r="B84" s="152"/>
      <c r="C84" s="131"/>
      <c r="D84" s="131"/>
      <c r="E84" s="131"/>
      <c r="F84" s="131"/>
      <c r="G84" s="131"/>
    </row>
    <row r="85" spans="2:8" s="154" customFormat="1" ht="17.100000000000001" customHeight="1" x14ac:dyDescent="0.2">
      <c r="B85" s="152"/>
      <c r="C85" s="131"/>
      <c r="D85" s="131"/>
      <c r="E85" s="131"/>
      <c r="F85" s="131"/>
      <c r="G85" s="131"/>
    </row>
    <row r="86" spans="2:8" s="154" customFormat="1" ht="17.100000000000001" customHeight="1" x14ac:dyDescent="0.2">
      <c r="B86" s="152"/>
      <c r="C86" s="131"/>
      <c r="D86" s="131"/>
      <c r="E86" s="131"/>
      <c r="F86" s="131"/>
      <c r="G86" s="131"/>
    </row>
    <row r="89" spans="2:8" x14ac:dyDescent="0.2">
      <c r="H89" s="131">
        <f>6400/1280</f>
        <v>5</v>
      </c>
    </row>
  </sheetData>
  <mergeCells count="8">
    <mergeCell ref="H18:I18"/>
    <mergeCell ref="E11:F11"/>
    <mergeCell ref="B3:G3"/>
    <mergeCell ref="B5:G5"/>
    <mergeCell ref="E7:F7"/>
    <mergeCell ref="E8:F8"/>
    <mergeCell ref="E9:F9"/>
    <mergeCell ref="E10:F10"/>
  </mergeCells>
  <phoneticPr fontId="17" type="noConversion"/>
  <conditionalFormatting sqref="D28">
    <cfRule type="cellIs" dxfId="32" priority="1" operator="lessThan">
      <formula>0</formula>
    </cfRule>
    <cfRule type="cellIs" dxfId="31" priority="2" operator="greaterThan">
      <formula>0</formula>
    </cfRule>
    <cfRule type="cellIs" dxfId="30" priority="3"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93A41-1BA1-43A9-A0E5-6D1A0A087354}">
  <dimension ref="B3:I85"/>
  <sheetViews>
    <sheetView topLeftCell="A37" zoomScaleNormal="100" workbookViewId="0">
      <selection activeCell="C11" sqref="C11"/>
    </sheetView>
  </sheetViews>
  <sheetFormatPr baseColWidth="10" defaultRowHeight="12.75" x14ac:dyDescent="0.2"/>
  <cols>
    <col min="1" max="1" width="6.5703125" style="131" customWidth="1"/>
    <col min="2" max="2" width="17.140625" style="152" customWidth="1"/>
    <col min="3" max="3" width="17.7109375" style="131" customWidth="1"/>
    <col min="4" max="4" width="17" style="131" customWidth="1"/>
    <col min="5" max="5" width="13.42578125" style="131" customWidth="1"/>
    <col min="6" max="6" width="18.7109375" style="343" customWidth="1"/>
    <col min="7" max="7" width="47.85546875" style="151" customWidth="1"/>
    <col min="8" max="8" width="46" style="131" customWidth="1"/>
    <col min="9" max="16384" width="11.42578125" style="131"/>
  </cols>
  <sheetData>
    <row r="3" spans="2:8" ht="35.25" customHeight="1" x14ac:dyDescent="0.2">
      <c r="B3" s="603" t="s">
        <v>537</v>
      </c>
      <c r="C3" s="603"/>
      <c r="D3" s="603"/>
      <c r="E3" s="603"/>
      <c r="F3" s="603"/>
      <c r="G3" s="603"/>
    </row>
    <row r="4" spans="2:8" ht="10.5" customHeight="1" x14ac:dyDescent="0.35">
      <c r="C4" s="150"/>
      <c r="D4" s="150"/>
      <c r="E4" s="151"/>
      <c r="F4" s="342"/>
    </row>
    <row r="5" spans="2:8" ht="23.25" customHeight="1" x14ac:dyDescent="0.35">
      <c r="B5" s="602" t="s">
        <v>649</v>
      </c>
      <c r="C5" s="602"/>
      <c r="D5" s="602"/>
      <c r="E5" s="602"/>
      <c r="F5" s="602"/>
      <c r="G5" s="602"/>
    </row>
    <row r="6" spans="2:8" ht="22.5" customHeight="1" x14ac:dyDescent="0.2"/>
    <row r="7" spans="2:8" x14ac:dyDescent="0.2">
      <c r="E7" s="600" t="s">
        <v>197</v>
      </c>
      <c r="F7" s="601"/>
    </row>
    <row r="8" spans="2:8" x14ac:dyDescent="0.2">
      <c r="B8" s="190" t="s">
        <v>28</v>
      </c>
      <c r="C8" s="191" t="s">
        <v>37</v>
      </c>
      <c r="D8" s="187"/>
      <c r="E8" s="604" t="s">
        <v>39</v>
      </c>
      <c r="F8" s="605"/>
    </row>
    <row r="9" spans="2:8" x14ac:dyDescent="0.2">
      <c r="B9" s="190" t="s">
        <v>646</v>
      </c>
      <c r="C9" s="162">
        <f>Tableau42610[[#Totals],[Depense]]</f>
        <v>603890</v>
      </c>
      <c r="D9" s="188"/>
      <c r="E9" s="606" t="s">
        <v>31</v>
      </c>
      <c r="F9" s="607"/>
    </row>
    <row r="10" spans="2:8" x14ac:dyDescent="0.2">
      <c r="B10" s="190" t="s">
        <v>645</v>
      </c>
      <c r="C10" s="162">
        <f>Tableau42610[[#Totals],[Versement]]</f>
        <v>588500</v>
      </c>
      <c r="D10" s="188"/>
      <c r="E10" s="608" t="s">
        <v>648</v>
      </c>
      <c r="F10" s="609"/>
    </row>
    <row r="11" spans="2:8" ht="12.75" customHeight="1" x14ac:dyDescent="0.2">
      <c r="B11" s="190" t="s">
        <v>35</v>
      </c>
      <c r="C11" s="194">
        <f>Tableau42610[[#Totals],[Versement]]-Tableau42610[[#Totals],[Depense]]</f>
        <v>-15390</v>
      </c>
      <c r="D11" s="189"/>
      <c r="E11" s="594" t="s">
        <v>196</v>
      </c>
      <c r="F11" s="595"/>
    </row>
    <row r="12" spans="2:8" ht="13.5" thickBot="1" x14ac:dyDescent="0.25"/>
    <row r="13" spans="2:8" ht="20.25" customHeight="1" thickBot="1" x14ac:dyDescent="0.25">
      <c r="B13" s="165" t="s">
        <v>5</v>
      </c>
      <c r="C13" s="44" t="s">
        <v>33</v>
      </c>
      <c r="D13" s="44" t="s">
        <v>46</v>
      </c>
      <c r="E13" s="44" t="s">
        <v>647</v>
      </c>
      <c r="F13" s="44" t="s">
        <v>39</v>
      </c>
      <c r="G13" s="42" t="s">
        <v>34</v>
      </c>
    </row>
    <row r="14" spans="2:8" s="154" customFormat="1" ht="17.100000000000001" customHeight="1" thickBot="1" x14ac:dyDescent="0.25">
      <c r="B14" s="306">
        <v>44917</v>
      </c>
      <c r="C14" s="108" t="s">
        <v>39</v>
      </c>
      <c r="D14" s="108" t="s">
        <v>52</v>
      </c>
      <c r="E14" s="116"/>
      <c r="F14" s="344">
        <v>120000</v>
      </c>
      <c r="G14" s="117" t="s">
        <v>499</v>
      </c>
      <c r="H14" s="154" t="s">
        <v>497</v>
      </c>
    </row>
    <row r="15" spans="2:8" s="154" customFormat="1" ht="17.100000000000001" customHeight="1" thickBot="1" x14ac:dyDescent="0.25">
      <c r="B15" s="166"/>
      <c r="C15" s="107" t="s">
        <v>70</v>
      </c>
      <c r="D15" s="107"/>
      <c r="E15" s="116">
        <v>120000</v>
      </c>
      <c r="F15" s="345"/>
      <c r="G15" s="117" t="s">
        <v>533</v>
      </c>
    </row>
    <row r="16" spans="2:8" s="154" customFormat="1" ht="17.100000000000001" customHeight="1" thickBot="1" x14ac:dyDescent="0.25">
      <c r="B16" s="166">
        <v>44918</v>
      </c>
      <c r="C16" s="107" t="s">
        <v>70</v>
      </c>
      <c r="D16" s="107" t="s">
        <v>134</v>
      </c>
      <c r="E16" s="307"/>
      <c r="F16" s="346"/>
      <c r="G16" s="307" t="s">
        <v>498</v>
      </c>
    </row>
    <row r="17" spans="2:8" s="244" customFormat="1" ht="17.100000000000001" customHeight="1" thickBot="1" x14ac:dyDescent="0.25">
      <c r="B17" s="308">
        <v>44919</v>
      </c>
      <c r="C17" s="108" t="s">
        <v>39</v>
      </c>
      <c r="D17" s="108" t="s">
        <v>52</v>
      </c>
      <c r="E17" s="242"/>
      <c r="F17" s="347">
        <v>240000</v>
      </c>
      <c r="G17" s="243" t="s">
        <v>500</v>
      </c>
    </row>
    <row r="18" spans="2:8" s="154" customFormat="1" ht="17.100000000000001" customHeight="1" thickBot="1" x14ac:dyDescent="0.25">
      <c r="B18" s="166"/>
      <c r="C18" s="107" t="s">
        <v>70</v>
      </c>
      <c r="D18" s="107"/>
      <c r="E18" s="113">
        <v>240000</v>
      </c>
      <c r="F18" s="348"/>
      <c r="G18" s="114" t="s">
        <v>501</v>
      </c>
    </row>
    <row r="19" spans="2:8" s="154" customFormat="1" ht="17.100000000000001" customHeight="1" thickBot="1" x14ac:dyDescent="0.25">
      <c r="B19" s="337">
        <v>44937</v>
      </c>
      <c r="C19" s="334" t="s">
        <v>39</v>
      </c>
      <c r="D19" s="335" t="s">
        <v>52</v>
      </c>
      <c r="E19" s="340"/>
      <c r="F19" s="349">
        <v>10000</v>
      </c>
      <c r="G19" s="341" t="s">
        <v>523</v>
      </c>
    </row>
    <row r="20" spans="2:8" s="154" customFormat="1" ht="17.100000000000001" customHeight="1" thickBot="1" x14ac:dyDescent="0.25">
      <c r="B20" s="166"/>
      <c r="C20" s="107" t="s">
        <v>70</v>
      </c>
      <c r="D20" s="107"/>
      <c r="E20" s="116">
        <v>10000</v>
      </c>
      <c r="F20" s="350"/>
      <c r="G20" s="117" t="s">
        <v>534</v>
      </c>
    </row>
    <row r="21" spans="2:8" s="154" customFormat="1" ht="17.100000000000001" customHeight="1" thickBot="1" x14ac:dyDescent="0.25">
      <c r="B21" s="338">
        <v>44944</v>
      </c>
      <c r="C21" s="336" t="s">
        <v>39</v>
      </c>
      <c r="D21" s="336" t="s">
        <v>52</v>
      </c>
      <c r="E21" s="205"/>
      <c r="F21" s="351">
        <v>5000</v>
      </c>
      <c r="G21" s="112" t="s">
        <v>535</v>
      </c>
    </row>
    <row r="22" spans="2:8" s="154" customFormat="1" ht="17.100000000000001" customHeight="1" thickBot="1" x14ac:dyDescent="0.25">
      <c r="B22" s="204"/>
      <c r="C22" s="205" t="s">
        <v>41</v>
      </c>
      <c r="D22" s="205"/>
      <c r="E22" s="205">
        <v>5500</v>
      </c>
      <c r="F22" s="351"/>
      <c r="G22" s="339" t="s">
        <v>528</v>
      </c>
      <c r="H22" s="154">
        <v>500</v>
      </c>
    </row>
    <row r="23" spans="2:8" s="154" customFormat="1" ht="17.100000000000001" customHeight="1" thickBot="1" x14ac:dyDescent="0.25">
      <c r="B23" s="306">
        <v>44945</v>
      </c>
      <c r="C23" s="108" t="s">
        <v>39</v>
      </c>
      <c r="D23" s="108" t="s">
        <v>52</v>
      </c>
      <c r="E23" s="107"/>
      <c r="F23" s="351">
        <v>500</v>
      </c>
      <c r="G23" s="112"/>
    </row>
    <row r="24" spans="2:8" s="154" customFormat="1" ht="17.100000000000001" customHeight="1" thickBot="1" x14ac:dyDescent="0.25">
      <c r="B24" s="338">
        <v>44952</v>
      </c>
      <c r="C24" s="336" t="s">
        <v>39</v>
      </c>
      <c r="D24" s="336" t="s">
        <v>52</v>
      </c>
      <c r="E24" s="205"/>
      <c r="F24" s="352">
        <v>11000</v>
      </c>
      <c r="G24" s="309" t="s">
        <v>524</v>
      </c>
    </row>
    <row r="25" spans="2:8" s="154" customFormat="1" ht="13.5" thickBot="1" x14ac:dyDescent="0.25">
      <c r="B25" s="204"/>
      <c r="C25" s="205" t="s">
        <v>41</v>
      </c>
      <c r="D25" s="205"/>
      <c r="E25" s="355">
        <v>2000</v>
      </c>
      <c r="F25" s="345"/>
      <c r="G25" s="356" t="s">
        <v>525</v>
      </c>
    </row>
    <row r="26" spans="2:8" s="154" customFormat="1" ht="17.100000000000001" customHeight="1" thickBot="1" x14ac:dyDescent="0.25">
      <c r="B26" s="166"/>
      <c r="C26" s="107" t="s">
        <v>526</v>
      </c>
      <c r="D26" s="107"/>
      <c r="E26" s="107">
        <v>13500</v>
      </c>
      <c r="F26" s="353"/>
      <c r="G26" s="130" t="s">
        <v>527</v>
      </c>
    </row>
    <row r="27" spans="2:8" s="154" customFormat="1" ht="17.100000000000001" customHeight="1" thickBot="1" x14ac:dyDescent="0.25">
      <c r="B27" s="306">
        <v>44954</v>
      </c>
      <c r="C27" s="108" t="s">
        <v>39</v>
      </c>
      <c r="D27" s="108" t="s">
        <v>52</v>
      </c>
      <c r="E27" s="116"/>
      <c r="F27" s="344">
        <v>19000</v>
      </c>
      <c r="G27" s="117" t="s">
        <v>529</v>
      </c>
    </row>
    <row r="28" spans="2:8" s="154" customFormat="1" ht="17.100000000000001" customHeight="1" thickBot="1" x14ac:dyDescent="0.25">
      <c r="B28" s="166"/>
      <c r="C28" s="107" t="s">
        <v>41</v>
      </c>
      <c r="D28" s="107"/>
      <c r="E28" s="116">
        <v>17000</v>
      </c>
      <c r="F28" s="344"/>
      <c r="G28" s="117" t="s">
        <v>530</v>
      </c>
    </row>
    <row r="29" spans="2:8" s="154" customFormat="1" ht="17.100000000000001" customHeight="1" thickBot="1" x14ac:dyDescent="0.25">
      <c r="B29" s="166"/>
      <c r="C29" s="107" t="s">
        <v>42</v>
      </c>
      <c r="D29" s="107" t="s">
        <v>531</v>
      </c>
      <c r="E29" s="116">
        <v>1000</v>
      </c>
      <c r="F29" s="344"/>
      <c r="G29" s="117" t="s">
        <v>651</v>
      </c>
    </row>
    <row r="30" spans="2:8" s="154" customFormat="1" ht="17.100000000000001" customHeight="1" thickBot="1" x14ac:dyDescent="0.25">
      <c r="B30" s="166"/>
      <c r="C30" s="107" t="s">
        <v>42</v>
      </c>
      <c r="D30" s="107" t="s">
        <v>532</v>
      </c>
      <c r="E30" s="116">
        <v>1000</v>
      </c>
      <c r="F30" s="344"/>
      <c r="G30" s="117" t="s">
        <v>652</v>
      </c>
    </row>
    <row r="31" spans="2:8" s="154" customFormat="1" ht="17.100000000000001" customHeight="1" thickBot="1" x14ac:dyDescent="0.25">
      <c r="B31" s="472">
        <v>44956</v>
      </c>
      <c r="C31" s="108" t="s">
        <v>39</v>
      </c>
      <c r="D31" s="108" t="s">
        <v>52</v>
      </c>
      <c r="E31" s="205"/>
      <c r="F31" s="354">
        <v>11000</v>
      </c>
      <c r="G31" s="111" t="s">
        <v>650</v>
      </c>
    </row>
    <row r="32" spans="2:8" s="154" customFormat="1" ht="17.100000000000001" customHeight="1" thickBot="1" x14ac:dyDescent="0.25">
      <c r="B32" s="473"/>
      <c r="C32" s="107" t="s">
        <v>41</v>
      </c>
      <c r="D32" s="205"/>
      <c r="E32" s="355">
        <v>6000</v>
      </c>
      <c r="F32" s="345"/>
      <c r="G32" s="116" t="s">
        <v>536</v>
      </c>
    </row>
    <row r="33" spans="2:9" s="154" customFormat="1" ht="17.100000000000001" customHeight="1" thickBot="1" x14ac:dyDescent="0.25">
      <c r="B33" s="363"/>
      <c r="C33" s="107" t="s">
        <v>41</v>
      </c>
      <c r="D33" s="107"/>
      <c r="E33" s="107">
        <v>2900</v>
      </c>
      <c r="F33" s="352"/>
      <c r="G33" s="112" t="s">
        <v>551</v>
      </c>
    </row>
    <row r="34" spans="2:9" s="154" customFormat="1" ht="17.100000000000001" customHeight="1" thickBot="1" x14ac:dyDescent="0.25">
      <c r="B34" s="168"/>
      <c r="C34" s="331" t="s">
        <v>41</v>
      </c>
      <c r="D34" s="331"/>
      <c r="E34" s="331">
        <v>970</v>
      </c>
      <c r="F34" s="352"/>
      <c r="G34" s="365" t="s">
        <v>554</v>
      </c>
    </row>
    <row r="35" spans="2:9" s="154" customFormat="1" ht="17.100000000000001" customHeight="1" thickBot="1" x14ac:dyDescent="0.25">
      <c r="B35" s="166"/>
      <c r="C35" s="107" t="s">
        <v>41</v>
      </c>
      <c r="D35" s="107"/>
      <c r="E35" s="107">
        <v>1960</v>
      </c>
      <c r="F35" s="352"/>
      <c r="G35" s="112" t="s">
        <v>552</v>
      </c>
    </row>
    <row r="36" spans="2:9" s="154" customFormat="1" ht="17.100000000000001" customHeight="1" thickBot="1" x14ac:dyDescent="0.25">
      <c r="B36" s="204">
        <v>44961</v>
      </c>
      <c r="C36" s="107" t="s">
        <v>41</v>
      </c>
      <c r="D36" s="205"/>
      <c r="E36" s="205">
        <v>1750</v>
      </c>
      <c r="F36" s="354"/>
      <c r="G36" s="112" t="s">
        <v>553</v>
      </c>
      <c r="H36" s="161"/>
    </row>
    <row r="37" spans="2:9" s="154" customFormat="1" ht="17.100000000000001" customHeight="1" thickBot="1" x14ac:dyDescent="0.25">
      <c r="B37" s="168">
        <v>44964</v>
      </c>
      <c r="C37" s="331" t="s">
        <v>526</v>
      </c>
      <c r="D37" s="331"/>
      <c r="E37" s="331">
        <v>9000</v>
      </c>
      <c r="F37" s="354"/>
      <c r="G37" s="365" t="s">
        <v>555</v>
      </c>
    </row>
    <row r="38" spans="2:9" s="154" customFormat="1" ht="17.100000000000001" customHeight="1" thickBot="1" x14ac:dyDescent="0.25">
      <c r="B38" s="168"/>
      <c r="C38" s="331"/>
      <c r="D38" s="331"/>
      <c r="E38" s="331"/>
      <c r="F38" s="354"/>
      <c r="G38" s="365"/>
      <c r="I38" s="161"/>
    </row>
    <row r="39" spans="2:9" s="154" customFormat="1" ht="17.100000000000001" customHeight="1" thickBot="1" x14ac:dyDescent="0.25">
      <c r="B39" s="458">
        <v>44993</v>
      </c>
      <c r="C39" s="454" t="s">
        <v>39</v>
      </c>
      <c r="D39" s="454" t="s">
        <v>52</v>
      </c>
      <c r="E39" s="331"/>
      <c r="F39" s="354">
        <v>102000</v>
      </c>
      <c r="G39" s="365" t="s">
        <v>605</v>
      </c>
    </row>
    <row r="40" spans="2:9" s="161" customFormat="1" ht="17.100000000000001" customHeight="1" thickBot="1" x14ac:dyDescent="0.25">
      <c r="B40" s="168"/>
      <c r="C40" s="331" t="s">
        <v>70</v>
      </c>
      <c r="D40" s="331" t="s">
        <v>52</v>
      </c>
      <c r="E40" s="455"/>
      <c r="F40" s="456"/>
      <c r="G40" s="457" t="s">
        <v>606</v>
      </c>
      <c r="H40" s="154"/>
      <c r="I40" s="154"/>
    </row>
    <row r="41" spans="2:9" s="154" customFormat="1" ht="17.100000000000001" customHeight="1" thickBot="1" x14ac:dyDescent="0.25">
      <c r="B41" s="168"/>
      <c r="C41" s="331" t="s">
        <v>41</v>
      </c>
      <c r="D41" s="331"/>
      <c r="E41" s="331">
        <v>1800</v>
      </c>
      <c r="F41" s="364"/>
      <c r="G41" s="365" t="s">
        <v>657</v>
      </c>
    </row>
    <row r="42" spans="2:9" s="154" customFormat="1" ht="17.100000000000001" customHeight="1" thickBot="1" x14ac:dyDescent="0.25">
      <c r="B42" s="168">
        <v>44994</v>
      </c>
      <c r="C42" s="331" t="s">
        <v>70</v>
      </c>
      <c r="D42" s="331"/>
      <c r="E42" s="451">
        <v>100000</v>
      </c>
      <c r="F42" s="453"/>
      <c r="G42" s="452" t="s">
        <v>604</v>
      </c>
    </row>
    <row r="43" spans="2:9" s="154" customFormat="1" ht="17.100000000000001" customHeight="1" thickBot="1" x14ac:dyDescent="0.25">
      <c r="B43" s="458">
        <v>44996</v>
      </c>
      <c r="C43" s="454" t="s">
        <v>39</v>
      </c>
      <c r="D43" s="454" t="s">
        <v>52</v>
      </c>
      <c r="E43" s="451"/>
      <c r="F43" s="453">
        <v>20000</v>
      </c>
      <c r="G43" s="452" t="s">
        <v>644</v>
      </c>
    </row>
    <row r="44" spans="2:9" s="154" customFormat="1" ht="17.100000000000001" customHeight="1" thickBot="1" x14ac:dyDescent="0.25">
      <c r="B44" s="168"/>
      <c r="C44" s="331" t="s">
        <v>70</v>
      </c>
      <c r="D44" s="331" t="s">
        <v>134</v>
      </c>
      <c r="E44" s="451">
        <v>10000</v>
      </c>
      <c r="F44" s="453"/>
      <c r="G44" s="452" t="s">
        <v>607</v>
      </c>
    </row>
    <row r="45" spans="2:9" s="154" customFormat="1" ht="17.100000000000001" customHeight="1" thickBot="1" x14ac:dyDescent="0.25">
      <c r="B45" s="168"/>
      <c r="C45" s="331" t="s">
        <v>70</v>
      </c>
      <c r="D45" s="331" t="s">
        <v>608</v>
      </c>
      <c r="E45" s="451">
        <v>10000</v>
      </c>
      <c r="F45" s="459"/>
      <c r="G45" s="452" t="s">
        <v>609</v>
      </c>
    </row>
    <row r="46" spans="2:9" s="154" customFormat="1" ht="17.100000000000001" customHeight="1" thickBot="1" x14ac:dyDescent="0.25">
      <c r="B46" s="458">
        <v>44998</v>
      </c>
      <c r="C46" s="454" t="s">
        <v>39</v>
      </c>
      <c r="D46" s="454" t="s">
        <v>638</v>
      </c>
      <c r="E46" s="107"/>
      <c r="F46" s="107">
        <v>50000</v>
      </c>
      <c r="G46" s="452" t="s">
        <v>639</v>
      </c>
    </row>
    <row r="47" spans="2:9" s="154" customFormat="1" ht="17.100000000000001" customHeight="1" thickBot="1" x14ac:dyDescent="0.25">
      <c r="B47" s="168"/>
      <c r="C47" s="331" t="s">
        <v>70</v>
      </c>
      <c r="D47" s="331" t="s">
        <v>502</v>
      </c>
      <c r="E47" s="451">
        <v>40000</v>
      </c>
      <c r="F47" s="464"/>
      <c r="G47" s="452" t="s">
        <v>607</v>
      </c>
    </row>
    <row r="48" spans="2:9" s="154" customFormat="1" ht="17.100000000000001" customHeight="1" thickBot="1" x14ac:dyDescent="0.25">
      <c r="B48" s="168"/>
      <c r="C48" s="331" t="s">
        <v>41</v>
      </c>
      <c r="D48" s="331"/>
      <c r="E48" s="451">
        <v>6000</v>
      </c>
      <c r="F48" s="453"/>
      <c r="G48" s="452" t="s">
        <v>640</v>
      </c>
    </row>
    <row r="49" spans="2:8" s="154" customFormat="1" ht="17.100000000000001" customHeight="1" thickBot="1" x14ac:dyDescent="0.25">
      <c r="B49" s="168"/>
      <c r="C49" s="331" t="s">
        <v>41</v>
      </c>
      <c r="D49" s="331"/>
      <c r="E49" s="451">
        <v>1350</v>
      </c>
      <c r="F49" s="459"/>
      <c r="G49" s="452" t="s">
        <v>641</v>
      </c>
    </row>
    <row r="50" spans="2:8" s="154" customFormat="1" ht="17.100000000000001" customHeight="1" thickBot="1" x14ac:dyDescent="0.25">
      <c r="B50" s="460">
        <v>45004</v>
      </c>
      <c r="C50" s="461" t="s">
        <v>94</v>
      </c>
      <c r="D50" s="461"/>
      <c r="E50" s="461">
        <v>1300</v>
      </c>
      <c r="F50" s="465"/>
      <c r="G50" s="462" t="s">
        <v>653</v>
      </c>
    </row>
    <row r="51" spans="2:8" s="154" customFormat="1" ht="17.100000000000001" customHeight="1" thickBot="1" x14ac:dyDescent="0.25">
      <c r="B51" s="332">
        <v>45005</v>
      </c>
      <c r="C51" s="333" t="s">
        <v>94</v>
      </c>
      <c r="D51" s="333"/>
      <c r="E51" s="333">
        <v>450</v>
      </c>
      <c r="F51" s="466"/>
      <c r="G51" s="463" t="s">
        <v>654</v>
      </c>
    </row>
    <row r="52" spans="2:8" s="154" customFormat="1" ht="17.100000000000001" customHeight="1" thickBot="1" x14ac:dyDescent="0.25">
      <c r="B52" s="332"/>
      <c r="C52" s="333" t="s">
        <v>94</v>
      </c>
      <c r="D52" s="333"/>
      <c r="E52" s="333">
        <v>260</v>
      </c>
      <c r="F52" s="354"/>
      <c r="G52" s="463" t="s">
        <v>655</v>
      </c>
    </row>
    <row r="53" spans="2:8" s="154" customFormat="1" ht="17.100000000000001" customHeight="1" thickBot="1" x14ac:dyDescent="0.25">
      <c r="B53" s="332"/>
      <c r="C53" s="333" t="s">
        <v>94</v>
      </c>
      <c r="D53" s="333"/>
      <c r="E53" s="333">
        <v>150</v>
      </c>
      <c r="F53" s="354"/>
      <c r="G53" s="463" t="s">
        <v>656</v>
      </c>
    </row>
    <row r="54" spans="2:8" s="154" customFormat="1" ht="17.100000000000001" customHeight="1" thickBot="1" x14ac:dyDescent="0.25">
      <c r="B54" s="332"/>
      <c r="C54" s="333"/>
      <c r="D54" s="333"/>
      <c r="E54" s="333"/>
      <c r="F54" s="364"/>
      <c r="G54" s="463"/>
    </row>
    <row r="55" spans="2:8" s="154" customFormat="1" ht="17.100000000000001" customHeight="1" thickBot="1" x14ac:dyDescent="0.25">
      <c r="B55" s="467" t="s">
        <v>0</v>
      </c>
      <c r="C55" s="468"/>
      <c r="D55" s="469"/>
      <c r="E55" s="469">
        <f>SUBTOTAL(109,Tableau42610[Depense])</f>
        <v>603890</v>
      </c>
      <c r="F55" s="470">
        <f>SUBTOTAL(109,Tableau42610[Versement])</f>
        <v>588500</v>
      </c>
      <c r="G55" s="471">
        <f>C11</f>
        <v>-15390</v>
      </c>
    </row>
    <row r="56" spans="2:8" s="154" customFormat="1" ht="17.100000000000001" customHeight="1" x14ac:dyDescent="0.2">
      <c r="B56" s="152"/>
      <c r="C56" s="131"/>
      <c r="D56" s="131"/>
      <c r="E56" s="131"/>
      <c r="F56" s="343"/>
      <c r="G56" s="151"/>
    </row>
    <row r="57" spans="2:8" s="154" customFormat="1" ht="17.100000000000001" customHeight="1" x14ac:dyDescent="0.2">
      <c r="B57" s="152"/>
      <c r="C57" s="131"/>
      <c r="D57" s="131"/>
      <c r="E57" s="131"/>
      <c r="F57" s="343"/>
      <c r="G57" s="151"/>
    </row>
    <row r="58" spans="2:8" s="154" customFormat="1" ht="17.100000000000001" customHeight="1" x14ac:dyDescent="0.2">
      <c r="B58" s="152"/>
      <c r="C58" s="131"/>
      <c r="D58" s="131"/>
      <c r="E58" s="131"/>
      <c r="F58" s="343"/>
      <c r="G58" s="151"/>
    </row>
    <row r="59" spans="2:8" s="154" customFormat="1" ht="17.100000000000001" customHeight="1" x14ac:dyDescent="0.2">
      <c r="B59" s="152"/>
      <c r="C59" s="131"/>
      <c r="D59" s="131"/>
      <c r="E59" s="131"/>
      <c r="F59" s="343"/>
      <c r="H59" s="151"/>
    </row>
    <row r="60" spans="2:8" s="154" customFormat="1" ht="17.100000000000001" customHeight="1" x14ac:dyDescent="0.2">
      <c r="B60" s="152"/>
      <c r="C60" s="131"/>
      <c r="D60" s="131"/>
      <c r="E60" s="131"/>
      <c r="F60" s="343"/>
      <c r="G60" s="151"/>
    </row>
    <row r="61" spans="2:8" s="154" customFormat="1" ht="17.100000000000001" customHeight="1" x14ac:dyDescent="0.2">
      <c r="B61" s="152"/>
      <c r="C61" s="131"/>
      <c r="D61" s="131"/>
      <c r="E61" s="131"/>
      <c r="F61" s="343"/>
      <c r="G61" s="151"/>
    </row>
    <row r="62" spans="2:8" s="154" customFormat="1" ht="17.100000000000001" customHeight="1" x14ac:dyDescent="0.2">
      <c r="B62" s="152"/>
      <c r="C62" s="131"/>
      <c r="D62" s="131"/>
      <c r="E62" s="131"/>
      <c r="F62" s="343"/>
      <c r="G62" s="151"/>
    </row>
    <row r="63" spans="2:8" s="154" customFormat="1" ht="17.100000000000001" customHeight="1" x14ac:dyDescent="0.2">
      <c r="B63" s="152"/>
      <c r="C63" s="131"/>
      <c r="D63" s="131"/>
      <c r="E63" s="131"/>
      <c r="F63" s="343"/>
      <c r="G63" s="151"/>
    </row>
    <row r="64" spans="2:8" s="154" customFormat="1" ht="17.100000000000001" customHeight="1" x14ac:dyDescent="0.2">
      <c r="B64" s="152"/>
      <c r="C64" s="131"/>
      <c r="D64" s="131"/>
      <c r="E64" s="131"/>
      <c r="F64" s="343"/>
      <c r="G64" s="151"/>
    </row>
    <row r="65" spans="2:7" s="154" customFormat="1" ht="17.100000000000001" customHeight="1" x14ac:dyDescent="0.2">
      <c r="B65" s="152"/>
      <c r="C65" s="131"/>
      <c r="D65" s="131"/>
      <c r="E65" s="131"/>
      <c r="F65" s="343"/>
      <c r="G65" s="151"/>
    </row>
    <row r="66" spans="2:7" s="154" customFormat="1" ht="17.100000000000001" customHeight="1" x14ac:dyDescent="0.2">
      <c r="B66" s="152"/>
      <c r="C66" s="131"/>
      <c r="D66" s="131"/>
      <c r="E66" s="131"/>
      <c r="F66" s="343"/>
      <c r="G66" s="151"/>
    </row>
    <row r="67" spans="2:7" s="154" customFormat="1" ht="17.100000000000001" customHeight="1" x14ac:dyDescent="0.2">
      <c r="B67" s="152"/>
      <c r="C67" s="131"/>
      <c r="D67" s="131"/>
      <c r="E67" s="131"/>
      <c r="F67" s="343"/>
      <c r="G67" s="151"/>
    </row>
    <row r="68" spans="2:7" s="154" customFormat="1" ht="17.100000000000001" customHeight="1" x14ac:dyDescent="0.2">
      <c r="B68" s="152"/>
      <c r="C68" s="131"/>
      <c r="D68" s="131"/>
      <c r="E68" s="131"/>
      <c r="F68" s="343"/>
      <c r="G68" s="151"/>
    </row>
    <row r="69" spans="2:7" s="154" customFormat="1" ht="17.100000000000001" customHeight="1" x14ac:dyDescent="0.2">
      <c r="B69" s="152"/>
      <c r="C69" s="131"/>
      <c r="D69" s="131"/>
      <c r="E69" s="131"/>
      <c r="F69" s="343"/>
      <c r="G69" s="151"/>
    </row>
    <row r="70" spans="2:7" s="154" customFormat="1" ht="17.100000000000001" customHeight="1" x14ac:dyDescent="0.2">
      <c r="B70" s="152"/>
      <c r="C70" s="131"/>
      <c r="D70" s="131"/>
      <c r="E70" s="131"/>
      <c r="F70" s="343"/>
      <c r="G70" s="151"/>
    </row>
    <row r="71" spans="2:7" s="154" customFormat="1" ht="17.100000000000001" customHeight="1" x14ac:dyDescent="0.2">
      <c r="B71" s="152"/>
      <c r="C71" s="131"/>
      <c r="D71" s="131"/>
      <c r="E71" s="131"/>
      <c r="F71" s="343"/>
      <c r="G71" s="151"/>
    </row>
    <row r="72" spans="2:7" s="154" customFormat="1" ht="17.100000000000001" customHeight="1" x14ac:dyDescent="0.2">
      <c r="B72" s="152"/>
      <c r="C72" s="131"/>
      <c r="D72" s="131"/>
      <c r="E72" s="131"/>
      <c r="F72" s="343"/>
      <c r="G72" s="151"/>
    </row>
    <row r="73" spans="2:7" s="154" customFormat="1" ht="17.100000000000001" customHeight="1" x14ac:dyDescent="0.2">
      <c r="B73" s="152"/>
      <c r="C73" s="131"/>
      <c r="D73" s="131"/>
      <c r="E73" s="131"/>
      <c r="F73" s="343"/>
      <c r="G73" s="151"/>
    </row>
    <row r="74" spans="2:7" s="154" customFormat="1" ht="17.100000000000001" customHeight="1" x14ac:dyDescent="0.2">
      <c r="B74" s="152"/>
      <c r="C74" s="131"/>
      <c r="D74" s="131"/>
      <c r="E74" s="131"/>
      <c r="F74" s="343"/>
      <c r="G74" s="151"/>
    </row>
    <row r="75" spans="2:7" s="154" customFormat="1" ht="17.100000000000001" customHeight="1" x14ac:dyDescent="0.2">
      <c r="B75" s="152"/>
      <c r="C75" s="131"/>
      <c r="D75" s="131"/>
      <c r="E75" s="131"/>
      <c r="F75" s="343"/>
      <c r="G75" s="151"/>
    </row>
    <row r="76" spans="2:7" s="154" customFormat="1" ht="17.100000000000001" customHeight="1" x14ac:dyDescent="0.2">
      <c r="B76" s="152"/>
      <c r="C76" s="131"/>
      <c r="D76" s="131"/>
      <c r="E76" s="131"/>
      <c r="F76" s="343"/>
      <c r="G76" s="151"/>
    </row>
    <row r="77" spans="2:7" s="154" customFormat="1" ht="17.100000000000001" customHeight="1" x14ac:dyDescent="0.2">
      <c r="B77" s="152"/>
      <c r="C77" s="131"/>
      <c r="D77" s="131"/>
      <c r="E77" s="131"/>
      <c r="F77" s="343"/>
      <c r="G77" s="151"/>
    </row>
    <row r="78" spans="2:7" s="154" customFormat="1" ht="17.100000000000001" customHeight="1" x14ac:dyDescent="0.2">
      <c r="B78" s="152"/>
      <c r="C78" s="131"/>
      <c r="D78" s="131"/>
      <c r="E78" s="131"/>
      <c r="F78" s="343"/>
      <c r="G78" s="151"/>
    </row>
    <row r="79" spans="2:7" s="154" customFormat="1" ht="17.100000000000001" customHeight="1" x14ac:dyDescent="0.2">
      <c r="B79" s="152"/>
      <c r="C79" s="131"/>
      <c r="D79" s="131"/>
      <c r="E79" s="131"/>
      <c r="F79" s="343"/>
      <c r="G79" s="151"/>
    </row>
    <row r="80" spans="2:7" s="154" customFormat="1" ht="17.100000000000001" customHeight="1" x14ac:dyDescent="0.2">
      <c r="B80" s="152"/>
      <c r="C80" s="131"/>
      <c r="D80" s="131"/>
      <c r="E80" s="131"/>
      <c r="F80" s="343"/>
      <c r="G80" s="151"/>
    </row>
    <row r="81" spans="2:9" s="154" customFormat="1" ht="17.100000000000001" customHeight="1" x14ac:dyDescent="0.2">
      <c r="B81" s="152"/>
      <c r="C81" s="131"/>
      <c r="D81" s="131"/>
      <c r="E81" s="131"/>
      <c r="F81" s="343"/>
      <c r="G81" s="151"/>
    </row>
    <row r="82" spans="2:9" s="154" customFormat="1" ht="17.100000000000001" customHeight="1" x14ac:dyDescent="0.2">
      <c r="B82" s="152"/>
      <c r="C82" s="131"/>
      <c r="D82" s="131"/>
      <c r="E82" s="131"/>
      <c r="F82" s="343"/>
      <c r="G82" s="151"/>
      <c r="H82" s="131"/>
    </row>
    <row r="83" spans="2:9" s="154" customFormat="1" ht="17.100000000000001" customHeight="1" x14ac:dyDescent="0.2">
      <c r="B83" s="152"/>
      <c r="C83" s="131"/>
      <c r="D83" s="131"/>
      <c r="E83" s="131"/>
      <c r="F83" s="343"/>
      <c r="G83" s="151"/>
      <c r="H83" s="131"/>
    </row>
    <row r="84" spans="2:9" s="154" customFormat="1" ht="17.100000000000001" customHeight="1" x14ac:dyDescent="0.2">
      <c r="B84" s="152"/>
      <c r="C84" s="131"/>
      <c r="D84" s="131"/>
      <c r="E84" s="131"/>
      <c r="F84" s="343"/>
      <c r="G84" s="151"/>
      <c r="H84" s="131">
        <f>6400/1280</f>
        <v>5</v>
      </c>
      <c r="I84" s="131"/>
    </row>
    <row r="85" spans="2:9" s="154" customFormat="1" ht="17.100000000000001" customHeight="1" x14ac:dyDescent="0.2">
      <c r="B85" s="152"/>
      <c r="C85" s="131"/>
      <c r="D85" s="131"/>
      <c r="E85" s="131"/>
      <c r="F85" s="343"/>
      <c r="G85" s="151"/>
      <c r="H85" s="131"/>
      <c r="I85" s="131"/>
    </row>
  </sheetData>
  <mergeCells count="7">
    <mergeCell ref="E11:F11"/>
    <mergeCell ref="B3:G3"/>
    <mergeCell ref="B5:G5"/>
    <mergeCell ref="E7:F7"/>
    <mergeCell ref="E8:F8"/>
    <mergeCell ref="E9:F9"/>
    <mergeCell ref="E10:F10"/>
  </mergeCells>
  <conditionalFormatting sqref="C11">
    <cfRule type="cellIs" dxfId="29" priority="1" operator="lessThan">
      <formula>0</formula>
    </cfRule>
    <cfRule type="cellIs" dxfId="28" priority="2"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0A22B-9A97-44CB-96DC-658D1E2160C5}">
  <dimension ref="B3:I95"/>
  <sheetViews>
    <sheetView topLeftCell="A51" zoomScale="70" zoomScaleNormal="70" workbookViewId="0">
      <selection activeCell="G74" sqref="G74"/>
    </sheetView>
  </sheetViews>
  <sheetFormatPr baseColWidth="10" defaultRowHeight="12.75" x14ac:dyDescent="0.2"/>
  <cols>
    <col min="1" max="1" width="6.5703125" style="131" customWidth="1"/>
    <col min="2" max="2" width="17.140625" style="152" customWidth="1"/>
    <col min="3" max="3" width="17.7109375" style="131" customWidth="1"/>
    <col min="4" max="4" width="17" style="131" customWidth="1"/>
    <col min="5" max="5" width="13.42578125" style="131" customWidth="1"/>
    <col min="6" max="6" width="18.7109375" style="343" customWidth="1"/>
    <col min="7" max="7" width="47.85546875" style="151" customWidth="1"/>
    <col min="8" max="8" width="46" style="131" customWidth="1"/>
    <col min="9" max="16384" width="11.42578125" style="131"/>
  </cols>
  <sheetData>
    <row r="3" spans="2:8" ht="35.25" customHeight="1" x14ac:dyDescent="0.2">
      <c r="B3" s="603" t="s">
        <v>537</v>
      </c>
      <c r="C3" s="603"/>
      <c r="D3" s="603"/>
      <c r="E3" s="603"/>
      <c r="F3" s="603"/>
      <c r="G3" s="603"/>
    </row>
    <row r="4" spans="2:8" ht="10.5" customHeight="1" x14ac:dyDescent="0.35">
      <c r="C4" s="150"/>
      <c r="D4" s="150"/>
      <c r="E4" s="151"/>
      <c r="F4" s="342"/>
    </row>
    <row r="5" spans="2:8" ht="23.25" customHeight="1" x14ac:dyDescent="0.35">
      <c r="B5" s="602" t="s">
        <v>649</v>
      </c>
      <c r="C5" s="602"/>
      <c r="D5" s="602"/>
      <c r="E5" s="602"/>
      <c r="F5" s="602"/>
      <c r="G5" s="602"/>
    </row>
    <row r="6" spans="2:8" ht="22.5" customHeight="1" x14ac:dyDescent="0.2"/>
    <row r="7" spans="2:8" x14ac:dyDescent="0.2">
      <c r="E7" s="600" t="s">
        <v>197</v>
      </c>
      <c r="F7" s="601"/>
    </row>
    <row r="8" spans="2:8" x14ac:dyDescent="0.2">
      <c r="B8" s="190" t="s">
        <v>28</v>
      </c>
      <c r="C8" s="191" t="s">
        <v>37</v>
      </c>
      <c r="D8" s="187"/>
      <c r="E8" s="604" t="s">
        <v>39</v>
      </c>
      <c r="F8" s="605"/>
    </row>
    <row r="9" spans="2:8" x14ac:dyDescent="0.2">
      <c r="B9" s="190" t="s">
        <v>707</v>
      </c>
      <c r="C9" s="162">
        <f>Tableau426107[[#Totals],[Depense]]</f>
        <v>718425</v>
      </c>
      <c r="D9" s="188"/>
      <c r="E9" s="606" t="s">
        <v>31</v>
      </c>
      <c r="F9" s="607"/>
    </row>
    <row r="10" spans="2:8" x14ac:dyDescent="0.2">
      <c r="B10" s="190" t="s">
        <v>645</v>
      </c>
      <c r="C10" s="162">
        <f>Tableau426107[[#Totals],[Versement]]</f>
        <v>630000</v>
      </c>
      <c r="D10" s="188"/>
      <c r="E10" s="608" t="s">
        <v>648</v>
      </c>
      <c r="F10" s="609"/>
    </row>
    <row r="11" spans="2:8" ht="12.75" customHeight="1" x14ac:dyDescent="0.2">
      <c r="B11" s="190" t="s">
        <v>35</v>
      </c>
      <c r="C11" s="194">
        <f>C10-C9</f>
        <v>-88425</v>
      </c>
      <c r="D11" s="189"/>
      <c r="E11" s="594" t="s">
        <v>196</v>
      </c>
      <c r="F11" s="595"/>
    </row>
    <row r="12" spans="2:8" ht="13.5" thickBot="1" x14ac:dyDescent="0.25"/>
    <row r="13" spans="2:8" ht="13.5" thickBot="1" x14ac:dyDescent="0.25">
      <c r="B13" s="165" t="s">
        <v>5</v>
      </c>
      <c r="C13" s="44" t="s">
        <v>33</v>
      </c>
      <c r="D13" s="44" t="s">
        <v>46</v>
      </c>
      <c r="E13" s="44" t="s">
        <v>647</v>
      </c>
      <c r="F13" s="44" t="s">
        <v>39</v>
      </c>
      <c r="G13" s="42" t="s">
        <v>34</v>
      </c>
    </row>
    <row r="14" spans="2:8" ht="13.5" thickBot="1" x14ac:dyDescent="0.25">
      <c r="B14" s="480"/>
      <c r="C14" s="113"/>
      <c r="D14" s="113"/>
      <c r="E14" s="479">
        <v>15390</v>
      </c>
      <c r="F14" s="348"/>
      <c r="G14" s="114" t="s">
        <v>708</v>
      </c>
    </row>
    <row r="15" spans="2:8" ht="13.5" thickBot="1" x14ac:dyDescent="0.25">
      <c r="B15" s="204">
        <v>45003</v>
      </c>
      <c r="C15" s="336" t="s">
        <v>39</v>
      </c>
      <c r="D15" s="336" t="s">
        <v>52</v>
      </c>
      <c r="E15" s="336"/>
      <c r="F15" s="481">
        <v>50000</v>
      </c>
      <c r="G15" s="513" t="s">
        <v>672</v>
      </c>
      <c r="H15" s="131" t="s">
        <v>709</v>
      </c>
    </row>
    <row r="16" spans="2:8" ht="13.5" thickBot="1" x14ac:dyDescent="0.25">
      <c r="B16" s="204"/>
      <c r="C16" s="205" t="s">
        <v>47</v>
      </c>
      <c r="D16" s="205" t="s">
        <v>658</v>
      </c>
      <c r="E16" s="205">
        <v>50000</v>
      </c>
      <c r="F16" s="352"/>
      <c r="G16" s="339" t="s">
        <v>710</v>
      </c>
    </row>
    <row r="17" spans="2:8" ht="13.5" thickBot="1" x14ac:dyDescent="0.25">
      <c r="B17" s="485"/>
      <c r="C17" s="486"/>
      <c r="D17" s="486"/>
      <c r="E17" s="486"/>
      <c r="F17" s="487"/>
      <c r="G17" s="488"/>
    </row>
    <row r="18" spans="2:8" ht="13.5" thickBot="1" x14ac:dyDescent="0.25">
      <c r="B18" s="204">
        <v>45006</v>
      </c>
      <c r="C18" s="336" t="s">
        <v>39</v>
      </c>
      <c r="D18" s="336" t="s">
        <v>52</v>
      </c>
      <c r="E18" s="336"/>
      <c r="F18" s="481">
        <v>26000</v>
      </c>
      <c r="G18" s="513" t="s">
        <v>660</v>
      </c>
    </row>
    <row r="19" spans="2:8" ht="13.5" thickBot="1" x14ac:dyDescent="0.25">
      <c r="B19" s="204"/>
      <c r="C19" s="494" t="s">
        <v>47</v>
      </c>
      <c r="D19" s="494" t="s">
        <v>661</v>
      </c>
      <c r="E19" s="494">
        <v>2000</v>
      </c>
      <c r="F19" s="352"/>
      <c r="G19" s="339" t="s">
        <v>711</v>
      </c>
    </row>
    <row r="20" spans="2:8" ht="13.5" thickBot="1" x14ac:dyDescent="0.25">
      <c r="B20" s="204"/>
      <c r="C20" s="494" t="s">
        <v>41</v>
      </c>
      <c r="D20" s="494"/>
      <c r="E20" s="494">
        <v>200</v>
      </c>
      <c r="F20" s="352"/>
      <c r="G20" s="339" t="s">
        <v>712</v>
      </c>
    </row>
    <row r="21" spans="2:8" ht="13.5" thickBot="1" x14ac:dyDescent="0.25">
      <c r="B21" s="485"/>
      <c r="C21" s="486"/>
      <c r="D21" s="486"/>
      <c r="E21" s="486"/>
      <c r="F21" s="487"/>
      <c r="G21" s="488"/>
    </row>
    <row r="22" spans="2:8" s="154" customFormat="1" ht="13.5" thickBot="1" x14ac:dyDescent="0.25">
      <c r="B22" s="204">
        <v>45007</v>
      </c>
      <c r="C22" s="108" t="s">
        <v>39</v>
      </c>
      <c r="D22" s="108" t="s">
        <v>52</v>
      </c>
      <c r="E22" s="108"/>
      <c r="F22" s="482">
        <v>50000</v>
      </c>
      <c r="G22" s="108" t="s">
        <v>664</v>
      </c>
    </row>
    <row r="23" spans="2:8" s="154" customFormat="1" ht="13.5" thickBot="1" x14ac:dyDescent="0.25">
      <c r="B23" s="204"/>
      <c r="C23" s="205" t="s">
        <v>47</v>
      </c>
      <c r="D23" s="205" t="s">
        <v>662</v>
      </c>
      <c r="E23" s="205">
        <v>25000</v>
      </c>
      <c r="F23" s="352"/>
      <c r="G23" s="339" t="s">
        <v>713</v>
      </c>
    </row>
    <row r="24" spans="2:8" s="154" customFormat="1" ht="13.5" thickBot="1" x14ac:dyDescent="0.25">
      <c r="B24" s="167"/>
      <c r="C24" s="107" t="s">
        <v>47</v>
      </c>
      <c r="D24" s="107" t="s">
        <v>658</v>
      </c>
      <c r="E24" s="107">
        <v>50000</v>
      </c>
      <c r="F24" s="353"/>
      <c r="G24" s="130" t="s">
        <v>714</v>
      </c>
    </row>
    <row r="25" spans="2:8" s="154" customFormat="1" ht="13.5" thickBot="1" x14ac:dyDescent="0.25">
      <c r="B25" s="485"/>
      <c r="C25" s="486"/>
      <c r="D25" s="486"/>
      <c r="E25" s="486"/>
      <c r="F25" s="487"/>
      <c r="G25" s="488"/>
    </row>
    <row r="26" spans="2:8" s="244" customFormat="1" ht="13.5" thickBot="1" x14ac:dyDescent="0.25">
      <c r="B26" s="166">
        <v>45008</v>
      </c>
      <c r="C26" s="108" t="s">
        <v>39</v>
      </c>
      <c r="D26" s="108" t="s">
        <v>52</v>
      </c>
      <c r="E26" s="108"/>
      <c r="F26" s="482">
        <v>60000</v>
      </c>
      <c r="G26" s="109" t="s">
        <v>715</v>
      </c>
    </row>
    <row r="27" spans="2:8" s="154" customFormat="1" ht="13.5" thickBot="1" x14ac:dyDescent="0.25">
      <c r="B27" s="281"/>
      <c r="C27" s="226" t="s">
        <v>47</v>
      </c>
      <c r="D27" s="138" t="s">
        <v>622</v>
      </c>
      <c r="E27" s="226">
        <v>60000</v>
      </c>
      <c r="F27" s="483"/>
      <c r="G27" s="146" t="s">
        <v>716</v>
      </c>
    </row>
    <row r="28" spans="2:8" s="154" customFormat="1" ht="13.5" thickBot="1" x14ac:dyDescent="0.25">
      <c r="B28" s="166"/>
      <c r="C28" s="108" t="s">
        <v>39</v>
      </c>
      <c r="D28" s="108" t="s">
        <v>52</v>
      </c>
      <c r="E28" s="108"/>
      <c r="F28" s="484">
        <v>6000</v>
      </c>
      <c r="G28" s="109" t="s">
        <v>717</v>
      </c>
    </row>
    <row r="29" spans="2:8" s="154" customFormat="1" ht="13.5" thickBot="1" x14ac:dyDescent="0.25">
      <c r="B29" s="204"/>
      <c r="C29" s="107" t="s">
        <v>47</v>
      </c>
      <c r="D29" s="107" t="s">
        <v>659</v>
      </c>
      <c r="E29" s="205">
        <v>6000</v>
      </c>
      <c r="F29" s="351"/>
      <c r="G29" s="130" t="s">
        <v>718</v>
      </c>
    </row>
    <row r="30" spans="2:8" s="154" customFormat="1" ht="13.5" thickBot="1" x14ac:dyDescent="0.25">
      <c r="B30" s="485"/>
      <c r="C30" s="486"/>
      <c r="D30" s="486"/>
      <c r="E30" s="486"/>
      <c r="F30" s="489"/>
      <c r="G30" s="488"/>
    </row>
    <row r="31" spans="2:8" s="154" customFormat="1" ht="13.5" thickBot="1" x14ac:dyDescent="0.25">
      <c r="B31" s="166">
        <v>45010</v>
      </c>
      <c r="C31" s="107" t="s">
        <v>41</v>
      </c>
      <c r="D31" s="107"/>
      <c r="E31" s="107">
        <v>450</v>
      </c>
      <c r="F31" s="352"/>
      <c r="G31" s="130" t="s">
        <v>285</v>
      </c>
      <c r="H31" s="154">
        <v>500</v>
      </c>
    </row>
    <row r="32" spans="2:8" s="154" customFormat="1" ht="13.5" thickBot="1" x14ac:dyDescent="0.25">
      <c r="B32" s="490"/>
      <c r="C32" s="491"/>
      <c r="D32" s="491"/>
      <c r="E32" s="491"/>
      <c r="F32" s="489"/>
      <c r="G32" s="492"/>
    </row>
    <row r="33" spans="2:9" s="154" customFormat="1" ht="13.5" thickBot="1" x14ac:dyDescent="0.25">
      <c r="B33" s="204">
        <v>45013</v>
      </c>
      <c r="C33" s="205" t="s">
        <v>41</v>
      </c>
      <c r="D33" s="205"/>
      <c r="E33" s="205">
        <v>200</v>
      </c>
      <c r="F33" s="352"/>
      <c r="G33" s="309" t="s">
        <v>719</v>
      </c>
    </row>
    <row r="34" spans="2:9" s="154" customFormat="1" ht="13.5" thickBot="1" x14ac:dyDescent="0.25">
      <c r="B34" s="485"/>
      <c r="C34" s="486"/>
      <c r="D34" s="486"/>
      <c r="E34" s="486"/>
      <c r="F34" s="487"/>
      <c r="G34" s="488"/>
    </row>
    <row r="35" spans="2:9" s="154" customFormat="1" ht="13.5" thickBot="1" x14ac:dyDescent="0.25">
      <c r="B35" s="166">
        <v>45014</v>
      </c>
      <c r="C35" s="107" t="s">
        <v>47</v>
      </c>
      <c r="D35" s="107" t="s">
        <v>661</v>
      </c>
      <c r="E35" s="107">
        <v>13000</v>
      </c>
      <c r="F35" s="353"/>
      <c r="G35" s="130" t="s">
        <v>663</v>
      </c>
    </row>
    <row r="36" spans="2:9" s="154" customFormat="1" ht="13.5" thickBot="1" x14ac:dyDescent="0.25">
      <c r="B36" s="490"/>
      <c r="C36" s="491"/>
      <c r="D36" s="491"/>
      <c r="E36" s="491"/>
      <c r="F36" s="493"/>
      <c r="G36" s="492"/>
    </row>
    <row r="37" spans="2:9" s="154" customFormat="1" ht="13.5" thickBot="1" x14ac:dyDescent="0.25">
      <c r="B37" s="166">
        <v>45015</v>
      </c>
      <c r="C37" s="107" t="s">
        <v>47</v>
      </c>
      <c r="D37" s="107" t="s">
        <v>658</v>
      </c>
      <c r="E37" s="107">
        <v>30000</v>
      </c>
      <c r="F37" s="353"/>
      <c r="G37" s="130" t="s">
        <v>673</v>
      </c>
      <c r="H37" s="154" t="s">
        <v>674</v>
      </c>
    </row>
    <row r="38" spans="2:9" s="154" customFormat="1" ht="13.5" thickBot="1" x14ac:dyDescent="0.25">
      <c r="B38" s="490"/>
      <c r="C38" s="491"/>
      <c r="D38" s="491"/>
      <c r="E38" s="491"/>
      <c r="F38" s="493"/>
      <c r="G38" s="492"/>
      <c r="H38" s="154">
        <f>58000+170000</f>
        <v>228000</v>
      </c>
    </row>
    <row r="39" spans="2:9" s="154" customFormat="1" ht="13.5" thickBot="1" x14ac:dyDescent="0.25">
      <c r="B39" s="166">
        <v>45020</v>
      </c>
      <c r="C39" s="307" t="s">
        <v>47</v>
      </c>
      <c r="D39" s="307" t="s">
        <v>658</v>
      </c>
      <c r="E39" s="307"/>
      <c r="F39" s="346"/>
      <c r="G39" s="495" t="s">
        <v>666</v>
      </c>
      <c r="H39" s="154" t="s">
        <v>720</v>
      </c>
    </row>
    <row r="40" spans="2:9" s="154" customFormat="1" ht="13.5" thickBot="1" x14ac:dyDescent="0.25">
      <c r="B40" s="496"/>
      <c r="C40" s="491"/>
      <c r="D40" s="491"/>
      <c r="E40" s="486"/>
      <c r="F40" s="487"/>
      <c r="G40" s="491"/>
    </row>
    <row r="41" spans="2:9" s="154" customFormat="1" ht="13.5" thickBot="1" x14ac:dyDescent="0.25">
      <c r="B41" s="473">
        <v>45022</v>
      </c>
      <c r="C41" s="108" t="s">
        <v>39</v>
      </c>
      <c r="D41" s="336" t="s">
        <v>52</v>
      </c>
      <c r="E41" s="336"/>
      <c r="F41" s="481">
        <v>20000</v>
      </c>
      <c r="G41" s="108" t="s">
        <v>665</v>
      </c>
      <c r="H41" s="154" t="s">
        <v>747</v>
      </c>
    </row>
    <row r="42" spans="2:9" s="154" customFormat="1" ht="13.5" thickBot="1" x14ac:dyDescent="0.25">
      <c r="B42" s="363"/>
      <c r="C42" s="107" t="s">
        <v>47</v>
      </c>
      <c r="D42" s="107" t="s">
        <v>658</v>
      </c>
      <c r="E42" s="107">
        <v>20000</v>
      </c>
      <c r="F42" s="352"/>
      <c r="G42" s="112" t="s">
        <v>665</v>
      </c>
    </row>
    <row r="43" spans="2:9" s="154" customFormat="1" ht="13.5" thickBot="1" x14ac:dyDescent="0.25">
      <c r="B43" s="204"/>
      <c r="C43" s="108" t="s">
        <v>39</v>
      </c>
      <c r="D43" s="336" t="s">
        <v>52</v>
      </c>
      <c r="E43" s="336"/>
      <c r="F43" s="481">
        <v>300000</v>
      </c>
      <c r="G43" s="109" t="s">
        <v>675</v>
      </c>
      <c r="H43" s="161"/>
    </row>
    <row r="44" spans="2:9" s="154" customFormat="1" ht="13.5" thickBot="1" x14ac:dyDescent="0.25">
      <c r="B44" s="332"/>
      <c r="C44" s="333" t="s">
        <v>47</v>
      </c>
      <c r="D44" s="333" t="s">
        <v>658</v>
      </c>
      <c r="E44" s="333">
        <v>200000</v>
      </c>
      <c r="F44" s="354"/>
      <c r="G44" s="463" t="s">
        <v>676</v>
      </c>
    </row>
    <row r="45" spans="2:9" s="154" customFormat="1" ht="13.5" thickBot="1" x14ac:dyDescent="0.25">
      <c r="B45" s="332"/>
      <c r="C45" s="333" t="s">
        <v>47</v>
      </c>
      <c r="D45" s="333" t="s">
        <v>622</v>
      </c>
      <c r="E45" s="333">
        <v>100000</v>
      </c>
      <c r="F45" s="354"/>
      <c r="G45" s="463" t="s">
        <v>721</v>
      </c>
      <c r="I45" s="161"/>
    </row>
    <row r="46" spans="2:9" s="154" customFormat="1" ht="13.5" thickBot="1" x14ac:dyDescent="0.25">
      <c r="B46" s="332"/>
      <c r="C46" s="307" t="s">
        <v>47</v>
      </c>
      <c r="D46" s="307" t="s">
        <v>677</v>
      </c>
      <c r="E46" s="307"/>
      <c r="F46" s="307"/>
      <c r="G46" s="307" t="s">
        <v>722</v>
      </c>
    </row>
    <row r="47" spans="2:9" s="161" customFormat="1" ht="13.5" thickBot="1" x14ac:dyDescent="0.25">
      <c r="B47" s="514"/>
      <c r="C47" s="515"/>
      <c r="D47" s="515"/>
      <c r="E47" s="515"/>
      <c r="F47" s="516"/>
      <c r="G47" s="517"/>
      <c r="H47" s="154"/>
      <c r="I47" s="154"/>
    </row>
    <row r="48" spans="2:9" s="154" customFormat="1" ht="13.5" thickBot="1" x14ac:dyDescent="0.25">
      <c r="B48" s="332">
        <v>45042</v>
      </c>
      <c r="C48" s="307" t="s">
        <v>47</v>
      </c>
      <c r="D48" s="307" t="s">
        <v>658</v>
      </c>
      <c r="E48" s="307"/>
      <c r="F48" s="307"/>
      <c r="G48" s="307" t="s">
        <v>723</v>
      </c>
      <c r="H48" s="154" t="s">
        <v>724</v>
      </c>
    </row>
    <row r="49" spans="2:9" s="154" customFormat="1" ht="13.5" thickBot="1" x14ac:dyDescent="0.25">
      <c r="B49" s="514"/>
      <c r="C49" s="515"/>
      <c r="D49" s="515"/>
      <c r="E49" s="515"/>
      <c r="F49" s="518"/>
      <c r="G49" s="517"/>
    </row>
    <row r="50" spans="2:9" s="154" customFormat="1" ht="26.25" thickBot="1" x14ac:dyDescent="0.25">
      <c r="B50" s="332">
        <v>45045</v>
      </c>
      <c r="C50" s="502" t="s">
        <v>39</v>
      </c>
      <c r="D50" s="502" t="s">
        <v>725</v>
      </c>
      <c r="E50" s="336"/>
      <c r="F50" s="336">
        <v>68000</v>
      </c>
      <c r="G50" s="503" t="s">
        <v>726</v>
      </c>
      <c r="H50" s="154" t="s">
        <v>727</v>
      </c>
      <c r="I50" s="154">
        <f xml:space="preserve"> 50000+50000+30000+20000+20000+200000</f>
        <v>370000</v>
      </c>
    </row>
    <row r="51" spans="2:9" s="154" customFormat="1" ht="13.5" thickBot="1" x14ac:dyDescent="0.25">
      <c r="B51" s="332"/>
      <c r="C51" s="333" t="s">
        <v>47</v>
      </c>
      <c r="D51" s="333" t="s">
        <v>678</v>
      </c>
      <c r="E51" s="333">
        <v>18000</v>
      </c>
      <c r="F51" s="354"/>
      <c r="G51" s="463" t="s">
        <v>728</v>
      </c>
    </row>
    <row r="52" spans="2:9" s="154" customFormat="1" ht="13.5" thickBot="1" x14ac:dyDescent="0.25">
      <c r="B52" s="514"/>
      <c r="C52" s="515"/>
      <c r="D52" s="515"/>
      <c r="E52" s="515"/>
      <c r="F52" s="519"/>
      <c r="G52" s="517"/>
    </row>
    <row r="53" spans="2:9" s="154" customFormat="1" ht="39" thickBot="1" x14ac:dyDescent="0.25">
      <c r="B53" s="332">
        <v>45046</v>
      </c>
      <c r="C53" s="333" t="s">
        <v>47</v>
      </c>
      <c r="D53" s="333" t="s">
        <v>679</v>
      </c>
      <c r="E53" s="510">
        <v>20000</v>
      </c>
      <c r="F53" s="466"/>
      <c r="G53" s="511" t="s">
        <v>729</v>
      </c>
    </row>
    <row r="54" spans="2:9" s="154" customFormat="1" ht="13.5" thickBot="1" x14ac:dyDescent="0.25">
      <c r="B54" s="520"/>
      <c r="C54" s="521"/>
      <c r="D54" s="521"/>
      <c r="E54" s="522"/>
      <c r="F54" s="516"/>
      <c r="G54" s="523"/>
    </row>
    <row r="55" spans="2:9" s="154" customFormat="1" ht="13.5" thickBot="1" x14ac:dyDescent="0.25">
      <c r="B55" s="332">
        <v>45047</v>
      </c>
      <c r="C55" s="333" t="s">
        <v>41</v>
      </c>
      <c r="D55" s="333"/>
      <c r="E55" s="510">
        <v>900</v>
      </c>
      <c r="F55" s="354"/>
      <c r="G55" s="511" t="s">
        <v>696</v>
      </c>
    </row>
    <row r="56" spans="2:9" s="154" customFormat="1" ht="13.5" thickBot="1" x14ac:dyDescent="0.25">
      <c r="B56" s="332"/>
      <c r="C56" s="333" t="s">
        <v>47</v>
      </c>
      <c r="D56" s="333" t="s">
        <v>622</v>
      </c>
      <c r="E56" s="510">
        <v>15000</v>
      </c>
      <c r="F56" s="354"/>
      <c r="G56" s="511" t="s">
        <v>697</v>
      </c>
      <c r="H56" s="154" t="s">
        <v>730</v>
      </c>
    </row>
    <row r="57" spans="2:9" s="154" customFormat="1" ht="13.5" thickBot="1" x14ac:dyDescent="0.25">
      <c r="B57" s="514"/>
      <c r="C57" s="515"/>
      <c r="D57" s="515"/>
      <c r="E57" s="517"/>
      <c r="F57" s="516"/>
      <c r="G57" s="524"/>
    </row>
    <row r="58" spans="2:9" s="154" customFormat="1" ht="13.5" thickBot="1" x14ac:dyDescent="0.25">
      <c r="B58" s="332">
        <v>45050</v>
      </c>
      <c r="C58" s="307" t="s">
        <v>47</v>
      </c>
      <c r="D58" s="307" t="s">
        <v>622</v>
      </c>
      <c r="E58" s="307"/>
      <c r="F58" s="307"/>
      <c r="G58" s="307" t="s">
        <v>731</v>
      </c>
    </row>
    <row r="59" spans="2:9" s="154" customFormat="1" ht="13.5" thickBot="1" x14ac:dyDescent="0.25">
      <c r="B59" s="332"/>
      <c r="C59" s="307" t="s">
        <v>47</v>
      </c>
      <c r="D59" s="307" t="s">
        <v>658</v>
      </c>
      <c r="E59" s="307"/>
      <c r="F59" s="307"/>
      <c r="G59" s="307" t="s">
        <v>732</v>
      </c>
      <c r="H59" s="154" t="s">
        <v>733</v>
      </c>
    </row>
    <row r="60" spans="2:9" s="154" customFormat="1" ht="13.5" thickBot="1" x14ac:dyDescent="0.25">
      <c r="B60" s="514"/>
      <c r="C60" s="515"/>
      <c r="D60" s="515"/>
      <c r="E60" s="517"/>
      <c r="F60" s="516"/>
      <c r="G60" s="524"/>
    </row>
    <row r="61" spans="2:9" s="154" customFormat="1" ht="26.25" thickBot="1" x14ac:dyDescent="0.25">
      <c r="B61" s="332">
        <v>45057</v>
      </c>
      <c r="C61" s="307" t="s">
        <v>47</v>
      </c>
      <c r="D61" s="307" t="s">
        <v>658</v>
      </c>
      <c r="E61" s="307"/>
      <c r="F61" s="307"/>
      <c r="G61" s="307" t="s">
        <v>734</v>
      </c>
    </row>
    <row r="62" spans="2:9" s="154" customFormat="1" ht="13.5" thickBot="1" x14ac:dyDescent="0.25">
      <c r="B62" s="514"/>
      <c r="C62" s="515"/>
      <c r="D62" s="515"/>
      <c r="E62" s="515"/>
      <c r="F62" s="516"/>
      <c r="G62" s="517"/>
    </row>
    <row r="63" spans="2:9" s="154" customFormat="1" ht="26.25" thickBot="1" x14ac:dyDescent="0.25">
      <c r="B63" s="332">
        <v>45060</v>
      </c>
      <c r="C63" s="333" t="s">
        <v>41</v>
      </c>
      <c r="D63" s="333"/>
      <c r="E63" s="333">
        <v>2200</v>
      </c>
      <c r="F63" s="354"/>
      <c r="G63" s="463" t="s">
        <v>735</v>
      </c>
    </row>
    <row r="64" spans="2:9" s="154" customFormat="1" ht="13.5" thickBot="1" x14ac:dyDescent="0.25">
      <c r="B64" s="204"/>
      <c r="C64" s="205" t="s">
        <v>44</v>
      </c>
      <c r="D64" s="205"/>
      <c r="E64" s="205">
        <v>4500</v>
      </c>
      <c r="F64" s="354"/>
      <c r="G64" s="339" t="s">
        <v>737</v>
      </c>
    </row>
    <row r="65" spans="2:8" s="154" customFormat="1" ht="13.5" thickBot="1" x14ac:dyDescent="0.25">
      <c r="B65" s="514"/>
      <c r="C65" s="515"/>
      <c r="D65" s="515"/>
      <c r="E65" s="515"/>
      <c r="F65" s="516"/>
      <c r="G65" s="517"/>
    </row>
    <row r="66" spans="2:8" s="154" customFormat="1" ht="13.5" thickBot="1" x14ac:dyDescent="0.25">
      <c r="B66" s="332">
        <v>45061</v>
      </c>
      <c r="C66" s="333" t="s">
        <v>41</v>
      </c>
      <c r="D66" s="333"/>
      <c r="E66" s="333">
        <v>670</v>
      </c>
      <c r="F66" s="354"/>
      <c r="G66" s="463" t="s">
        <v>736</v>
      </c>
    </row>
    <row r="67" spans="2:8" s="154" customFormat="1" ht="26.25" thickBot="1" x14ac:dyDescent="0.25">
      <c r="B67" s="332"/>
      <c r="C67" s="333" t="s">
        <v>47</v>
      </c>
      <c r="D67" s="333" t="s">
        <v>658</v>
      </c>
      <c r="E67" s="333">
        <v>30000</v>
      </c>
      <c r="F67" s="354"/>
      <c r="G67" s="463" t="s">
        <v>738</v>
      </c>
    </row>
    <row r="68" spans="2:8" s="154" customFormat="1" ht="13.5" thickBot="1" x14ac:dyDescent="0.25">
      <c r="B68" s="166"/>
      <c r="C68" s="107"/>
      <c r="D68" s="107"/>
      <c r="E68" s="107"/>
      <c r="F68" s="354"/>
      <c r="G68" s="112"/>
    </row>
    <row r="69" spans="2:8" s="154" customFormat="1" ht="13.5" thickBot="1" x14ac:dyDescent="0.25">
      <c r="B69" s="166">
        <v>45065</v>
      </c>
      <c r="C69" s="107" t="s">
        <v>47</v>
      </c>
      <c r="D69" s="107" t="s">
        <v>780</v>
      </c>
      <c r="E69" s="107"/>
      <c r="F69" s="354"/>
      <c r="G69" s="112" t="s">
        <v>781</v>
      </c>
      <c r="H69" s="151"/>
    </row>
    <row r="70" spans="2:8" s="154" customFormat="1" ht="17.100000000000001" customHeight="1" thickBot="1" x14ac:dyDescent="0.25">
      <c r="B70" s="166"/>
      <c r="C70" s="107"/>
      <c r="D70" s="107"/>
      <c r="E70" s="107"/>
      <c r="F70" s="354"/>
      <c r="G70" s="112"/>
    </row>
    <row r="71" spans="2:8" s="154" customFormat="1" ht="17.100000000000001" customHeight="1" thickBot="1" x14ac:dyDescent="0.25">
      <c r="B71" s="332">
        <v>45071</v>
      </c>
      <c r="C71" s="331" t="s">
        <v>94</v>
      </c>
      <c r="D71" s="333"/>
      <c r="E71" s="333">
        <v>54915</v>
      </c>
      <c r="F71" s="352"/>
      <c r="G71" s="451" t="s">
        <v>782</v>
      </c>
    </row>
    <row r="72" spans="2:8" s="154" customFormat="1" ht="17.100000000000001" customHeight="1" thickBot="1" x14ac:dyDescent="0.25">
      <c r="B72" s="168"/>
      <c r="C72" s="331" t="s">
        <v>39</v>
      </c>
      <c r="D72" s="331" t="s">
        <v>638</v>
      </c>
      <c r="E72" s="331"/>
      <c r="F72" s="354">
        <v>50000</v>
      </c>
      <c r="G72" s="365" t="s">
        <v>783</v>
      </c>
    </row>
    <row r="73" spans="2:8" s="154" customFormat="1" ht="17.100000000000001" customHeight="1" thickBot="1" x14ac:dyDescent="0.25">
      <c r="B73" s="168"/>
      <c r="C73" s="331"/>
      <c r="D73" s="331"/>
      <c r="E73" s="331"/>
      <c r="F73" s="364"/>
      <c r="G73" s="365"/>
    </row>
    <row r="74" spans="2:8" s="154" customFormat="1" ht="17.100000000000001" customHeight="1" thickBot="1" x14ac:dyDescent="0.25">
      <c r="B74" s="497" t="s">
        <v>0</v>
      </c>
      <c r="C74" s="498"/>
      <c r="D74" s="499"/>
      <c r="E74" s="499">
        <f>SUBTOTAL(109,Tableau426107[Depense])</f>
        <v>718425</v>
      </c>
      <c r="F74" s="500">
        <f>SUBTOTAL(109,Tableau426107[Versement])</f>
        <v>630000</v>
      </c>
      <c r="G74" s="501">
        <f>C11</f>
        <v>-88425</v>
      </c>
    </row>
    <row r="75" spans="2:8" s="154" customFormat="1" ht="17.100000000000001" customHeight="1" x14ac:dyDescent="0.2">
      <c r="B75" s="152"/>
      <c r="C75" s="131"/>
      <c r="D75" s="131"/>
      <c r="E75" s="131"/>
      <c r="F75" s="343"/>
      <c r="G75" s="151"/>
    </row>
    <row r="76" spans="2:8" s="154" customFormat="1" ht="17.100000000000001" customHeight="1" x14ac:dyDescent="0.2">
      <c r="B76" s="152"/>
      <c r="C76" s="131"/>
      <c r="D76" s="131"/>
      <c r="E76" s="131"/>
      <c r="F76" s="343"/>
      <c r="G76" s="151"/>
    </row>
    <row r="77" spans="2:8" s="154" customFormat="1" ht="17.100000000000001" customHeight="1" x14ac:dyDescent="0.2">
      <c r="B77" s="152"/>
      <c r="C77" s="131"/>
      <c r="D77" s="131"/>
      <c r="E77" s="131"/>
      <c r="F77" s="343"/>
      <c r="G77" s="151"/>
    </row>
    <row r="78" spans="2:8" s="154" customFormat="1" ht="17.100000000000001" customHeight="1" x14ac:dyDescent="0.2">
      <c r="B78" s="152"/>
      <c r="C78" s="131"/>
      <c r="D78" s="131"/>
      <c r="E78" s="131"/>
      <c r="F78" s="343"/>
      <c r="G78" s="151"/>
    </row>
    <row r="79" spans="2:8" s="154" customFormat="1" ht="17.100000000000001" customHeight="1" x14ac:dyDescent="0.2">
      <c r="B79" s="152"/>
      <c r="C79" s="131"/>
      <c r="D79" s="131"/>
      <c r="E79" s="131"/>
      <c r="F79" s="343"/>
      <c r="G79" s="151"/>
    </row>
    <row r="80" spans="2:8" s="154" customFormat="1" ht="17.100000000000001" customHeight="1" x14ac:dyDescent="0.2">
      <c r="B80" s="152"/>
      <c r="C80" s="131"/>
      <c r="D80" s="131"/>
      <c r="E80" s="131"/>
      <c r="F80" s="343"/>
      <c r="G80" s="151"/>
    </row>
    <row r="81" spans="2:9" s="154" customFormat="1" ht="17.100000000000001" customHeight="1" x14ac:dyDescent="0.2">
      <c r="B81" s="152"/>
      <c r="C81" s="131"/>
      <c r="D81" s="131"/>
      <c r="E81" s="131"/>
      <c r="F81" s="343"/>
      <c r="G81" s="151"/>
    </row>
    <row r="82" spans="2:9" s="154" customFormat="1" ht="17.100000000000001" customHeight="1" x14ac:dyDescent="0.2">
      <c r="B82" s="152"/>
      <c r="C82" s="131"/>
      <c r="D82" s="131"/>
      <c r="E82" s="131"/>
      <c r="F82" s="343"/>
      <c r="G82" s="151"/>
    </row>
    <row r="83" spans="2:9" s="154" customFormat="1" ht="17.100000000000001" customHeight="1" x14ac:dyDescent="0.2">
      <c r="B83" s="152"/>
      <c r="C83" s="131"/>
      <c r="D83" s="131"/>
      <c r="E83" s="131"/>
      <c r="F83" s="343"/>
      <c r="G83" s="151"/>
    </row>
    <row r="84" spans="2:9" s="154" customFormat="1" ht="17.100000000000001" customHeight="1" x14ac:dyDescent="0.2">
      <c r="B84" s="152"/>
      <c r="C84" s="131"/>
      <c r="D84" s="131"/>
      <c r="E84" s="131"/>
      <c r="F84" s="343"/>
      <c r="G84" s="151"/>
    </row>
    <row r="85" spans="2:9" s="154" customFormat="1" ht="17.100000000000001" customHeight="1" x14ac:dyDescent="0.2">
      <c r="B85" s="152"/>
      <c r="C85" s="131"/>
      <c r="D85" s="131"/>
      <c r="E85" s="131"/>
      <c r="F85" s="343"/>
      <c r="G85" s="151"/>
    </row>
    <row r="86" spans="2:9" s="154" customFormat="1" ht="17.100000000000001" customHeight="1" x14ac:dyDescent="0.2">
      <c r="B86" s="152"/>
      <c r="C86" s="131"/>
      <c r="D86" s="131"/>
      <c r="E86" s="131"/>
      <c r="F86" s="343"/>
      <c r="G86" s="151"/>
    </row>
    <row r="87" spans="2:9" s="154" customFormat="1" ht="17.100000000000001" customHeight="1" x14ac:dyDescent="0.2">
      <c r="B87" s="152"/>
      <c r="C87" s="131"/>
      <c r="D87" s="131"/>
      <c r="E87" s="131"/>
      <c r="F87" s="343"/>
      <c r="G87" s="151"/>
    </row>
    <row r="88" spans="2:9" s="154" customFormat="1" ht="17.100000000000001" customHeight="1" x14ac:dyDescent="0.2">
      <c r="B88" s="152"/>
      <c r="C88" s="131"/>
      <c r="D88" s="131"/>
      <c r="E88" s="131"/>
      <c r="F88" s="343"/>
      <c r="G88" s="151"/>
    </row>
    <row r="89" spans="2:9" s="154" customFormat="1" ht="17.100000000000001" customHeight="1" x14ac:dyDescent="0.2">
      <c r="B89" s="152"/>
      <c r="C89" s="131"/>
      <c r="D89" s="131"/>
      <c r="E89" s="131"/>
      <c r="F89" s="343"/>
      <c r="G89" s="151"/>
    </row>
    <row r="90" spans="2:9" s="154" customFormat="1" ht="17.100000000000001" customHeight="1" x14ac:dyDescent="0.2">
      <c r="B90" s="152"/>
      <c r="C90" s="131"/>
      <c r="D90" s="131"/>
      <c r="E90" s="131"/>
      <c r="F90" s="343"/>
      <c r="G90" s="151"/>
    </row>
    <row r="91" spans="2:9" s="154" customFormat="1" ht="17.100000000000001" customHeight="1" x14ac:dyDescent="0.2">
      <c r="B91" s="152"/>
      <c r="C91" s="131"/>
      <c r="D91" s="131"/>
      <c r="E91" s="131"/>
      <c r="F91" s="343"/>
      <c r="G91" s="151"/>
    </row>
    <row r="92" spans="2:9" s="154" customFormat="1" ht="17.100000000000001" customHeight="1" x14ac:dyDescent="0.2">
      <c r="B92" s="152"/>
      <c r="C92" s="131"/>
      <c r="D92" s="131"/>
      <c r="E92" s="131"/>
      <c r="F92" s="343"/>
      <c r="G92" s="151"/>
      <c r="H92" s="131"/>
    </row>
    <row r="93" spans="2:9" s="154" customFormat="1" ht="17.100000000000001" customHeight="1" x14ac:dyDescent="0.2">
      <c r="B93" s="152"/>
      <c r="C93" s="131"/>
      <c r="D93" s="131"/>
      <c r="E93" s="131"/>
      <c r="F93" s="343"/>
      <c r="G93" s="151"/>
      <c r="H93" s="131"/>
    </row>
    <row r="94" spans="2:9" s="154" customFormat="1" ht="17.100000000000001" customHeight="1" x14ac:dyDescent="0.2">
      <c r="B94" s="152"/>
      <c r="C94" s="131"/>
      <c r="D94" s="131"/>
      <c r="E94" s="131"/>
      <c r="F94" s="343"/>
      <c r="G94" s="151"/>
      <c r="H94" s="131">
        <f>6400/1280</f>
        <v>5</v>
      </c>
      <c r="I94" s="131"/>
    </row>
    <row r="95" spans="2:9" s="154" customFormat="1" ht="17.100000000000001" customHeight="1" x14ac:dyDescent="0.2">
      <c r="B95" s="152"/>
      <c r="C95" s="131"/>
      <c r="D95" s="131"/>
      <c r="E95" s="131"/>
      <c r="F95" s="343"/>
      <c r="G95" s="151"/>
      <c r="H95" s="131"/>
      <c r="I95" s="131"/>
    </row>
  </sheetData>
  <mergeCells count="7">
    <mergeCell ref="E11:F11"/>
    <mergeCell ref="B3:G3"/>
    <mergeCell ref="B5:G5"/>
    <mergeCell ref="E7:F7"/>
    <mergeCell ref="E8:F8"/>
    <mergeCell ref="E9:F9"/>
    <mergeCell ref="E10:F10"/>
  </mergeCells>
  <conditionalFormatting sqref="C11">
    <cfRule type="cellIs" dxfId="27" priority="3" operator="lessThan">
      <formula>0</formula>
    </cfRule>
    <cfRule type="cellIs" dxfId="26" priority="4"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940"/>
  <sheetViews>
    <sheetView tabSelected="1" topLeftCell="A807" zoomScale="85" zoomScaleNormal="85" workbookViewId="0">
      <selection activeCell="H825" sqref="H825"/>
    </sheetView>
  </sheetViews>
  <sheetFormatPr baseColWidth="10" defaultRowHeight="12.75" x14ac:dyDescent="0.2"/>
  <cols>
    <col min="1" max="1" width="3.42578125" style="201" customWidth="1"/>
    <col min="2" max="2" width="14.5703125" style="213" customWidth="1"/>
    <col min="3" max="3" width="19.85546875" style="151" customWidth="1"/>
    <col min="4" max="4" width="21.42578125" style="151" customWidth="1"/>
    <col min="5" max="5" width="13.140625" style="151" customWidth="1"/>
    <col min="6" max="6" width="22" style="151" customWidth="1"/>
    <col min="7" max="7" width="3.42578125" style="151" hidden="1" customWidth="1"/>
    <col min="8" max="8" width="39" style="222" customWidth="1"/>
    <col min="9" max="9" width="84.7109375" style="266" customWidth="1"/>
    <col min="10" max="10" width="17.7109375" style="46" customWidth="1"/>
    <col min="11" max="16" width="11.42578125" style="46"/>
    <col min="17" max="17" width="7.42578125" style="46" customWidth="1"/>
    <col min="18" max="18" width="17.28515625" style="504" customWidth="1"/>
    <col min="19" max="19" width="19.5703125" style="46" customWidth="1"/>
    <col min="20" max="20" width="14.5703125" style="46" customWidth="1"/>
    <col min="21" max="21" width="19.85546875" style="46" customWidth="1"/>
    <col min="22" max="22" width="21.42578125" style="46" customWidth="1"/>
    <col min="23" max="23" width="13.140625" style="46" customWidth="1"/>
    <col min="24" max="24" width="12.28515625" style="46" customWidth="1"/>
    <col min="25" max="25" width="0" style="46" hidden="1" customWidth="1"/>
    <col min="26" max="26" width="14.5703125" style="46" customWidth="1"/>
    <col min="27" max="27" width="19.85546875" style="46" customWidth="1"/>
    <col min="28" max="28" width="21.42578125" style="46" customWidth="1"/>
    <col min="29" max="29" width="13.140625" style="46" customWidth="1"/>
    <col min="30" max="30" width="12.28515625" style="46" customWidth="1"/>
    <col min="31" max="31" width="0" style="46" hidden="1" customWidth="1"/>
    <col min="32" max="32" width="39" style="46" customWidth="1"/>
    <col min="33" max="38" width="11.42578125" style="46"/>
    <col min="39" max="40" width="11.42578125" style="46" customWidth="1"/>
    <col min="41" max="16384" width="11.42578125" style="46"/>
  </cols>
  <sheetData>
    <row r="1" spans="2:9" x14ac:dyDescent="0.2">
      <c r="H1" s="214"/>
    </row>
    <row r="2" spans="2:9" x14ac:dyDescent="0.2">
      <c r="H2" s="214"/>
    </row>
    <row r="3" spans="2:9" ht="35.25" customHeight="1" x14ac:dyDescent="0.2">
      <c r="C3" s="612" t="s">
        <v>38</v>
      </c>
      <c r="D3" s="613"/>
      <c r="E3" s="614"/>
      <c r="F3" s="614"/>
      <c r="G3" s="223"/>
      <c r="H3" s="214"/>
    </row>
    <row r="4" spans="2:9" ht="15.75" customHeight="1" x14ac:dyDescent="0.35">
      <c r="C4" s="150"/>
      <c r="D4" s="150"/>
      <c r="H4" s="214"/>
    </row>
    <row r="5" spans="2:9" ht="15.75" customHeight="1" x14ac:dyDescent="0.35">
      <c r="C5" s="150"/>
      <c r="D5" s="150"/>
      <c r="H5" s="214"/>
    </row>
    <row r="6" spans="2:9" ht="22.5" customHeight="1" x14ac:dyDescent="0.35">
      <c r="C6" s="615" t="s">
        <v>381</v>
      </c>
      <c r="D6" s="615"/>
      <c r="E6" s="616"/>
      <c r="F6" s="616"/>
      <c r="G6" s="215"/>
      <c r="H6" s="214"/>
    </row>
    <row r="7" spans="2:9" x14ac:dyDescent="0.2">
      <c r="H7" s="214"/>
    </row>
    <row r="8" spans="2:9" ht="13.5" thickBot="1" x14ac:dyDescent="0.25">
      <c r="B8" s="134" t="s">
        <v>28</v>
      </c>
      <c r="C8" s="212" t="s">
        <v>37</v>
      </c>
      <c r="D8" s="216"/>
      <c r="H8" s="214" t="s">
        <v>495</v>
      </c>
    </row>
    <row r="9" spans="2:9" ht="13.5" thickBot="1" x14ac:dyDescent="0.25">
      <c r="B9" s="134" t="s">
        <v>29</v>
      </c>
      <c r="C9" s="162">
        <f>Tableau2[[#Totals],[Débit]]</f>
        <v>27037720</v>
      </c>
      <c r="D9" s="217"/>
      <c r="H9" s="302" t="s">
        <v>39</v>
      </c>
    </row>
    <row r="10" spans="2:9" ht="13.5" thickBot="1" x14ac:dyDescent="0.25">
      <c r="B10" s="134" t="s">
        <v>30</v>
      </c>
      <c r="C10" s="162">
        <f>Tableau2[[#Totals],[Crédit]]</f>
        <v>27129200</v>
      </c>
      <c r="H10" s="303" t="s">
        <v>496</v>
      </c>
    </row>
    <row r="11" spans="2:9" x14ac:dyDescent="0.2">
      <c r="B11" s="134" t="s">
        <v>35</v>
      </c>
      <c r="C11" s="194">
        <f>C10-C9</f>
        <v>91480</v>
      </c>
      <c r="D11" s="148"/>
      <c r="H11" s="214"/>
    </row>
    <row r="12" spans="2:9" ht="13.5" thickBot="1" x14ac:dyDescent="0.25">
      <c r="H12" s="214"/>
    </row>
    <row r="13" spans="2:9" ht="39" thickBot="1" x14ac:dyDescent="0.25">
      <c r="B13" s="74" t="s">
        <v>5</v>
      </c>
      <c r="C13" s="44" t="s">
        <v>33</v>
      </c>
      <c r="D13" s="44" t="s">
        <v>46</v>
      </c>
      <c r="E13" s="44" t="s">
        <v>31</v>
      </c>
      <c r="F13" s="141" t="s">
        <v>32</v>
      </c>
      <c r="G13" s="141" t="s">
        <v>330</v>
      </c>
      <c r="H13" s="539" t="s">
        <v>34</v>
      </c>
      <c r="I13" s="44" t="s">
        <v>877</v>
      </c>
    </row>
    <row r="14" spans="2:9" ht="26.25" thickBot="1" x14ac:dyDescent="0.25">
      <c r="B14" s="272">
        <v>44762</v>
      </c>
      <c r="C14" s="132" t="s">
        <v>39</v>
      </c>
      <c r="D14" s="132" t="s">
        <v>40</v>
      </c>
      <c r="E14" s="132"/>
      <c r="F14" s="142">
        <v>150000</v>
      </c>
      <c r="G14" s="142" t="s">
        <v>338</v>
      </c>
      <c r="H14" s="218" t="s">
        <v>222</v>
      </c>
      <c r="I14" s="543"/>
    </row>
    <row r="15" spans="2:9" ht="64.5" thickBot="1" x14ac:dyDescent="0.25">
      <c r="B15" s="272"/>
      <c r="C15" s="132" t="s">
        <v>41</v>
      </c>
      <c r="D15" s="132"/>
      <c r="E15" s="132">
        <v>45000</v>
      </c>
      <c r="F15" s="143"/>
      <c r="G15" s="145" t="s">
        <v>331</v>
      </c>
      <c r="H15" s="195" t="s">
        <v>223</v>
      </c>
      <c r="I15" s="543"/>
    </row>
    <row r="16" spans="2:9" ht="64.5" thickBot="1" x14ac:dyDescent="0.25">
      <c r="B16" s="272"/>
      <c r="C16" s="132" t="s">
        <v>41</v>
      </c>
      <c r="D16" s="132"/>
      <c r="E16" s="132">
        <v>35000</v>
      </c>
      <c r="F16" s="143"/>
      <c r="G16" s="145" t="s">
        <v>331</v>
      </c>
      <c r="H16" s="195" t="s">
        <v>224</v>
      </c>
      <c r="I16" s="543"/>
    </row>
    <row r="17" spans="1:18" s="135" customFormat="1" ht="13.5" thickBot="1" x14ac:dyDescent="0.25">
      <c r="A17" s="201"/>
      <c r="B17" s="273"/>
      <c r="C17" s="133"/>
      <c r="D17" s="133"/>
      <c r="E17" s="133"/>
      <c r="F17" s="144"/>
      <c r="G17" s="145" t="s">
        <v>338</v>
      </c>
      <c r="H17" s="196"/>
      <c r="I17" s="555"/>
      <c r="R17" s="505"/>
    </row>
    <row r="18" spans="1:18" ht="13.5" thickBot="1" x14ac:dyDescent="0.25">
      <c r="B18" s="272">
        <v>44763</v>
      </c>
      <c r="C18" s="132" t="s">
        <v>39</v>
      </c>
      <c r="D18" s="132" t="s">
        <v>40</v>
      </c>
      <c r="E18" s="132"/>
      <c r="F18" s="142">
        <v>20000</v>
      </c>
      <c r="G18" s="142" t="s">
        <v>338</v>
      </c>
      <c r="H18" s="218"/>
      <c r="I18" s="543"/>
    </row>
    <row r="19" spans="1:18" ht="128.25" thickBot="1" x14ac:dyDescent="0.25">
      <c r="B19" s="274"/>
      <c r="C19" s="132" t="s">
        <v>42</v>
      </c>
      <c r="D19" s="132" t="s">
        <v>202</v>
      </c>
      <c r="E19" s="132">
        <v>6000</v>
      </c>
      <c r="F19" s="143"/>
      <c r="G19" s="143" t="s">
        <v>339</v>
      </c>
      <c r="H19" s="195" t="s">
        <v>169</v>
      </c>
      <c r="I19" s="543"/>
    </row>
    <row r="20" spans="1:18" s="135" customFormat="1" ht="13.5" thickBot="1" x14ac:dyDescent="0.25">
      <c r="A20" s="201"/>
      <c r="B20" s="275"/>
      <c r="C20" s="133"/>
      <c r="D20" s="133"/>
      <c r="E20" s="133"/>
      <c r="F20" s="144"/>
      <c r="G20" s="144" t="s">
        <v>338</v>
      </c>
      <c r="H20" s="196"/>
      <c r="I20" s="555"/>
      <c r="R20" s="505"/>
    </row>
    <row r="21" spans="1:18" ht="26.25" thickBot="1" x14ac:dyDescent="0.25">
      <c r="B21" s="274">
        <v>44765</v>
      </c>
      <c r="C21" s="132" t="s">
        <v>39</v>
      </c>
      <c r="D21" s="132" t="s">
        <v>40</v>
      </c>
      <c r="E21" s="132"/>
      <c r="F21" s="142">
        <v>70000</v>
      </c>
      <c r="G21" s="142" t="s">
        <v>338</v>
      </c>
      <c r="H21" s="218" t="s">
        <v>315</v>
      </c>
      <c r="I21" s="543"/>
    </row>
    <row r="22" spans="1:18" ht="77.25" thickBot="1" x14ac:dyDescent="0.25">
      <c r="B22" s="274"/>
      <c r="C22" s="132" t="s">
        <v>41</v>
      </c>
      <c r="D22" s="132"/>
      <c r="E22" s="132">
        <v>12000</v>
      </c>
      <c r="F22" s="143"/>
      <c r="G22" s="143" t="s">
        <v>332</v>
      </c>
      <c r="H22" s="197" t="s">
        <v>225</v>
      </c>
      <c r="I22" s="543"/>
    </row>
    <row r="23" spans="1:18" ht="128.25" thickBot="1" x14ac:dyDescent="0.25">
      <c r="B23" s="274"/>
      <c r="C23" s="132" t="s">
        <v>42</v>
      </c>
      <c r="D23" s="132" t="s">
        <v>202</v>
      </c>
      <c r="E23" s="132">
        <v>20000</v>
      </c>
      <c r="F23" s="143"/>
      <c r="G23" s="143" t="s">
        <v>339</v>
      </c>
      <c r="H23" s="195" t="s">
        <v>168</v>
      </c>
      <c r="I23" s="543"/>
    </row>
    <row r="24" spans="1:18" s="135" customFormat="1" ht="13.5" thickBot="1" x14ac:dyDescent="0.25">
      <c r="A24" s="201"/>
      <c r="B24" s="275"/>
      <c r="C24" s="133"/>
      <c r="D24" s="133"/>
      <c r="E24" s="133"/>
      <c r="F24" s="144"/>
      <c r="G24" s="144" t="s">
        <v>338</v>
      </c>
      <c r="H24" s="196"/>
      <c r="I24" s="555"/>
      <c r="R24" s="505"/>
    </row>
    <row r="25" spans="1:18" ht="39" thickBot="1" x14ac:dyDescent="0.25">
      <c r="B25" s="274">
        <v>44766</v>
      </c>
      <c r="C25" s="132" t="s">
        <v>41</v>
      </c>
      <c r="D25" s="132"/>
      <c r="E25" s="132">
        <v>86520</v>
      </c>
      <c r="F25" s="143"/>
      <c r="G25" s="143" t="s">
        <v>360</v>
      </c>
      <c r="H25" s="195" t="s">
        <v>226</v>
      </c>
      <c r="I25" s="543"/>
      <c r="K25" s="136"/>
    </row>
    <row r="26" spans="1:18" ht="51.75" thickBot="1" x14ac:dyDescent="0.25">
      <c r="B26" s="274"/>
      <c r="C26" s="132" t="s">
        <v>44</v>
      </c>
      <c r="D26" s="200"/>
      <c r="E26" s="199">
        <v>2000</v>
      </c>
      <c r="F26" s="143"/>
      <c r="G26" s="143" t="s">
        <v>45</v>
      </c>
      <c r="H26" s="195" t="s">
        <v>45</v>
      </c>
      <c r="I26" s="543"/>
    </row>
    <row r="27" spans="1:18" ht="77.25" thickBot="1" x14ac:dyDescent="0.25">
      <c r="B27" s="274"/>
      <c r="C27" s="132" t="s">
        <v>41</v>
      </c>
      <c r="D27" s="132"/>
      <c r="E27" s="132">
        <v>1800</v>
      </c>
      <c r="F27" s="143"/>
      <c r="G27" s="143" t="s">
        <v>332</v>
      </c>
      <c r="H27" s="197" t="s">
        <v>227</v>
      </c>
      <c r="I27" s="543"/>
    </row>
    <row r="28" spans="1:18" ht="77.25" thickBot="1" x14ac:dyDescent="0.25">
      <c r="B28" s="274"/>
      <c r="C28" s="132" t="s">
        <v>41</v>
      </c>
      <c r="D28" s="132"/>
      <c r="E28" s="132">
        <v>12700</v>
      </c>
      <c r="F28" s="143"/>
      <c r="G28" s="143" t="s">
        <v>332</v>
      </c>
      <c r="H28" s="197" t="s">
        <v>227</v>
      </c>
      <c r="I28" s="543"/>
    </row>
    <row r="29" spans="1:18" ht="128.25" thickBot="1" x14ac:dyDescent="0.25">
      <c r="B29" s="274"/>
      <c r="C29" s="132" t="s">
        <v>41</v>
      </c>
      <c r="D29" s="132"/>
      <c r="E29" s="132">
        <v>1520</v>
      </c>
      <c r="F29" s="143"/>
      <c r="G29" s="143" t="s">
        <v>340</v>
      </c>
      <c r="H29" s="195" t="s">
        <v>228</v>
      </c>
      <c r="I29" s="543"/>
    </row>
    <row r="30" spans="1:18" ht="90" thickBot="1" x14ac:dyDescent="0.25">
      <c r="B30" s="276"/>
      <c r="C30" s="132" t="s">
        <v>47</v>
      </c>
      <c r="D30" s="132" t="s">
        <v>83</v>
      </c>
      <c r="E30" s="132">
        <v>15000</v>
      </c>
      <c r="F30" s="143"/>
      <c r="G30" s="143" t="s">
        <v>341</v>
      </c>
      <c r="H30" s="195" t="s">
        <v>48</v>
      </c>
      <c r="I30" s="543"/>
    </row>
    <row r="31" spans="1:18" ht="13.5" thickBot="1" x14ac:dyDescent="0.25">
      <c r="B31" s="275"/>
      <c r="C31" s="133"/>
      <c r="D31" s="133"/>
      <c r="E31" s="137"/>
      <c r="F31" s="144"/>
      <c r="G31" s="144" t="s">
        <v>338</v>
      </c>
      <c r="H31" s="196"/>
      <c r="I31" s="543"/>
    </row>
    <row r="32" spans="1:18" ht="51.75" thickBot="1" x14ac:dyDescent="0.25">
      <c r="B32" s="274">
        <v>44767</v>
      </c>
      <c r="C32" s="132" t="s">
        <v>44</v>
      </c>
      <c r="D32" s="132"/>
      <c r="E32" s="132">
        <v>1000</v>
      </c>
      <c r="F32" s="143"/>
      <c r="G32" s="143" t="s">
        <v>45</v>
      </c>
      <c r="H32" s="195" t="s">
        <v>84</v>
      </c>
      <c r="I32" s="543"/>
    </row>
    <row r="33" spans="1:18" ht="128.25" thickBot="1" x14ac:dyDescent="0.25">
      <c r="B33" s="277"/>
      <c r="C33" s="132" t="s">
        <v>47</v>
      </c>
      <c r="D33" s="132" t="s">
        <v>90</v>
      </c>
      <c r="E33" s="132">
        <v>2000</v>
      </c>
      <c r="F33" s="145"/>
      <c r="G33" s="145" t="s">
        <v>339</v>
      </c>
      <c r="H33" s="195" t="s">
        <v>85</v>
      </c>
      <c r="I33" s="543"/>
    </row>
    <row r="34" spans="1:18" s="135" customFormat="1" ht="13.5" thickBot="1" x14ac:dyDescent="0.25">
      <c r="A34" s="201"/>
      <c r="B34" s="275"/>
      <c r="C34" s="133"/>
      <c r="D34" s="133"/>
      <c r="E34" s="133"/>
      <c r="F34" s="144"/>
      <c r="G34" s="144" t="s">
        <v>338</v>
      </c>
      <c r="H34" s="196"/>
      <c r="I34" s="555"/>
      <c r="R34" s="505"/>
    </row>
    <row r="35" spans="1:18" ht="13.5" thickBot="1" x14ac:dyDescent="0.25">
      <c r="B35" s="277">
        <v>44768</v>
      </c>
      <c r="C35" s="132" t="s">
        <v>39</v>
      </c>
      <c r="D35" s="132" t="s">
        <v>52</v>
      </c>
      <c r="E35" s="132"/>
      <c r="F35" s="142">
        <v>100000</v>
      </c>
      <c r="G35" s="142" t="s">
        <v>338</v>
      </c>
      <c r="H35" s="218"/>
      <c r="I35" s="543"/>
    </row>
    <row r="36" spans="1:18" ht="64.5" thickBot="1" x14ac:dyDescent="0.25">
      <c r="B36" s="277"/>
      <c r="C36" s="132" t="s">
        <v>41</v>
      </c>
      <c r="D36" s="132"/>
      <c r="E36" s="132">
        <v>44000</v>
      </c>
      <c r="F36" s="145"/>
      <c r="G36" s="145" t="s">
        <v>331</v>
      </c>
      <c r="H36" s="195" t="s">
        <v>89</v>
      </c>
      <c r="I36" s="543"/>
      <c r="J36" s="139"/>
    </row>
    <row r="37" spans="1:18" ht="128.25" thickBot="1" x14ac:dyDescent="0.25">
      <c r="B37" s="277"/>
      <c r="C37" s="132" t="s">
        <v>47</v>
      </c>
      <c r="D37" s="132" t="s">
        <v>90</v>
      </c>
      <c r="E37" s="138">
        <v>13000</v>
      </c>
      <c r="F37" s="145"/>
      <c r="G37" s="145" t="s">
        <v>339</v>
      </c>
      <c r="H37" s="195" t="s">
        <v>91</v>
      </c>
      <c r="I37" s="543"/>
      <c r="J37" s="139"/>
    </row>
    <row r="38" spans="1:18" ht="128.25" thickBot="1" x14ac:dyDescent="0.25">
      <c r="B38" s="277"/>
      <c r="C38" s="132" t="s">
        <v>41</v>
      </c>
      <c r="D38" s="132"/>
      <c r="E38" s="138">
        <v>5800</v>
      </c>
      <c r="F38" s="146"/>
      <c r="G38" s="146" t="s">
        <v>340</v>
      </c>
      <c r="H38" s="195" t="s">
        <v>377</v>
      </c>
      <c r="I38" s="543"/>
    </row>
    <row r="39" spans="1:18" ht="128.25" thickBot="1" x14ac:dyDescent="0.25">
      <c r="B39" s="277"/>
      <c r="C39" s="132" t="s">
        <v>41</v>
      </c>
      <c r="D39" s="132"/>
      <c r="E39" s="138">
        <v>5600</v>
      </c>
      <c r="F39" s="147"/>
      <c r="G39" s="224" t="s">
        <v>340</v>
      </c>
      <c r="H39" s="195" t="s">
        <v>229</v>
      </c>
      <c r="I39" s="543"/>
    </row>
    <row r="40" spans="1:18" ht="128.25" thickBot="1" x14ac:dyDescent="0.25">
      <c r="B40" s="277"/>
      <c r="C40" s="132" t="s">
        <v>41</v>
      </c>
      <c r="D40" s="132"/>
      <c r="E40" s="138">
        <v>6000</v>
      </c>
      <c r="F40" s="145"/>
      <c r="G40" s="145" t="s">
        <v>340</v>
      </c>
      <c r="H40" s="195" t="s">
        <v>230</v>
      </c>
      <c r="I40" s="543"/>
      <c r="J40" s="139"/>
    </row>
    <row r="41" spans="1:18" ht="51.75" thickBot="1" x14ac:dyDescent="0.25">
      <c r="A41" s="202"/>
      <c r="B41" s="277"/>
      <c r="C41" s="132" t="s">
        <v>44</v>
      </c>
      <c r="D41" s="132" t="s">
        <v>92</v>
      </c>
      <c r="E41" s="138">
        <v>2000</v>
      </c>
      <c r="F41" s="145"/>
      <c r="G41" s="145" t="s">
        <v>45</v>
      </c>
      <c r="H41" s="195" t="s">
        <v>231</v>
      </c>
      <c r="I41" s="543"/>
      <c r="J41" s="139"/>
    </row>
    <row r="42" spans="1:18" ht="64.5" thickBot="1" x14ac:dyDescent="0.25">
      <c r="A42" s="203"/>
      <c r="B42" s="277"/>
      <c r="C42" s="132" t="s">
        <v>41</v>
      </c>
      <c r="D42" s="132"/>
      <c r="E42" s="138">
        <v>9000</v>
      </c>
      <c r="F42" s="145"/>
      <c r="G42" s="145" t="s">
        <v>342</v>
      </c>
      <c r="H42" s="195" t="s">
        <v>93</v>
      </c>
      <c r="I42" s="543"/>
      <c r="J42" s="139"/>
    </row>
    <row r="43" spans="1:18" ht="128.25" thickBot="1" x14ac:dyDescent="0.25">
      <c r="A43" s="203"/>
      <c r="B43" s="277"/>
      <c r="C43" s="132" t="s">
        <v>41</v>
      </c>
      <c r="D43" s="132"/>
      <c r="E43" s="138">
        <v>960</v>
      </c>
      <c r="F43" s="145"/>
      <c r="G43" s="145" t="s">
        <v>340</v>
      </c>
      <c r="H43" s="195" t="s">
        <v>317</v>
      </c>
      <c r="I43" s="543"/>
      <c r="J43" s="139"/>
    </row>
    <row r="44" spans="1:18" s="135" customFormat="1" ht="13.5" thickBot="1" x14ac:dyDescent="0.25">
      <c r="A44" s="203"/>
      <c r="B44" s="275"/>
      <c r="C44" s="133"/>
      <c r="D44" s="133"/>
      <c r="E44" s="133"/>
      <c r="F44" s="144"/>
      <c r="G44" s="144" t="s">
        <v>338</v>
      </c>
      <c r="H44" s="196"/>
      <c r="I44" s="555"/>
      <c r="R44" s="505"/>
    </row>
    <row r="45" spans="1:18" ht="128.25" thickBot="1" x14ac:dyDescent="0.25">
      <c r="A45" s="203"/>
      <c r="B45" s="277">
        <v>44769</v>
      </c>
      <c r="C45" s="132" t="s">
        <v>94</v>
      </c>
      <c r="D45" s="132"/>
      <c r="E45" s="138">
        <v>240</v>
      </c>
      <c r="F45" s="145"/>
      <c r="G45" s="145" t="s">
        <v>340</v>
      </c>
      <c r="H45" s="195" t="s">
        <v>249</v>
      </c>
      <c r="I45" s="543"/>
    </row>
    <row r="46" spans="1:18" s="135" customFormat="1" ht="13.5" thickBot="1" x14ac:dyDescent="0.25">
      <c r="A46" s="203"/>
      <c r="B46" s="275"/>
      <c r="C46" s="133"/>
      <c r="D46" s="140"/>
      <c r="E46" s="140"/>
      <c r="F46" s="144"/>
      <c r="G46" s="144" t="s">
        <v>338</v>
      </c>
      <c r="H46" s="196"/>
      <c r="I46" s="555"/>
      <c r="R46" s="505"/>
    </row>
    <row r="47" spans="1:18" ht="128.25" thickBot="1" x14ac:dyDescent="0.25">
      <c r="A47" s="203"/>
      <c r="B47" s="277">
        <v>44770</v>
      </c>
      <c r="C47" s="132" t="s">
        <v>94</v>
      </c>
      <c r="D47" s="132"/>
      <c r="E47" s="138">
        <v>960</v>
      </c>
      <c r="F47" s="145"/>
      <c r="G47" s="145" t="s">
        <v>340</v>
      </c>
      <c r="H47" s="195" t="s">
        <v>317</v>
      </c>
      <c r="I47" s="543"/>
    </row>
    <row r="48" spans="1:18" s="135" customFormat="1" ht="13.5" thickBot="1" x14ac:dyDescent="0.25">
      <c r="A48" s="203"/>
      <c r="B48" s="275"/>
      <c r="C48" s="133"/>
      <c r="D48" s="133"/>
      <c r="E48" s="133"/>
      <c r="F48" s="144"/>
      <c r="G48" s="144" t="s">
        <v>338</v>
      </c>
      <c r="H48" s="196"/>
      <c r="I48" s="555"/>
      <c r="R48" s="505"/>
    </row>
    <row r="49" spans="1:18" ht="128.25" thickBot="1" x14ac:dyDescent="0.25">
      <c r="A49" s="203"/>
      <c r="B49" s="277">
        <v>44771</v>
      </c>
      <c r="C49" s="132" t="s">
        <v>41</v>
      </c>
      <c r="D49" s="132"/>
      <c r="E49" s="138">
        <v>240</v>
      </c>
      <c r="F49" s="145"/>
      <c r="G49" s="145" t="s">
        <v>340</v>
      </c>
      <c r="H49" s="195" t="s">
        <v>249</v>
      </c>
      <c r="I49" s="543"/>
    </row>
    <row r="50" spans="1:18" s="135" customFormat="1" ht="13.5" thickBot="1" x14ac:dyDescent="0.25">
      <c r="A50" s="203"/>
      <c r="B50" s="275"/>
      <c r="C50" s="133"/>
      <c r="D50" s="133"/>
      <c r="E50" s="133"/>
      <c r="F50" s="144"/>
      <c r="G50" s="144" t="s">
        <v>338</v>
      </c>
      <c r="H50" s="196"/>
      <c r="I50" s="555"/>
      <c r="R50" s="505"/>
    </row>
    <row r="51" spans="1:18" ht="13.5" thickBot="1" x14ac:dyDescent="0.25">
      <c r="A51" s="203"/>
      <c r="B51" s="277">
        <v>44772</v>
      </c>
      <c r="C51" s="132" t="s">
        <v>111</v>
      </c>
      <c r="D51" s="132" t="s">
        <v>40</v>
      </c>
      <c r="E51" s="138"/>
      <c r="F51" s="142">
        <v>20000</v>
      </c>
      <c r="G51" s="142" t="s">
        <v>338</v>
      </c>
      <c r="H51" s="218" t="s">
        <v>112</v>
      </c>
      <c r="I51" s="543"/>
    </row>
    <row r="52" spans="1:18" ht="39" thickBot="1" x14ac:dyDescent="0.25">
      <c r="A52" s="203"/>
      <c r="B52" s="277"/>
      <c r="C52" s="132" t="s">
        <v>41</v>
      </c>
      <c r="D52" s="132"/>
      <c r="E52" s="138">
        <v>19800</v>
      </c>
      <c r="F52" s="145"/>
      <c r="G52" s="145" t="s">
        <v>360</v>
      </c>
      <c r="H52" s="195" t="s">
        <v>113</v>
      </c>
      <c r="I52" s="543"/>
    </row>
    <row r="53" spans="1:18" ht="128.25" thickBot="1" x14ac:dyDescent="0.25">
      <c r="A53" s="203"/>
      <c r="B53" s="277"/>
      <c r="C53" s="132" t="s">
        <v>41</v>
      </c>
      <c r="D53" s="132"/>
      <c r="E53" s="138">
        <v>280</v>
      </c>
      <c r="F53" s="145"/>
      <c r="G53" s="145" t="s">
        <v>340</v>
      </c>
      <c r="H53" s="195" t="s">
        <v>114</v>
      </c>
      <c r="I53" s="543"/>
    </row>
    <row r="54" spans="1:18" ht="77.25" thickBot="1" x14ac:dyDescent="0.25">
      <c r="A54" s="203"/>
      <c r="B54" s="277"/>
      <c r="C54" s="132" t="s">
        <v>41</v>
      </c>
      <c r="D54" s="132"/>
      <c r="E54" s="138">
        <v>5950</v>
      </c>
      <c r="F54" s="145"/>
      <c r="G54" s="145" t="s">
        <v>332</v>
      </c>
      <c r="H54" s="197" t="s">
        <v>115</v>
      </c>
      <c r="I54" s="543"/>
    </row>
    <row r="55" spans="1:18" ht="77.25" thickBot="1" x14ac:dyDescent="0.25">
      <c r="A55" s="203"/>
      <c r="B55" s="277"/>
      <c r="C55" s="132" t="s">
        <v>44</v>
      </c>
      <c r="D55" s="132"/>
      <c r="E55" s="138">
        <v>1000</v>
      </c>
      <c r="F55" s="145"/>
      <c r="G55" s="145" t="s">
        <v>332</v>
      </c>
      <c r="H55" s="197" t="s">
        <v>116</v>
      </c>
      <c r="I55" s="543"/>
    </row>
    <row r="56" spans="1:18" ht="128.25" thickBot="1" x14ac:dyDescent="0.25">
      <c r="A56" s="203"/>
      <c r="B56" s="277"/>
      <c r="C56" s="132" t="s">
        <v>41</v>
      </c>
      <c r="D56" s="132"/>
      <c r="E56" s="138">
        <v>960</v>
      </c>
      <c r="F56" s="145"/>
      <c r="G56" s="145" t="s">
        <v>340</v>
      </c>
      <c r="H56" s="198" t="s">
        <v>249</v>
      </c>
      <c r="I56" s="543"/>
    </row>
    <row r="57" spans="1:18" ht="77.25" thickBot="1" x14ac:dyDescent="0.25">
      <c r="A57" s="203"/>
      <c r="B57" s="277"/>
      <c r="C57" s="132" t="s">
        <v>41</v>
      </c>
      <c r="D57" s="132" t="s">
        <v>118</v>
      </c>
      <c r="E57" s="138">
        <v>2000</v>
      </c>
      <c r="F57" s="145"/>
      <c r="G57" s="145" t="s">
        <v>332</v>
      </c>
      <c r="H57" s="197" t="s">
        <v>119</v>
      </c>
      <c r="I57" s="543"/>
      <c r="J57" s="46">
        <f>21900+6000+2000+2000+6000</f>
        <v>37900</v>
      </c>
    </row>
    <row r="58" spans="1:18" ht="13.5" thickBot="1" x14ac:dyDescent="0.25">
      <c r="A58" s="203"/>
      <c r="B58" s="277"/>
      <c r="C58" s="132"/>
      <c r="D58" s="132"/>
      <c r="E58" s="138"/>
      <c r="F58" s="145"/>
      <c r="G58" s="145" t="s">
        <v>338</v>
      </c>
      <c r="H58" s="195"/>
      <c r="I58" s="543"/>
    </row>
    <row r="59" spans="1:18" s="135" customFormat="1" ht="13.5" thickBot="1" x14ac:dyDescent="0.25">
      <c r="A59" s="203"/>
      <c r="B59" s="275"/>
      <c r="C59" s="133"/>
      <c r="D59" s="133"/>
      <c r="E59" s="133"/>
      <c r="F59" s="144"/>
      <c r="G59" s="144" t="s">
        <v>338</v>
      </c>
      <c r="H59" s="196"/>
      <c r="I59" s="555"/>
      <c r="R59" s="505"/>
    </row>
    <row r="60" spans="1:18" ht="128.25" thickBot="1" x14ac:dyDescent="0.25">
      <c r="A60" s="203"/>
      <c r="B60" s="277">
        <v>44773</v>
      </c>
      <c r="C60" s="132" t="s">
        <v>41</v>
      </c>
      <c r="D60" s="132"/>
      <c r="E60" s="138">
        <v>960</v>
      </c>
      <c r="F60" s="145"/>
      <c r="G60" s="145" t="s">
        <v>340</v>
      </c>
      <c r="H60" s="195" t="s">
        <v>249</v>
      </c>
      <c r="I60" s="543"/>
    </row>
    <row r="61" spans="1:18" ht="13.5" thickBot="1" x14ac:dyDescent="0.25">
      <c r="A61" s="203"/>
      <c r="B61" s="277"/>
      <c r="C61" s="132" t="s">
        <v>39</v>
      </c>
      <c r="D61" s="132" t="s">
        <v>40</v>
      </c>
      <c r="E61" s="138"/>
      <c r="F61" s="142">
        <v>50000</v>
      </c>
      <c r="G61" s="142" t="s">
        <v>338</v>
      </c>
      <c r="H61" s="218" t="s">
        <v>166</v>
      </c>
      <c r="I61" s="543"/>
    </row>
    <row r="62" spans="1:18" ht="128.25" thickBot="1" x14ac:dyDescent="0.25">
      <c r="A62" s="203"/>
      <c r="B62" s="277"/>
      <c r="C62" s="132" t="s">
        <v>71</v>
      </c>
      <c r="D62" s="132" t="s">
        <v>202</v>
      </c>
      <c r="E62" s="138">
        <v>23000</v>
      </c>
      <c r="F62" s="145"/>
      <c r="G62" s="145" t="s">
        <v>339</v>
      </c>
      <c r="H62" s="195" t="s">
        <v>167</v>
      </c>
      <c r="I62" s="543"/>
      <c r="J62" s="46">
        <f>50000-23000-1000-500</f>
        <v>25500</v>
      </c>
    </row>
    <row r="63" spans="1:18" ht="39" thickBot="1" x14ac:dyDescent="0.25">
      <c r="A63" s="203"/>
      <c r="B63" s="277"/>
      <c r="C63" s="132" t="s">
        <v>41</v>
      </c>
      <c r="D63" s="132" t="s">
        <v>232</v>
      </c>
      <c r="E63" s="138">
        <v>1000</v>
      </c>
      <c r="F63" s="145"/>
      <c r="G63" s="145" t="s">
        <v>343</v>
      </c>
      <c r="H63" s="195" t="s">
        <v>233</v>
      </c>
      <c r="I63" s="543"/>
    </row>
    <row r="64" spans="1:18" ht="77.25" thickBot="1" x14ac:dyDescent="0.25">
      <c r="A64" s="203"/>
      <c r="B64" s="277"/>
      <c r="C64" s="132" t="s">
        <v>41</v>
      </c>
      <c r="D64" s="132"/>
      <c r="E64" s="138">
        <v>500</v>
      </c>
      <c r="F64" s="145"/>
      <c r="G64" s="145" t="s">
        <v>332</v>
      </c>
      <c r="H64" s="197" t="s">
        <v>316</v>
      </c>
      <c r="I64" s="543"/>
    </row>
    <row r="65" spans="1:18" ht="13.5" thickBot="1" x14ac:dyDescent="0.25">
      <c r="A65" s="203"/>
      <c r="B65" s="278"/>
      <c r="C65" s="209"/>
      <c r="D65" s="209"/>
      <c r="E65" s="209"/>
      <c r="F65" s="210"/>
      <c r="G65" s="210" t="s">
        <v>338</v>
      </c>
      <c r="H65" s="211"/>
      <c r="I65" s="543"/>
    </row>
    <row r="66" spans="1:18" ht="128.25" thickBot="1" x14ac:dyDescent="0.25">
      <c r="A66" s="203"/>
      <c r="B66" s="277">
        <v>44774</v>
      </c>
      <c r="C66" s="132" t="s">
        <v>41</v>
      </c>
      <c r="D66" s="132"/>
      <c r="E66" s="138">
        <v>720</v>
      </c>
      <c r="F66" s="145"/>
      <c r="G66" s="145" t="s">
        <v>340</v>
      </c>
      <c r="H66" s="195" t="s">
        <v>249</v>
      </c>
      <c r="I66" s="543"/>
    </row>
    <row r="67" spans="1:18" ht="39" thickBot="1" x14ac:dyDescent="0.25">
      <c r="A67" s="203"/>
      <c r="B67" s="277"/>
      <c r="C67" s="132" t="s">
        <v>41</v>
      </c>
      <c r="D67" s="132"/>
      <c r="E67" s="138">
        <v>18000</v>
      </c>
      <c r="F67" s="145"/>
      <c r="G67" s="145" t="s">
        <v>360</v>
      </c>
      <c r="H67" s="195" t="s">
        <v>234</v>
      </c>
      <c r="I67" s="543" t="s">
        <v>170</v>
      </c>
    </row>
    <row r="68" spans="1:18" ht="13.5" thickBot="1" x14ac:dyDescent="0.25">
      <c r="A68" s="203"/>
      <c r="B68" s="278"/>
      <c r="C68" s="209"/>
      <c r="D68" s="209"/>
      <c r="E68" s="209"/>
      <c r="F68" s="210"/>
      <c r="G68" s="210" t="s">
        <v>338</v>
      </c>
      <c r="H68" s="211"/>
      <c r="I68" s="543"/>
    </row>
    <row r="69" spans="1:18" ht="26.25" thickBot="1" x14ac:dyDescent="0.25">
      <c r="A69" s="203"/>
      <c r="B69" s="277">
        <v>44775</v>
      </c>
      <c r="C69" s="132" t="s">
        <v>39</v>
      </c>
      <c r="D69" s="132" t="s">
        <v>40</v>
      </c>
      <c r="E69" s="138"/>
      <c r="F69" s="142">
        <v>50000</v>
      </c>
      <c r="G69" s="142" t="s">
        <v>338</v>
      </c>
      <c r="H69" s="218" t="s">
        <v>318</v>
      </c>
      <c r="I69" s="543"/>
    </row>
    <row r="70" spans="1:18" ht="90" thickBot="1" x14ac:dyDescent="0.25">
      <c r="A70" s="203"/>
      <c r="B70" s="277"/>
      <c r="C70" s="132" t="s">
        <v>41</v>
      </c>
      <c r="D70" s="132" t="s">
        <v>83</v>
      </c>
      <c r="E70" s="138">
        <v>6000</v>
      </c>
      <c r="F70" s="145"/>
      <c r="G70" s="145" t="s">
        <v>341</v>
      </c>
      <c r="H70" s="195" t="s">
        <v>219</v>
      </c>
      <c r="I70" s="543"/>
    </row>
    <row r="71" spans="1:18" ht="77.25" thickBot="1" x14ac:dyDescent="0.25">
      <c r="A71" s="203"/>
      <c r="B71" s="277"/>
      <c r="C71" s="132" t="s">
        <v>41</v>
      </c>
      <c r="D71" s="132"/>
      <c r="E71" s="138">
        <v>11500</v>
      </c>
      <c r="F71" s="145"/>
      <c r="G71" s="145" t="s">
        <v>332</v>
      </c>
      <c r="H71" s="197" t="s">
        <v>171</v>
      </c>
      <c r="I71" s="543"/>
    </row>
    <row r="72" spans="1:18" ht="128.25" thickBot="1" x14ac:dyDescent="0.25">
      <c r="A72" s="203"/>
      <c r="B72" s="277"/>
      <c r="C72" s="132" t="s">
        <v>41</v>
      </c>
      <c r="D72" s="132"/>
      <c r="E72" s="138">
        <v>600</v>
      </c>
      <c r="F72" s="145"/>
      <c r="G72" s="145" t="s">
        <v>340</v>
      </c>
      <c r="H72" s="195" t="s">
        <v>249</v>
      </c>
      <c r="I72" s="543"/>
    </row>
    <row r="73" spans="1:18" ht="77.25" thickBot="1" x14ac:dyDescent="0.25">
      <c r="A73" s="203"/>
      <c r="B73" s="277"/>
      <c r="C73" s="132" t="s">
        <v>41</v>
      </c>
      <c r="D73" s="132"/>
      <c r="E73" s="138">
        <v>1800</v>
      </c>
      <c r="F73" s="145"/>
      <c r="G73" s="145" t="s">
        <v>332</v>
      </c>
      <c r="H73" s="197" t="s">
        <v>220</v>
      </c>
      <c r="I73" s="543"/>
    </row>
    <row r="74" spans="1:18" ht="77.25" thickBot="1" x14ac:dyDescent="0.25">
      <c r="A74" s="203"/>
      <c r="B74" s="277"/>
      <c r="C74" s="132" t="s">
        <v>41</v>
      </c>
      <c r="D74" s="132"/>
      <c r="E74" s="138">
        <v>1500</v>
      </c>
      <c r="F74" s="145"/>
      <c r="G74" s="145" t="s">
        <v>332</v>
      </c>
      <c r="H74" s="197" t="s">
        <v>172</v>
      </c>
      <c r="I74" s="543"/>
    </row>
    <row r="75" spans="1:18" ht="39" thickBot="1" x14ac:dyDescent="0.25">
      <c r="A75" s="203"/>
      <c r="B75" s="277"/>
      <c r="C75" s="132" t="s">
        <v>47</v>
      </c>
      <c r="D75" s="132" t="s">
        <v>378</v>
      </c>
      <c r="E75" s="138">
        <v>1000</v>
      </c>
      <c r="F75" s="145"/>
      <c r="G75" s="145" t="s">
        <v>343</v>
      </c>
      <c r="H75" s="195" t="s">
        <v>173</v>
      </c>
      <c r="I75" s="543"/>
    </row>
    <row r="76" spans="1:18" ht="13.5" thickBot="1" x14ac:dyDescent="0.25">
      <c r="A76" s="203"/>
      <c r="B76" s="278"/>
      <c r="C76" s="209"/>
      <c r="D76" s="209"/>
      <c r="E76" s="209"/>
      <c r="F76" s="210"/>
      <c r="G76" s="210" t="s">
        <v>338</v>
      </c>
      <c r="H76" s="211"/>
      <c r="I76" s="543"/>
    </row>
    <row r="77" spans="1:18" ht="128.25" thickBot="1" x14ac:dyDescent="0.25">
      <c r="A77" s="203"/>
      <c r="B77" s="277">
        <v>44776</v>
      </c>
      <c r="C77" s="132" t="s">
        <v>41</v>
      </c>
      <c r="D77" s="132"/>
      <c r="E77" s="138">
        <v>360</v>
      </c>
      <c r="F77" s="145"/>
      <c r="G77" s="145" t="s">
        <v>340</v>
      </c>
      <c r="H77" s="195" t="s">
        <v>249</v>
      </c>
      <c r="I77" s="543" t="s">
        <v>175</v>
      </c>
    </row>
    <row r="78" spans="1:18" s="232" customFormat="1" ht="13.5" thickBot="1" x14ac:dyDescent="0.25">
      <c r="A78" s="231"/>
      <c r="B78" s="278"/>
      <c r="C78" s="209"/>
      <c r="D78" s="209"/>
      <c r="E78" s="209"/>
      <c r="F78" s="210"/>
      <c r="G78" s="210" t="s">
        <v>338</v>
      </c>
      <c r="H78" s="211"/>
      <c r="I78" s="556"/>
      <c r="R78" s="506"/>
    </row>
    <row r="79" spans="1:18" ht="64.5" thickBot="1" x14ac:dyDescent="0.25">
      <c r="A79" s="203"/>
      <c r="B79" s="277">
        <v>44777</v>
      </c>
      <c r="C79" s="132" t="s">
        <v>41</v>
      </c>
      <c r="D79" s="132"/>
      <c r="E79" s="138">
        <v>44160</v>
      </c>
      <c r="F79" s="145"/>
      <c r="G79" s="145" t="s">
        <v>342</v>
      </c>
      <c r="H79" s="195" t="s">
        <v>235</v>
      </c>
      <c r="I79" s="543"/>
    </row>
    <row r="80" spans="1:18" ht="128.25" thickBot="1" x14ac:dyDescent="0.25">
      <c r="A80" s="203"/>
      <c r="B80" s="277"/>
      <c r="C80" s="132" t="s">
        <v>47</v>
      </c>
      <c r="D80" s="132" t="s">
        <v>81</v>
      </c>
      <c r="E80" s="138">
        <v>10000</v>
      </c>
      <c r="F80" s="145"/>
      <c r="G80" s="145" t="s">
        <v>339</v>
      </c>
      <c r="H80" s="195" t="s">
        <v>176</v>
      </c>
      <c r="I80" s="543">
        <f>37800/1800</f>
        <v>21</v>
      </c>
    </row>
    <row r="81" spans="1:10" ht="128.25" thickBot="1" x14ac:dyDescent="0.25">
      <c r="A81" s="203"/>
      <c r="B81" s="277"/>
      <c r="C81" s="132" t="s">
        <v>41</v>
      </c>
      <c r="D81" s="132"/>
      <c r="E81" s="138">
        <v>600</v>
      </c>
      <c r="F81" s="145"/>
      <c r="G81" s="145" t="s">
        <v>340</v>
      </c>
      <c r="H81" s="195" t="s">
        <v>249</v>
      </c>
      <c r="I81" s="543" t="s">
        <v>177</v>
      </c>
    </row>
    <row r="82" spans="1:10" ht="13.5" thickBot="1" x14ac:dyDescent="0.25">
      <c r="A82" s="203"/>
      <c r="B82" s="278"/>
      <c r="C82" s="209"/>
      <c r="D82" s="209"/>
      <c r="E82" s="209"/>
      <c r="F82" s="210"/>
      <c r="G82" s="210" t="s">
        <v>338</v>
      </c>
      <c r="H82" s="211"/>
      <c r="I82" s="543"/>
    </row>
    <row r="83" spans="1:10" ht="13.5" thickBot="1" x14ac:dyDescent="0.25">
      <c r="A83" s="203"/>
      <c r="B83" s="277">
        <v>44779</v>
      </c>
      <c r="C83" s="132" t="s">
        <v>179</v>
      </c>
      <c r="D83" s="132"/>
      <c r="E83" s="138"/>
      <c r="F83" s="145"/>
      <c r="G83" s="145" t="s">
        <v>338</v>
      </c>
      <c r="H83" s="195" t="s">
        <v>180</v>
      </c>
      <c r="I83" s="543"/>
    </row>
    <row r="84" spans="1:10" ht="13.5" thickBot="1" x14ac:dyDescent="0.25">
      <c r="A84" s="203"/>
      <c r="B84" s="278"/>
      <c r="C84" s="209"/>
      <c r="D84" s="209"/>
      <c r="E84" s="209"/>
      <c r="F84" s="210"/>
      <c r="G84" s="210" t="s">
        <v>338</v>
      </c>
      <c r="H84" s="211"/>
      <c r="I84" s="543"/>
    </row>
    <row r="85" spans="1:10" ht="128.25" thickBot="1" x14ac:dyDescent="0.25">
      <c r="A85" s="203"/>
      <c r="B85" s="277">
        <v>44780</v>
      </c>
      <c r="C85" s="132" t="s">
        <v>41</v>
      </c>
      <c r="D85" s="132"/>
      <c r="E85" s="138">
        <v>1200</v>
      </c>
      <c r="F85" s="145"/>
      <c r="G85" s="145" t="s">
        <v>340</v>
      </c>
      <c r="H85" s="195" t="s">
        <v>249</v>
      </c>
      <c r="I85" s="543" t="s">
        <v>178</v>
      </c>
    </row>
    <row r="86" spans="1:10" ht="13.5" thickBot="1" x14ac:dyDescent="0.25">
      <c r="A86" s="203"/>
      <c r="B86" s="278"/>
      <c r="C86" s="209"/>
      <c r="D86" s="209"/>
      <c r="E86" s="209"/>
      <c r="F86" s="210"/>
      <c r="G86" s="210" t="s">
        <v>338</v>
      </c>
      <c r="H86" s="211"/>
      <c r="I86" s="543"/>
    </row>
    <row r="87" spans="1:10" ht="128.25" thickBot="1" x14ac:dyDescent="0.25">
      <c r="A87" s="203"/>
      <c r="B87" s="277">
        <v>44781</v>
      </c>
      <c r="C87" s="132" t="s">
        <v>41</v>
      </c>
      <c r="D87" s="132"/>
      <c r="E87" s="138">
        <v>720</v>
      </c>
      <c r="F87" s="145"/>
      <c r="G87" s="145" t="s">
        <v>340</v>
      </c>
      <c r="H87" s="195" t="s">
        <v>249</v>
      </c>
      <c r="I87" s="543" t="s">
        <v>181</v>
      </c>
      <c r="J87" s="46">
        <f>3*240</f>
        <v>720</v>
      </c>
    </row>
    <row r="88" spans="1:10" ht="77.25" thickBot="1" x14ac:dyDescent="0.25">
      <c r="A88" s="203"/>
      <c r="B88" s="277"/>
      <c r="C88" s="132" t="s">
        <v>41</v>
      </c>
      <c r="D88" s="132"/>
      <c r="E88" s="138">
        <v>250</v>
      </c>
      <c r="F88" s="145"/>
      <c r="G88" s="145" t="s">
        <v>332</v>
      </c>
      <c r="H88" s="197" t="s">
        <v>319</v>
      </c>
      <c r="I88" s="543" t="s">
        <v>182</v>
      </c>
    </row>
    <row r="89" spans="1:10" ht="13.5" thickBot="1" x14ac:dyDescent="0.25">
      <c r="A89" s="203"/>
      <c r="B89" s="278"/>
      <c r="C89" s="209"/>
      <c r="D89" s="209"/>
      <c r="E89" s="209"/>
      <c r="F89" s="210"/>
      <c r="G89" s="210" t="s">
        <v>338</v>
      </c>
      <c r="H89" s="211"/>
      <c r="I89" s="543"/>
    </row>
    <row r="90" spans="1:10" ht="128.25" thickBot="1" x14ac:dyDescent="0.25">
      <c r="A90" s="203"/>
      <c r="B90" s="277">
        <v>44782</v>
      </c>
      <c r="C90" s="132" t="s">
        <v>41</v>
      </c>
      <c r="D90" s="132"/>
      <c r="E90" s="138">
        <v>720</v>
      </c>
      <c r="F90" s="145"/>
      <c r="G90" s="145" t="s">
        <v>340</v>
      </c>
      <c r="H90" s="195" t="s">
        <v>249</v>
      </c>
      <c r="I90" s="543" t="s">
        <v>181</v>
      </c>
    </row>
    <row r="91" spans="1:10" ht="90" thickBot="1" x14ac:dyDescent="0.25">
      <c r="A91" s="203"/>
      <c r="B91" s="277"/>
      <c r="C91" s="132" t="s">
        <v>41</v>
      </c>
      <c r="D91" s="132" t="s">
        <v>83</v>
      </c>
      <c r="E91" s="138">
        <v>9000</v>
      </c>
      <c r="F91" s="145"/>
      <c r="G91" s="145" t="s">
        <v>344</v>
      </c>
      <c r="H91" s="195" t="s">
        <v>185</v>
      </c>
      <c r="I91" s="543"/>
    </row>
    <row r="92" spans="1:10" ht="13.5" thickBot="1" x14ac:dyDescent="0.25">
      <c r="A92" s="203"/>
      <c r="B92" s="278"/>
      <c r="C92" s="209"/>
      <c r="D92" s="209"/>
      <c r="E92" s="209"/>
      <c r="F92" s="210"/>
      <c r="G92" s="210" t="s">
        <v>338</v>
      </c>
      <c r="H92" s="211"/>
      <c r="I92" s="543"/>
    </row>
    <row r="93" spans="1:10" ht="128.25" thickBot="1" x14ac:dyDescent="0.25">
      <c r="A93" s="203"/>
      <c r="B93" s="277">
        <v>44783</v>
      </c>
      <c r="C93" s="132" t="s">
        <v>41</v>
      </c>
      <c r="D93" s="132"/>
      <c r="E93" s="138">
        <v>420</v>
      </c>
      <c r="F93" s="145"/>
      <c r="G93" s="145" t="s">
        <v>340</v>
      </c>
      <c r="H93" s="195" t="s">
        <v>249</v>
      </c>
      <c r="I93" s="543"/>
    </row>
    <row r="94" spans="1:10" ht="39" thickBot="1" x14ac:dyDescent="0.25">
      <c r="A94" s="203"/>
      <c r="B94" s="277"/>
      <c r="C94" s="132" t="s">
        <v>41</v>
      </c>
      <c r="D94" s="132"/>
      <c r="E94" s="138">
        <v>500</v>
      </c>
      <c r="F94" s="145"/>
      <c r="G94" s="145" t="s">
        <v>360</v>
      </c>
      <c r="H94" s="195" t="s">
        <v>236</v>
      </c>
      <c r="I94" s="543"/>
    </row>
    <row r="95" spans="1:10" ht="39" thickBot="1" x14ac:dyDescent="0.25">
      <c r="A95" s="203"/>
      <c r="B95" s="277"/>
      <c r="C95" s="132" t="s">
        <v>41</v>
      </c>
      <c r="D95" s="132"/>
      <c r="E95" s="138">
        <v>1000</v>
      </c>
      <c r="F95" s="145"/>
      <c r="G95" s="145" t="s">
        <v>343</v>
      </c>
      <c r="H95" s="195" t="s">
        <v>237</v>
      </c>
      <c r="I95" s="543"/>
    </row>
    <row r="96" spans="1:10" ht="13.5" thickBot="1" x14ac:dyDescent="0.25">
      <c r="A96" s="203"/>
      <c r="B96" s="278"/>
      <c r="C96" s="209"/>
      <c r="D96" s="209"/>
      <c r="E96" s="209"/>
      <c r="F96" s="210"/>
      <c r="G96" s="210" t="s">
        <v>338</v>
      </c>
      <c r="H96" s="211"/>
      <c r="I96" s="543"/>
    </row>
    <row r="97" spans="1:18" ht="128.25" thickBot="1" x14ac:dyDescent="0.25">
      <c r="A97" s="203"/>
      <c r="B97" s="277">
        <v>44784</v>
      </c>
      <c r="C97" s="132" t="s">
        <v>41</v>
      </c>
      <c r="D97" s="132"/>
      <c r="E97" s="138">
        <v>360</v>
      </c>
      <c r="F97" s="145"/>
      <c r="G97" s="145" t="s">
        <v>340</v>
      </c>
      <c r="H97" s="195" t="s">
        <v>249</v>
      </c>
      <c r="I97" s="543"/>
    </row>
    <row r="98" spans="1:18" ht="13.5" thickBot="1" x14ac:dyDescent="0.25">
      <c r="A98" s="203"/>
      <c r="B98" s="278"/>
      <c r="C98" s="209"/>
      <c r="D98" s="209"/>
      <c r="E98" s="209"/>
      <c r="F98" s="210"/>
      <c r="G98" s="210" t="s">
        <v>338</v>
      </c>
      <c r="H98" s="211"/>
      <c r="I98" s="543"/>
    </row>
    <row r="99" spans="1:18" ht="128.25" thickBot="1" x14ac:dyDescent="0.25">
      <c r="A99" s="203"/>
      <c r="B99" s="277">
        <v>44786</v>
      </c>
      <c r="C99" s="132" t="s">
        <v>41</v>
      </c>
      <c r="D99" s="132"/>
      <c r="E99" s="138">
        <f>360+420</f>
        <v>780</v>
      </c>
      <c r="F99" s="145"/>
      <c r="G99" s="145" t="s">
        <v>340</v>
      </c>
      <c r="H99" s="195" t="s">
        <v>249</v>
      </c>
      <c r="I99" s="543"/>
    </row>
    <row r="100" spans="1:18" ht="13.5" thickBot="1" x14ac:dyDescent="0.25">
      <c r="A100" s="203"/>
      <c r="B100" s="278"/>
      <c r="C100" s="209"/>
      <c r="D100" s="209"/>
      <c r="E100" s="209"/>
      <c r="F100" s="210"/>
      <c r="G100" s="210" t="s">
        <v>338</v>
      </c>
      <c r="H100" s="211"/>
      <c r="I100" s="543"/>
    </row>
    <row r="101" spans="1:18" ht="128.25" thickBot="1" x14ac:dyDescent="0.25">
      <c r="A101" s="203"/>
      <c r="B101" s="277">
        <v>44788</v>
      </c>
      <c r="C101" s="132" t="s">
        <v>41</v>
      </c>
      <c r="D101" s="132"/>
      <c r="E101" s="138">
        <v>480</v>
      </c>
      <c r="F101" s="145"/>
      <c r="G101" s="145" t="s">
        <v>340</v>
      </c>
      <c r="H101" s="195" t="s">
        <v>249</v>
      </c>
      <c r="I101" s="543"/>
    </row>
    <row r="102" spans="1:18" ht="128.25" thickBot="1" x14ac:dyDescent="0.25">
      <c r="A102" s="203"/>
      <c r="B102" s="277"/>
      <c r="C102" s="132" t="s">
        <v>47</v>
      </c>
      <c r="D102" s="132"/>
      <c r="E102" s="138">
        <v>27500</v>
      </c>
      <c r="F102" s="145"/>
      <c r="G102" s="145" t="s">
        <v>340</v>
      </c>
      <c r="H102" s="195" t="s">
        <v>238</v>
      </c>
      <c r="I102" s="543"/>
    </row>
    <row r="103" spans="1:18" ht="128.25" thickBot="1" x14ac:dyDescent="0.25">
      <c r="A103" s="203"/>
      <c r="B103" s="277"/>
      <c r="C103" s="132" t="s">
        <v>47</v>
      </c>
      <c r="D103" s="132"/>
      <c r="E103" s="138">
        <v>27800</v>
      </c>
      <c r="F103" s="145"/>
      <c r="G103" s="145" t="s">
        <v>339</v>
      </c>
      <c r="H103" s="195" t="s">
        <v>239</v>
      </c>
      <c r="I103" s="543"/>
    </row>
    <row r="104" spans="1:18" ht="13.5" thickBot="1" x14ac:dyDescent="0.25">
      <c r="A104" s="203"/>
      <c r="B104" s="278"/>
      <c r="C104" s="209"/>
      <c r="D104" s="209"/>
      <c r="E104" s="209"/>
      <c r="F104" s="210"/>
      <c r="G104" s="210" t="s">
        <v>338</v>
      </c>
      <c r="H104" s="211"/>
      <c r="I104" s="543"/>
    </row>
    <row r="105" spans="1:18" ht="39" thickBot="1" x14ac:dyDescent="0.25">
      <c r="A105" s="203"/>
      <c r="B105" s="277">
        <v>44789</v>
      </c>
      <c r="C105" s="132" t="s">
        <v>41</v>
      </c>
      <c r="D105" s="132"/>
      <c r="E105" s="138">
        <v>7400</v>
      </c>
      <c r="F105" s="145"/>
      <c r="G105" s="145" t="s">
        <v>360</v>
      </c>
      <c r="H105" s="195" t="s">
        <v>240</v>
      </c>
      <c r="I105" s="543"/>
    </row>
    <row r="106" spans="1:18" ht="128.25" thickBot="1" x14ac:dyDescent="0.25">
      <c r="A106" s="203"/>
      <c r="B106" s="277"/>
      <c r="C106" s="132" t="s">
        <v>41</v>
      </c>
      <c r="D106" s="132"/>
      <c r="E106" s="138">
        <v>420</v>
      </c>
      <c r="F106" s="145"/>
      <c r="G106" s="145" t="s">
        <v>340</v>
      </c>
      <c r="H106" s="195" t="s">
        <v>249</v>
      </c>
      <c r="I106" s="543" t="s">
        <v>241</v>
      </c>
    </row>
    <row r="107" spans="1:18" ht="64.5" thickBot="1" x14ac:dyDescent="0.25">
      <c r="A107" s="203"/>
      <c r="B107" s="277"/>
      <c r="C107" s="132" t="s">
        <v>41</v>
      </c>
      <c r="D107" s="132"/>
      <c r="E107" s="138">
        <v>700</v>
      </c>
      <c r="F107" s="145"/>
      <c r="G107" s="145" t="s">
        <v>331</v>
      </c>
      <c r="H107" s="195" t="s">
        <v>361</v>
      </c>
      <c r="I107" s="543"/>
    </row>
    <row r="108" spans="1:18" ht="13.5" thickBot="1" x14ac:dyDescent="0.25">
      <c r="A108" s="203"/>
      <c r="B108" s="278"/>
      <c r="C108" s="209"/>
      <c r="D108" s="209"/>
      <c r="E108" s="209"/>
      <c r="F108" s="210"/>
      <c r="G108" s="210" t="s">
        <v>338</v>
      </c>
      <c r="H108" s="211"/>
      <c r="I108" s="543"/>
    </row>
    <row r="109" spans="1:18" ht="39" thickBot="1" x14ac:dyDescent="0.25">
      <c r="A109" s="203"/>
      <c r="B109" s="277">
        <v>44790</v>
      </c>
      <c r="C109" s="132" t="s">
        <v>41</v>
      </c>
      <c r="D109" s="132"/>
      <c r="E109" s="138">
        <v>11000</v>
      </c>
      <c r="F109" s="145"/>
      <c r="G109" s="145" t="s">
        <v>360</v>
      </c>
      <c r="H109" s="195" t="s">
        <v>242</v>
      </c>
      <c r="I109" s="543" t="s">
        <v>345</v>
      </c>
    </row>
    <row r="110" spans="1:18" ht="39" thickBot="1" x14ac:dyDescent="0.25">
      <c r="A110" s="203"/>
      <c r="B110" s="277"/>
      <c r="C110" s="132" t="s">
        <v>41</v>
      </c>
      <c r="D110" s="132"/>
      <c r="E110" s="138">
        <v>2300</v>
      </c>
      <c r="F110" s="145"/>
      <c r="G110" s="145" t="s">
        <v>360</v>
      </c>
      <c r="H110" s="195" t="s">
        <v>362</v>
      </c>
      <c r="I110" s="543" t="s">
        <v>346</v>
      </c>
    </row>
    <row r="111" spans="1:18" ht="26.25" thickBot="1" x14ac:dyDescent="0.25">
      <c r="A111" s="203"/>
      <c r="B111" s="277"/>
      <c r="C111" s="132" t="s">
        <v>39</v>
      </c>
      <c r="D111" s="132" t="s">
        <v>40</v>
      </c>
      <c r="E111" s="138"/>
      <c r="F111" s="142">
        <v>100000</v>
      </c>
      <c r="G111" s="142" t="s">
        <v>338</v>
      </c>
      <c r="H111" s="218" t="s">
        <v>363</v>
      </c>
      <c r="I111" s="543" t="s">
        <v>247</v>
      </c>
    </row>
    <row r="112" spans="1:18" s="232" customFormat="1" ht="13.5" thickBot="1" x14ac:dyDescent="0.25">
      <c r="A112" s="231"/>
      <c r="B112" s="278"/>
      <c r="C112" s="209"/>
      <c r="D112" s="209"/>
      <c r="E112" s="209"/>
      <c r="F112" s="210"/>
      <c r="G112" s="210" t="s">
        <v>338</v>
      </c>
      <c r="H112" s="211"/>
      <c r="I112" s="556"/>
      <c r="R112" s="506"/>
    </row>
    <row r="113" spans="1:11" ht="64.5" thickBot="1" x14ac:dyDescent="0.25">
      <c r="A113" s="203"/>
      <c r="B113" s="277">
        <v>44791</v>
      </c>
      <c r="C113" s="132" t="s">
        <v>41</v>
      </c>
      <c r="D113" s="132"/>
      <c r="E113" s="138">
        <v>500</v>
      </c>
      <c r="F113" s="145"/>
      <c r="G113" s="145" t="s">
        <v>331</v>
      </c>
      <c r="H113" s="195" t="s">
        <v>258</v>
      </c>
      <c r="I113" s="543"/>
    </row>
    <row r="114" spans="1:11" ht="128.25" thickBot="1" x14ac:dyDescent="0.25">
      <c r="A114" s="203"/>
      <c r="B114" s="277"/>
      <c r="C114" s="132" t="s">
        <v>41</v>
      </c>
      <c r="D114" s="132"/>
      <c r="E114" s="138">
        <v>480</v>
      </c>
      <c r="F114" s="145"/>
      <c r="G114" s="145" t="s">
        <v>340</v>
      </c>
      <c r="H114" s="195" t="s">
        <v>259</v>
      </c>
      <c r="I114" s="543" t="s">
        <v>243</v>
      </c>
    </row>
    <row r="115" spans="1:11" ht="90" thickBot="1" x14ac:dyDescent="0.25">
      <c r="A115" s="203"/>
      <c r="B115" s="277"/>
      <c r="C115" s="132" t="s">
        <v>41</v>
      </c>
      <c r="D115" s="132"/>
      <c r="E115" s="138">
        <v>2000</v>
      </c>
      <c r="F115" s="145"/>
      <c r="G115" s="145" t="s">
        <v>364</v>
      </c>
      <c r="H115" s="195" t="s">
        <v>244</v>
      </c>
      <c r="I115" s="543"/>
    </row>
    <row r="116" spans="1:11" ht="90" thickBot="1" x14ac:dyDescent="0.25">
      <c r="A116" s="203"/>
      <c r="B116" s="277"/>
      <c r="C116" s="132" t="s">
        <v>47</v>
      </c>
      <c r="D116" s="132"/>
      <c r="E116" s="138">
        <v>6000</v>
      </c>
      <c r="F116" s="145"/>
      <c r="G116" s="145" t="s">
        <v>365</v>
      </c>
      <c r="H116" s="195" t="s">
        <v>246</v>
      </c>
      <c r="I116" s="543"/>
    </row>
    <row r="117" spans="1:11" ht="13.5" thickBot="1" x14ac:dyDescent="0.25">
      <c r="A117" s="203"/>
      <c r="B117" s="278"/>
      <c r="C117" s="209"/>
      <c r="D117" s="209"/>
      <c r="E117" s="209"/>
      <c r="F117" s="210"/>
      <c r="G117" s="210" t="s">
        <v>338</v>
      </c>
      <c r="H117" s="211"/>
      <c r="I117" s="543"/>
    </row>
    <row r="118" spans="1:11" ht="39" thickBot="1" x14ac:dyDescent="0.25">
      <c r="A118" s="203"/>
      <c r="B118" s="277">
        <v>44793</v>
      </c>
      <c r="C118" s="132" t="s">
        <v>41</v>
      </c>
      <c r="D118" s="132"/>
      <c r="E118" s="138">
        <v>10300</v>
      </c>
      <c r="F118" s="145"/>
      <c r="G118" s="145" t="s">
        <v>360</v>
      </c>
      <c r="H118" s="195" t="s">
        <v>257</v>
      </c>
      <c r="I118" s="543" t="s">
        <v>248</v>
      </c>
    </row>
    <row r="119" spans="1:11" ht="39" thickBot="1" x14ac:dyDescent="0.25">
      <c r="A119" s="203"/>
      <c r="B119" s="277"/>
      <c r="C119" s="132" t="s">
        <v>41</v>
      </c>
      <c r="D119" s="132"/>
      <c r="E119" s="138">
        <v>7200</v>
      </c>
      <c r="F119" s="145"/>
      <c r="G119" s="145" t="s">
        <v>343</v>
      </c>
      <c r="H119" s="195" t="s">
        <v>347</v>
      </c>
      <c r="I119" s="543" t="s">
        <v>350</v>
      </c>
      <c r="J119" s="46">
        <v>12300</v>
      </c>
      <c r="K119" s="46">
        <f>6750/15</f>
        <v>450</v>
      </c>
    </row>
    <row r="120" spans="1:11" ht="64.5" thickBot="1" x14ac:dyDescent="0.25">
      <c r="A120" s="203"/>
      <c r="B120" s="277"/>
      <c r="C120" s="132" t="s">
        <v>41</v>
      </c>
      <c r="D120" s="132"/>
      <c r="E120" s="138">
        <v>5000</v>
      </c>
      <c r="F120" s="145"/>
      <c r="G120" s="145" t="s">
        <v>331</v>
      </c>
      <c r="H120" s="195" t="s">
        <v>348</v>
      </c>
      <c r="I120" s="543" t="s">
        <v>349</v>
      </c>
      <c r="J120" s="139" t="e">
        <f>J119-I120</f>
        <v>#VALUE!</v>
      </c>
    </row>
    <row r="121" spans="1:11" ht="13.5" thickBot="1" x14ac:dyDescent="0.25">
      <c r="A121" s="203"/>
      <c r="B121" s="278"/>
      <c r="C121" s="209"/>
      <c r="D121" s="209"/>
      <c r="E121" s="209"/>
      <c r="F121" s="210"/>
      <c r="G121" s="210" t="s">
        <v>338</v>
      </c>
      <c r="H121" s="211"/>
      <c r="I121" s="543"/>
    </row>
    <row r="122" spans="1:11" ht="128.25" thickBot="1" x14ac:dyDescent="0.25">
      <c r="A122" s="203"/>
      <c r="B122" s="277">
        <v>44794</v>
      </c>
      <c r="C122" s="132" t="s">
        <v>41</v>
      </c>
      <c r="D122" s="132"/>
      <c r="E122" s="138">
        <v>720</v>
      </c>
      <c r="F122" s="145"/>
      <c r="G122" s="145" t="s">
        <v>340</v>
      </c>
      <c r="H122" s="195" t="s">
        <v>249</v>
      </c>
      <c r="I122" s="543" t="s">
        <v>250</v>
      </c>
    </row>
    <row r="123" spans="1:11" ht="51.75" thickBot="1" x14ac:dyDescent="0.25">
      <c r="A123" s="203"/>
      <c r="B123" s="277"/>
      <c r="C123" s="132" t="s">
        <v>44</v>
      </c>
      <c r="D123" s="132"/>
      <c r="E123" s="138">
        <v>2000</v>
      </c>
      <c r="F123" s="145"/>
      <c r="G123" s="145" t="s">
        <v>45</v>
      </c>
      <c r="H123" s="195" t="s">
        <v>253</v>
      </c>
      <c r="I123" s="543"/>
    </row>
    <row r="124" spans="1:11" ht="128.25" thickBot="1" x14ac:dyDescent="0.25">
      <c r="A124" s="203"/>
      <c r="B124" s="277"/>
      <c r="C124" s="132" t="s">
        <v>41</v>
      </c>
      <c r="D124" s="132"/>
      <c r="E124" s="138">
        <v>3000</v>
      </c>
      <c r="F124" s="145"/>
      <c r="G124" s="145" t="s">
        <v>340</v>
      </c>
      <c r="H124" s="195" t="s">
        <v>251</v>
      </c>
      <c r="I124" s="543"/>
    </row>
    <row r="125" spans="1:11" ht="128.25" thickBot="1" x14ac:dyDescent="0.25">
      <c r="A125" s="203"/>
      <c r="B125" s="277"/>
      <c r="C125" s="132" t="s">
        <v>41</v>
      </c>
      <c r="D125" s="132"/>
      <c r="E125" s="138">
        <v>250</v>
      </c>
      <c r="F125" s="145"/>
      <c r="G125" s="145" t="s">
        <v>340</v>
      </c>
      <c r="H125" s="195" t="s">
        <v>269</v>
      </c>
      <c r="I125" s="543"/>
    </row>
    <row r="126" spans="1:11" ht="13.5" thickBot="1" x14ac:dyDescent="0.25">
      <c r="A126" s="203"/>
      <c r="B126" s="278"/>
      <c r="C126" s="209"/>
      <c r="D126" s="209"/>
      <c r="E126" s="209"/>
      <c r="F126" s="210"/>
      <c r="G126" s="210" t="s">
        <v>338</v>
      </c>
      <c r="H126" s="211"/>
      <c r="I126" s="543"/>
    </row>
    <row r="127" spans="1:11" ht="128.25" thickBot="1" x14ac:dyDescent="0.25">
      <c r="A127" s="203"/>
      <c r="B127" s="277">
        <v>44795</v>
      </c>
      <c r="C127" s="132" t="s">
        <v>41</v>
      </c>
      <c r="D127" s="132"/>
      <c r="E127" s="138">
        <v>480</v>
      </c>
      <c r="F127" s="145"/>
      <c r="G127" s="145" t="s">
        <v>340</v>
      </c>
      <c r="H127" s="195" t="s">
        <v>249</v>
      </c>
      <c r="I127" s="543" t="s">
        <v>252</v>
      </c>
    </row>
    <row r="128" spans="1:11" ht="39" thickBot="1" x14ac:dyDescent="0.25">
      <c r="A128" s="203"/>
      <c r="B128" s="277"/>
      <c r="C128" s="132" t="s">
        <v>41</v>
      </c>
      <c r="D128" s="132"/>
      <c r="E128" s="138">
        <v>1000</v>
      </c>
      <c r="F128" s="145"/>
      <c r="G128" s="145" t="s">
        <v>343</v>
      </c>
      <c r="H128" s="195" t="s">
        <v>256</v>
      </c>
      <c r="I128" s="543"/>
    </row>
    <row r="129" spans="1:9" ht="51.75" thickBot="1" x14ac:dyDescent="0.25">
      <c r="A129" s="203"/>
      <c r="B129" s="277"/>
      <c r="C129" s="132" t="s">
        <v>44</v>
      </c>
      <c r="D129" s="132"/>
      <c r="E129" s="138">
        <v>1500</v>
      </c>
      <c r="F129" s="145"/>
      <c r="G129" s="145" t="s">
        <v>45</v>
      </c>
      <c r="H129" s="195" t="s">
        <v>254</v>
      </c>
      <c r="I129" s="543" t="s">
        <v>255</v>
      </c>
    </row>
    <row r="130" spans="1:9" ht="39" thickBot="1" x14ac:dyDescent="0.25">
      <c r="A130" s="203"/>
      <c r="B130" s="277"/>
      <c r="C130" s="132" t="s">
        <v>41</v>
      </c>
      <c r="D130" s="132"/>
      <c r="E130" s="138">
        <v>17600</v>
      </c>
      <c r="F130" s="145"/>
      <c r="G130" s="145" t="s">
        <v>360</v>
      </c>
      <c r="H130" s="195" t="s">
        <v>260</v>
      </c>
      <c r="I130" s="543" t="s">
        <v>261</v>
      </c>
    </row>
    <row r="131" spans="1:9" ht="13.5" thickBot="1" x14ac:dyDescent="0.25">
      <c r="A131" s="203"/>
      <c r="B131" s="278"/>
      <c r="C131" s="209"/>
      <c r="D131" s="209"/>
      <c r="E131" s="209"/>
      <c r="F131" s="210"/>
      <c r="G131" s="210" t="s">
        <v>338</v>
      </c>
      <c r="H131" s="211"/>
      <c r="I131" s="543"/>
    </row>
    <row r="132" spans="1:9" ht="13.5" thickBot="1" x14ac:dyDescent="0.25">
      <c r="A132" s="203"/>
      <c r="B132" s="277">
        <v>44796</v>
      </c>
      <c r="C132" s="132" t="s">
        <v>39</v>
      </c>
      <c r="D132" s="132"/>
      <c r="E132" s="138"/>
      <c r="F132" s="142">
        <v>100000</v>
      </c>
      <c r="G132" s="142" t="s">
        <v>338</v>
      </c>
      <c r="H132" s="218" t="s">
        <v>262</v>
      </c>
      <c r="I132" s="543"/>
    </row>
    <row r="133" spans="1:9" ht="39" thickBot="1" x14ac:dyDescent="0.25">
      <c r="A133" s="203"/>
      <c r="B133" s="277"/>
      <c r="C133" s="132" t="s">
        <v>41</v>
      </c>
      <c r="D133" s="132"/>
      <c r="E133" s="138">
        <v>14800</v>
      </c>
      <c r="F133" s="145"/>
      <c r="G133" s="145" t="s">
        <v>360</v>
      </c>
      <c r="H133" s="195" t="s">
        <v>366</v>
      </c>
      <c r="I133" s="543"/>
    </row>
    <row r="134" spans="1:9" ht="128.25" thickBot="1" x14ac:dyDescent="0.25">
      <c r="A134" s="203"/>
      <c r="B134" s="277"/>
      <c r="C134" s="132" t="s">
        <v>41</v>
      </c>
      <c r="D134" s="132"/>
      <c r="E134" s="138">
        <v>5900</v>
      </c>
      <c r="F134" s="145"/>
      <c r="G134" s="145" t="s">
        <v>340</v>
      </c>
      <c r="H134" s="195" t="s">
        <v>351</v>
      </c>
      <c r="I134" s="543"/>
    </row>
    <row r="135" spans="1:9" ht="51.75" thickBot="1" x14ac:dyDescent="0.25">
      <c r="A135" s="203"/>
      <c r="B135" s="277"/>
      <c r="C135" s="132" t="s">
        <v>41</v>
      </c>
      <c r="D135" s="132"/>
      <c r="E135" s="138">
        <v>500</v>
      </c>
      <c r="F135" s="145"/>
      <c r="G135" s="145" t="s">
        <v>45</v>
      </c>
      <c r="H135" s="195" t="s">
        <v>45</v>
      </c>
      <c r="I135" s="543"/>
    </row>
    <row r="136" spans="1:9" ht="13.5" thickBot="1" x14ac:dyDescent="0.25">
      <c r="A136" s="203"/>
      <c r="B136" s="277"/>
      <c r="C136" s="132"/>
      <c r="D136" s="132"/>
      <c r="E136" s="138"/>
      <c r="F136" s="145"/>
      <c r="G136" s="145" t="s">
        <v>338</v>
      </c>
      <c r="H136" s="195"/>
      <c r="I136" s="543"/>
    </row>
    <row r="137" spans="1:9" ht="128.25" thickBot="1" x14ac:dyDescent="0.25">
      <c r="A137" s="203"/>
      <c r="B137" s="277"/>
      <c r="C137" s="132" t="s">
        <v>41</v>
      </c>
      <c r="D137" s="132"/>
      <c r="E137" s="138">
        <v>480</v>
      </c>
      <c r="F137" s="145"/>
      <c r="G137" s="145" t="s">
        <v>340</v>
      </c>
      <c r="H137" s="195" t="s">
        <v>174</v>
      </c>
      <c r="I137" s="543" t="s">
        <v>252</v>
      </c>
    </row>
    <row r="138" spans="1:9" ht="128.25" thickBot="1" x14ac:dyDescent="0.25">
      <c r="A138" s="203"/>
      <c r="B138" s="277"/>
      <c r="C138" s="132" t="s">
        <v>41</v>
      </c>
      <c r="D138" s="132"/>
      <c r="E138" s="138">
        <v>2000</v>
      </c>
      <c r="F138" s="145"/>
      <c r="G138" s="145" t="s">
        <v>340</v>
      </c>
      <c r="H138" s="195" t="s">
        <v>306</v>
      </c>
      <c r="I138" s="543"/>
    </row>
    <row r="139" spans="1:9" ht="13.5" thickBot="1" x14ac:dyDescent="0.25">
      <c r="A139" s="203"/>
      <c r="B139" s="278"/>
      <c r="C139" s="209"/>
      <c r="D139" s="209"/>
      <c r="E139" s="209"/>
      <c r="F139" s="210"/>
      <c r="G139" s="210" t="s">
        <v>338</v>
      </c>
      <c r="H139" s="211"/>
      <c r="I139" s="543"/>
    </row>
    <row r="140" spans="1:9" ht="128.25" thickBot="1" x14ac:dyDescent="0.25">
      <c r="A140" s="203"/>
      <c r="B140" s="277">
        <v>44797</v>
      </c>
      <c r="C140" s="132" t="s">
        <v>41</v>
      </c>
      <c r="D140" s="132"/>
      <c r="E140" s="138">
        <v>3000</v>
      </c>
      <c r="F140" s="145"/>
      <c r="G140" s="145" t="s">
        <v>340</v>
      </c>
      <c r="H140" s="195" t="s">
        <v>263</v>
      </c>
      <c r="I140" s="543"/>
    </row>
    <row r="141" spans="1:9" ht="128.25" thickBot="1" x14ac:dyDescent="0.25">
      <c r="A141" s="203"/>
      <c r="B141" s="277"/>
      <c r="C141" s="132" t="s">
        <v>41</v>
      </c>
      <c r="D141" s="132"/>
      <c r="E141" s="138">
        <v>520</v>
      </c>
      <c r="F141" s="145"/>
      <c r="G141" s="145" t="s">
        <v>340</v>
      </c>
      <c r="H141" s="195" t="s">
        <v>110</v>
      </c>
      <c r="I141" s="543"/>
    </row>
    <row r="142" spans="1:9" ht="13.5" thickBot="1" x14ac:dyDescent="0.25">
      <c r="A142" s="203"/>
      <c r="B142" s="278"/>
      <c r="C142" s="209"/>
      <c r="D142" s="209"/>
      <c r="E142" s="209"/>
      <c r="F142" s="210"/>
      <c r="G142" s="210" t="s">
        <v>338</v>
      </c>
      <c r="H142" s="211"/>
      <c r="I142" s="543"/>
    </row>
    <row r="143" spans="1:9" ht="90" thickBot="1" x14ac:dyDescent="0.25">
      <c r="A143" s="203"/>
      <c r="B143" s="277">
        <v>44798</v>
      </c>
      <c r="C143" s="132" t="s">
        <v>320</v>
      </c>
      <c r="D143" s="132"/>
      <c r="E143" s="138">
        <v>14000</v>
      </c>
      <c r="F143" s="145"/>
      <c r="G143" s="145" t="s">
        <v>341</v>
      </c>
      <c r="H143" s="195" t="s">
        <v>264</v>
      </c>
      <c r="I143" s="543" t="s">
        <v>265</v>
      </c>
    </row>
    <row r="144" spans="1:9" ht="128.25" thickBot="1" x14ac:dyDescent="0.25">
      <c r="A144" s="203"/>
      <c r="B144" s="277"/>
      <c r="C144" s="132" t="s">
        <v>41</v>
      </c>
      <c r="D144" s="132"/>
      <c r="E144" s="138">
        <v>720</v>
      </c>
      <c r="F144" s="145"/>
      <c r="G144" s="145" t="s">
        <v>340</v>
      </c>
      <c r="H144" s="195" t="s">
        <v>266</v>
      </c>
      <c r="I144" s="543"/>
    </row>
    <row r="145" spans="1:9" ht="13.5" thickBot="1" x14ac:dyDescent="0.25">
      <c r="A145" s="203"/>
      <c r="B145" s="278"/>
      <c r="C145" s="209"/>
      <c r="D145" s="209"/>
      <c r="E145" s="209"/>
      <c r="F145" s="210"/>
      <c r="G145" s="210" t="s">
        <v>338</v>
      </c>
      <c r="H145" s="211"/>
      <c r="I145" s="543"/>
    </row>
    <row r="146" spans="1:9" ht="128.25" thickBot="1" x14ac:dyDescent="0.25">
      <c r="A146" s="203"/>
      <c r="B146" s="277">
        <v>44800</v>
      </c>
      <c r="C146" s="132" t="s">
        <v>41</v>
      </c>
      <c r="D146" s="132"/>
      <c r="E146" s="138">
        <v>600</v>
      </c>
      <c r="F146" s="145"/>
      <c r="G146" s="145" t="s">
        <v>340</v>
      </c>
      <c r="H146" s="195" t="s">
        <v>174</v>
      </c>
      <c r="I146" s="543"/>
    </row>
    <row r="147" spans="1:9" ht="13.5" thickBot="1" x14ac:dyDescent="0.25">
      <c r="A147" s="203"/>
      <c r="B147" s="278"/>
      <c r="C147" s="209"/>
      <c r="D147" s="209"/>
      <c r="E147" s="209"/>
      <c r="F147" s="210"/>
      <c r="G147" s="210" t="s">
        <v>338</v>
      </c>
      <c r="H147" s="211"/>
      <c r="I147" s="543"/>
    </row>
    <row r="148" spans="1:9" ht="128.25" thickBot="1" x14ac:dyDescent="0.25">
      <c r="A148" s="203"/>
      <c r="B148" s="277">
        <v>44801</v>
      </c>
      <c r="C148" s="132" t="s">
        <v>41</v>
      </c>
      <c r="D148" s="132"/>
      <c r="E148" s="138">
        <v>600</v>
      </c>
      <c r="F148" s="145"/>
      <c r="G148" s="145" t="s">
        <v>340</v>
      </c>
      <c r="H148" s="195" t="s">
        <v>267</v>
      </c>
      <c r="I148" s="543" t="s">
        <v>268</v>
      </c>
    </row>
    <row r="149" spans="1:9" ht="13.5" thickBot="1" x14ac:dyDescent="0.25">
      <c r="A149" s="203"/>
      <c r="B149" s="278"/>
      <c r="C149" s="209"/>
      <c r="D149" s="209"/>
      <c r="E149" s="209"/>
      <c r="F149" s="210"/>
      <c r="G149" s="210" t="s">
        <v>338</v>
      </c>
      <c r="H149" s="211"/>
      <c r="I149" s="543"/>
    </row>
    <row r="150" spans="1:9" ht="128.25" thickBot="1" x14ac:dyDescent="0.25">
      <c r="A150" s="203"/>
      <c r="B150" s="277">
        <v>44802</v>
      </c>
      <c r="C150" s="132" t="s">
        <v>41</v>
      </c>
      <c r="D150" s="132"/>
      <c r="E150" s="138">
        <v>720</v>
      </c>
      <c r="F150" s="145"/>
      <c r="G150" s="145" t="s">
        <v>340</v>
      </c>
      <c r="H150" s="195" t="s">
        <v>174</v>
      </c>
      <c r="I150" s="543"/>
    </row>
    <row r="151" spans="1:9" ht="13.5" thickBot="1" x14ac:dyDescent="0.25">
      <c r="A151" s="203"/>
      <c r="B151" s="278"/>
      <c r="C151" s="209"/>
      <c r="D151" s="209"/>
      <c r="E151" s="209"/>
      <c r="F151" s="210"/>
      <c r="G151" s="210" t="s">
        <v>338</v>
      </c>
      <c r="H151" s="211"/>
      <c r="I151" s="543"/>
    </row>
    <row r="152" spans="1:9" ht="51.75" thickBot="1" x14ac:dyDescent="0.25">
      <c r="A152" s="203"/>
      <c r="B152" s="277">
        <v>44803</v>
      </c>
      <c r="C152" s="132" t="s">
        <v>44</v>
      </c>
      <c r="D152" s="132"/>
      <c r="E152" s="138">
        <v>2800</v>
      </c>
      <c r="F152" s="145"/>
      <c r="G152" s="145" t="s">
        <v>45</v>
      </c>
      <c r="H152" s="195" t="s">
        <v>367</v>
      </c>
      <c r="I152" s="543"/>
    </row>
    <row r="153" spans="1:9" ht="128.25" thickBot="1" x14ac:dyDescent="0.25">
      <c r="A153" s="203"/>
      <c r="B153" s="277"/>
      <c r="C153" s="132" t="s">
        <v>41</v>
      </c>
      <c r="D153" s="132"/>
      <c r="E153" s="138">
        <v>300</v>
      </c>
      <c r="F153" s="145"/>
      <c r="G153" s="145" t="s">
        <v>340</v>
      </c>
      <c r="H153" s="195" t="s">
        <v>269</v>
      </c>
      <c r="I153" s="543"/>
    </row>
    <row r="154" spans="1:9" ht="128.25" thickBot="1" x14ac:dyDescent="0.25">
      <c r="A154" s="203"/>
      <c r="B154" s="277"/>
      <c r="C154" s="132" t="s">
        <v>41</v>
      </c>
      <c r="D154" s="132" t="s">
        <v>83</v>
      </c>
      <c r="E154" s="138">
        <v>3000</v>
      </c>
      <c r="F154" s="145"/>
      <c r="G154" s="145" t="s">
        <v>340</v>
      </c>
      <c r="H154" s="195" t="s">
        <v>270</v>
      </c>
      <c r="I154" s="543"/>
    </row>
    <row r="155" spans="1:9" ht="13.5" thickBot="1" x14ac:dyDescent="0.25">
      <c r="A155" s="203"/>
      <c r="B155" s="278"/>
      <c r="C155" s="209"/>
      <c r="D155" s="209"/>
      <c r="E155" s="209"/>
      <c r="F155" s="210"/>
      <c r="G155" s="210" t="s">
        <v>338</v>
      </c>
      <c r="H155" s="211"/>
      <c r="I155" s="543"/>
    </row>
    <row r="156" spans="1:9" ht="128.25" thickBot="1" x14ac:dyDescent="0.25">
      <c r="A156" s="203"/>
      <c r="B156" s="277">
        <v>44804</v>
      </c>
      <c r="C156" s="132" t="s">
        <v>41</v>
      </c>
      <c r="D156" s="132"/>
      <c r="E156" s="138">
        <v>1785</v>
      </c>
      <c r="F156" s="145"/>
      <c r="G156" s="145" t="s">
        <v>340</v>
      </c>
      <c r="H156" s="195" t="s">
        <v>271</v>
      </c>
      <c r="I156" s="543"/>
    </row>
    <row r="157" spans="1:9" ht="128.25" thickBot="1" x14ac:dyDescent="0.25">
      <c r="A157" s="203"/>
      <c r="B157" s="277"/>
      <c r="C157" s="132" t="s">
        <v>41</v>
      </c>
      <c r="D157" s="132"/>
      <c r="E157" s="138">
        <v>720</v>
      </c>
      <c r="F157" s="145"/>
      <c r="G157" s="145" t="s">
        <v>340</v>
      </c>
      <c r="H157" s="195" t="s">
        <v>174</v>
      </c>
      <c r="I157" s="543"/>
    </row>
    <row r="158" spans="1:9" ht="13.5" thickBot="1" x14ac:dyDescent="0.25">
      <c r="A158" s="203"/>
      <c r="B158" s="277"/>
      <c r="C158" s="132" t="s">
        <v>39</v>
      </c>
      <c r="D158" s="132" t="s">
        <v>40</v>
      </c>
      <c r="E158" s="138"/>
      <c r="F158" s="142">
        <v>2000</v>
      </c>
      <c r="G158" s="142" t="s">
        <v>338</v>
      </c>
      <c r="H158" s="218" t="s">
        <v>289</v>
      </c>
      <c r="I158" s="543"/>
    </row>
    <row r="159" spans="1:9" ht="39" thickBot="1" x14ac:dyDescent="0.25">
      <c r="A159" s="203"/>
      <c r="B159" s="277"/>
      <c r="C159" s="132" t="s">
        <v>41</v>
      </c>
      <c r="D159" s="132"/>
      <c r="E159" s="138">
        <v>1500</v>
      </c>
      <c r="F159" s="145"/>
      <c r="G159" s="145" t="s">
        <v>343</v>
      </c>
      <c r="H159" s="195" t="s">
        <v>237</v>
      </c>
      <c r="I159" s="543"/>
    </row>
    <row r="160" spans="1:9" ht="13.5" thickBot="1" x14ac:dyDescent="0.25">
      <c r="B160" s="279"/>
      <c r="C160" s="219" t="s">
        <v>41</v>
      </c>
      <c r="D160" s="219"/>
      <c r="E160" s="220">
        <v>400</v>
      </c>
      <c r="F160" s="219"/>
      <c r="G160" s="219" t="s">
        <v>343</v>
      </c>
      <c r="H160" s="540" t="s">
        <v>305</v>
      </c>
      <c r="I160" s="543"/>
    </row>
    <row r="161" spans="1:13" ht="13.5" thickBot="1" x14ac:dyDescent="0.25">
      <c r="A161" s="203"/>
      <c r="B161" s="278"/>
      <c r="C161" s="209"/>
      <c r="D161" s="209"/>
      <c r="E161" s="209"/>
      <c r="F161" s="210"/>
      <c r="G161" s="210" t="s">
        <v>338</v>
      </c>
      <c r="H161" s="211"/>
      <c r="I161" s="543"/>
    </row>
    <row r="162" spans="1:13" ht="13.5" thickBot="1" x14ac:dyDescent="0.25">
      <c r="A162" s="203"/>
      <c r="B162" s="277">
        <v>44805</v>
      </c>
      <c r="C162" s="132"/>
      <c r="D162" s="132"/>
      <c r="E162" s="138"/>
      <c r="F162" s="145"/>
      <c r="G162" s="145" t="s">
        <v>338</v>
      </c>
      <c r="H162" s="195" t="s">
        <v>391</v>
      </c>
      <c r="I162" s="543"/>
    </row>
    <row r="163" spans="1:13" ht="13.5" thickBot="1" x14ac:dyDescent="0.25">
      <c r="A163" s="203"/>
      <c r="B163" s="278"/>
      <c r="C163" s="209"/>
      <c r="D163" s="209"/>
      <c r="E163" s="209"/>
      <c r="F163" s="210"/>
      <c r="G163" s="210" t="s">
        <v>338</v>
      </c>
      <c r="H163" s="211"/>
      <c r="I163" s="543"/>
      <c r="K163"/>
      <c r="L163"/>
      <c r="M163"/>
    </row>
    <row r="164" spans="1:13" ht="128.25" thickBot="1" x14ac:dyDescent="0.25">
      <c r="A164" s="203"/>
      <c r="B164" s="277">
        <v>44807</v>
      </c>
      <c r="C164" s="132" t="s">
        <v>41</v>
      </c>
      <c r="D164" s="132"/>
      <c r="E164" s="138">
        <v>520</v>
      </c>
      <c r="F164" s="145"/>
      <c r="G164" s="145" t="s">
        <v>340</v>
      </c>
      <c r="H164" s="195" t="s">
        <v>174</v>
      </c>
      <c r="I164" s="543"/>
      <c r="K164"/>
      <c r="L164"/>
      <c r="M164"/>
    </row>
    <row r="165" spans="1:13" ht="13.5" thickBot="1" x14ac:dyDescent="0.25">
      <c r="A165" s="203"/>
      <c r="B165" s="278"/>
      <c r="C165" s="209"/>
      <c r="D165" s="209"/>
      <c r="E165" s="209"/>
      <c r="F165" s="210"/>
      <c r="G165" s="210" t="s">
        <v>338</v>
      </c>
      <c r="H165" s="211"/>
      <c r="I165" s="543" t="s">
        <v>329</v>
      </c>
      <c r="K165"/>
      <c r="L165"/>
      <c r="M165"/>
    </row>
    <row r="166" spans="1:13" ht="128.25" thickBot="1" x14ac:dyDescent="0.25">
      <c r="A166" s="203"/>
      <c r="B166" s="277">
        <v>44808</v>
      </c>
      <c r="C166" s="132" t="s">
        <v>41</v>
      </c>
      <c r="D166" s="132"/>
      <c r="E166" s="138">
        <v>720</v>
      </c>
      <c r="F166" s="145"/>
      <c r="G166" s="145" t="s">
        <v>340</v>
      </c>
      <c r="H166" s="195" t="s">
        <v>174</v>
      </c>
      <c r="I166" s="543"/>
      <c r="K166"/>
      <c r="L166"/>
      <c r="M166"/>
    </row>
    <row r="167" spans="1:13" ht="13.5" thickBot="1" x14ac:dyDescent="0.25">
      <c r="A167" s="203"/>
      <c r="B167" s="278"/>
      <c r="C167" s="209"/>
      <c r="D167" s="209"/>
      <c r="E167" s="209"/>
      <c r="F167" s="210"/>
      <c r="G167" s="210" t="s">
        <v>338</v>
      </c>
      <c r="H167" s="211"/>
      <c r="I167" s="543">
        <f>2000+600+1750+700</f>
        <v>5050</v>
      </c>
      <c r="K167"/>
      <c r="L167"/>
      <c r="M167"/>
    </row>
    <row r="168" spans="1:13" ht="128.25" thickBot="1" x14ac:dyDescent="0.25">
      <c r="A168" s="203"/>
      <c r="B168" s="277">
        <v>44809</v>
      </c>
      <c r="C168" s="132" t="s">
        <v>41</v>
      </c>
      <c r="D168" s="132"/>
      <c r="E168" s="138">
        <v>480</v>
      </c>
      <c r="F168" s="145"/>
      <c r="G168" s="145" t="s">
        <v>340</v>
      </c>
      <c r="H168" s="195" t="s">
        <v>174</v>
      </c>
      <c r="I168" s="543"/>
    </row>
    <row r="169" spans="1:13" ht="13.5" thickBot="1" x14ac:dyDescent="0.25">
      <c r="B169" s="278"/>
      <c r="C169" s="209"/>
      <c r="D169" s="209"/>
      <c r="E169" s="209"/>
      <c r="F169" s="210"/>
      <c r="G169" s="210" t="s">
        <v>338</v>
      </c>
      <c r="H169" s="211"/>
      <c r="I169" s="543"/>
    </row>
    <row r="170" spans="1:13" ht="13.5" thickBot="1" x14ac:dyDescent="0.25">
      <c r="B170" s="277">
        <v>44810</v>
      </c>
      <c r="C170" s="132" t="s">
        <v>39</v>
      </c>
      <c r="D170" s="132"/>
      <c r="E170" s="138"/>
      <c r="F170" s="142">
        <v>100000</v>
      </c>
      <c r="G170" s="142" t="s">
        <v>338</v>
      </c>
      <c r="H170" s="218" t="s">
        <v>368</v>
      </c>
      <c r="I170" s="543"/>
    </row>
    <row r="171" spans="1:13" ht="90" thickBot="1" x14ac:dyDescent="0.25">
      <c r="B171" s="277"/>
      <c r="C171" s="132" t="s">
        <v>44</v>
      </c>
      <c r="D171" s="132"/>
      <c r="E171" s="138">
        <v>9000</v>
      </c>
      <c r="F171" s="145"/>
      <c r="G171" s="145" t="s">
        <v>341</v>
      </c>
      <c r="H171" s="195" t="s">
        <v>312</v>
      </c>
      <c r="I171" s="543" t="s">
        <v>303</v>
      </c>
    </row>
    <row r="172" spans="1:13" ht="90" thickBot="1" x14ac:dyDescent="0.25">
      <c r="B172" s="277"/>
      <c r="C172" s="132" t="s">
        <v>41</v>
      </c>
      <c r="D172" s="132"/>
      <c r="E172" s="138">
        <v>18400</v>
      </c>
      <c r="F172" s="145"/>
      <c r="G172" s="145" t="s">
        <v>341</v>
      </c>
      <c r="H172" s="195" t="s">
        <v>352</v>
      </c>
      <c r="I172" s="543" t="s">
        <v>354</v>
      </c>
    </row>
    <row r="173" spans="1:13" ht="64.5" thickBot="1" x14ac:dyDescent="0.25">
      <c r="B173" s="277"/>
      <c r="C173" s="132" t="s">
        <v>41</v>
      </c>
      <c r="D173" s="132"/>
      <c r="E173" s="138">
        <v>1500</v>
      </c>
      <c r="F173" s="145"/>
      <c r="G173" s="145" t="s">
        <v>331</v>
      </c>
      <c r="H173" s="195" t="s">
        <v>353</v>
      </c>
      <c r="I173" s="543"/>
    </row>
    <row r="174" spans="1:13" ht="39" thickBot="1" x14ac:dyDescent="0.25">
      <c r="B174" s="277"/>
      <c r="C174" s="132" t="s">
        <v>41</v>
      </c>
      <c r="D174" s="132"/>
      <c r="E174" s="138">
        <v>4700</v>
      </c>
      <c r="F174" s="145"/>
      <c r="G174" s="145" t="s">
        <v>360</v>
      </c>
      <c r="H174" s="195" t="s">
        <v>260</v>
      </c>
      <c r="I174" s="543"/>
    </row>
    <row r="175" spans="1:13" ht="128.25" thickBot="1" x14ac:dyDescent="0.25">
      <c r="B175" s="277"/>
      <c r="C175" s="132" t="s">
        <v>42</v>
      </c>
      <c r="D175" s="132" t="s">
        <v>291</v>
      </c>
      <c r="E175" s="138">
        <v>12000</v>
      </c>
      <c r="F175" s="145"/>
      <c r="G175" s="145" t="s">
        <v>339</v>
      </c>
      <c r="H175" s="195" t="s">
        <v>326</v>
      </c>
      <c r="I175" s="543">
        <f>27*1800</f>
        <v>48600</v>
      </c>
    </row>
    <row r="176" spans="1:13" ht="128.25" thickBot="1" x14ac:dyDescent="0.25">
      <c r="B176" s="277"/>
      <c r="C176" s="132" t="s">
        <v>42</v>
      </c>
      <c r="D176" s="132" t="s">
        <v>290</v>
      </c>
      <c r="E176" s="138">
        <v>12000</v>
      </c>
      <c r="F176" s="145"/>
      <c r="G176" s="145" t="s">
        <v>339</v>
      </c>
      <c r="H176" s="195" t="s">
        <v>326</v>
      </c>
      <c r="I176" s="543"/>
    </row>
    <row r="177" spans="2:9" ht="13.5" thickBot="1" x14ac:dyDescent="0.25">
      <c r="B177" s="278"/>
      <c r="C177" s="209"/>
      <c r="D177" s="209"/>
      <c r="E177" s="209"/>
      <c r="F177" s="210"/>
      <c r="G177" s="210" t="s">
        <v>338</v>
      </c>
      <c r="H177" s="211"/>
      <c r="I177" s="543"/>
    </row>
    <row r="178" spans="2:9" ht="128.25" thickBot="1" x14ac:dyDescent="0.25">
      <c r="B178" s="277">
        <v>44811</v>
      </c>
      <c r="C178" s="132" t="s">
        <v>41</v>
      </c>
      <c r="D178" s="132"/>
      <c r="E178" s="138">
        <v>530</v>
      </c>
      <c r="F178" s="145"/>
      <c r="G178" s="145" t="s">
        <v>340</v>
      </c>
      <c r="H178" s="195" t="s">
        <v>174</v>
      </c>
      <c r="I178" s="543" t="s">
        <v>302</v>
      </c>
    </row>
    <row r="179" spans="2:9" ht="102.75" thickBot="1" x14ac:dyDescent="0.25">
      <c r="B179" s="277"/>
      <c r="C179" s="132" t="s">
        <v>41</v>
      </c>
      <c r="D179" s="132"/>
      <c r="E179" s="138">
        <v>350</v>
      </c>
      <c r="F179" s="145"/>
      <c r="G179" s="145" t="s">
        <v>355</v>
      </c>
      <c r="H179" s="195" t="s">
        <v>369</v>
      </c>
      <c r="I179" s="543"/>
    </row>
    <row r="180" spans="2:9" ht="102.75" thickBot="1" x14ac:dyDescent="0.25">
      <c r="B180" s="277"/>
      <c r="C180" s="132" t="s">
        <v>41</v>
      </c>
      <c r="D180" s="132"/>
      <c r="E180" s="138">
        <v>100</v>
      </c>
      <c r="F180" s="145"/>
      <c r="G180" s="145" t="s">
        <v>355</v>
      </c>
      <c r="H180" s="195" t="s">
        <v>304</v>
      </c>
      <c r="I180" s="543"/>
    </row>
    <row r="181" spans="2:9" ht="13.5" thickBot="1" x14ac:dyDescent="0.25">
      <c r="B181" s="278"/>
      <c r="C181" s="209"/>
      <c r="D181" s="209"/>
      <c r="E181" s="209"/>
      <c r="F181" s="210"/>
      <c r="G181" s="210" t="s">
        <v>338</v>
      </c>
      <c r="H181" s="211"/>
      <c r="I181" s="543"/>
    </row>
    <row r="182" spans="2:9" ht="128.25" thickBot="1" x14ac:dyDescent="0.25">
      <c r="B182" s="277">
        <v>44815</v>
      </c>
      <c r="C182" s="132" t="s">
        <v>41</v>
      </c>
      <c r="D182" s="132"/>
      <c r="E182" s="138">
        <v>480</v>
      </c>
      <c r="F182" s="145"/>
      <c r="G182" s="145" t="s">
        <v>340</v>
      </c>
      <c r="H182" s="195" t="s">
        <v>174</v>
      </c>
      <c r="I182" s="543" t="s">
        <v>307</v>
      </c>
    </row>
    <row r="183" spans="2:9" ht="77.25" thickBot="1" x14ac:dyDescent="0.25">
      <c r="B183" s="277"/>
      <c r="C183" s="132" t="s">
        <v>41</v>
      </c>
      <c r="D183" s="132"/>
      <c r="E183" s="138">
        <v>600</v>
      </c>
      <c r="F183" s="145"/>
      <c r="G183" s="145" t="s">
        <v>332</v>
      </c>
      <c r="H183" s="197" t="s">
        <v>370</v>
      </c>
      <c r="I183" s="543"/>
    </row>
    <row r="184" spans="2:9" ht="102.75" thickBot="1" x14ac:dyDescent="0.25">
      <c r="B184" s="277"/>
      <c r="C184" s="132" t="s">
        <v>41</v>
      </c>
      <c r="D184" s="132"/>
      <c r="E184" s="138">
        <v>800</v>
      </c>
      <c r="F184" s="145"/>
      <c r="G184" s="145" t="s">
        <v>355</v>
      </c>
      <c r="H184" s="195" t="s">
        <v>356</v>
      </c>
      <c r="I184" s="543" t="s">
        <v>308</v>
      </c>
    </row>
    <row r="185" spans="2:9" ht="13.5" thickBot="1" x14ac:dyDescent="0.25">
      <c r="B185" s="278"/>
      <c r="C185" s="209"/>
      <c r="D185" s="209"/>
      <c r="E185" s="209"/>
      <c r="F185" s="210"/>
      <c r="G185" s="210" t="s">
        <v>338</v>
      </c>
      <c r="H185" s="211"/>
      <c r="I185" s="543"/>
    </row>
    <row r="186" spans="2:9" ht="128.25" thickBot="1" x14ac:dyDescent="0.25">
      <c r="B186" s="277">
        <v>44816</v>
      </c>
      <c r="C186" s="132" t="s">
        <v>41</v>
      </c>
      <c r="D186" s="132"/>
      <c r="E186" s="138">
        <v>1440</v>
      </c>
      <c r="F186" s="145"/>
      <c r="G186" s="145" t="s">
        <v>340</v>
      </c>
      <c r="H186" s="195" t="s">
        <v>174</v>
      </c>
      <c r="I186" s="543" t="s">
        <v>309</v>
      </c>
    </row>
    <row r="187" spans="2:9" ht="90" thickBot="1" x14ac:dyDescent="0.25">
      <c r="B187" s="277"/>
      <c r="C187" s="132" t="s">
        <v>41</v>
      </c>
      <c r="D187" s="132"/>
      <c r="E187" s="138">
        <v>900</v>
      </c>
      <c r="F187" s="145"/>
      <c r="G187" s="145" t="s">
        <v>341</v>
      </c>
      <c r="H187" s="195" t="s">
        <v>371</v>
      </c>
      <c r="I187" s="543"/>
    </row>
    <row r="188" spans="2:9" ht="51.75" thickBot="1" x14ac:dyDescent="0.25">
      <c r="B188" s="277"/>
      <c r="C188" s="132" t="s">
        <v>41</v>
      </c>
      <c r="D188" s="132"/>
      <c r="E188" s="138">
        <v>600</v>
      </c>
      <c r="F188" s="145"/>
      <c r="G188" s="145" t="s">
        <v>45</v>
      </c>
      <c r="H188" s="195" t="s">
        <v>45</v>
      </c>
      <c r="I188" s="543" t="s">
        <v>311</v>
      </c>
    </row>
    <row r="189" spans="2:9" ht="13.5" thickBot="1" x14ac:dyDescent="0.25">
      <c r="B189" s="278"/>
      <c r="C189" s="209"/>
      <c r="D189" s="209"/>
      <c r="E189" s="209"/>
      <c r="F189" s="210"/>
      <c r="G189" s="210" t="s">
        <v>338</v>
      </c>
      <c r="H189" s="211"/>
      <c r="I189" s="543"/>
    </row>
    <row r="190" spans="2:9" ht="128.25" thickBot="1" x14ac:dyDescent="0.25">
      <c r="B190" s="277">
        <v>44817</v>
      </c>
      <c r="C190" s="132" t="s">
        <v>41</v>
      </c>
      <c r="D190" s="132"/>
      <c r="E190" s="138">
        <f>480+720</f>
        <v>1200</v>
      </c>
      <c r="F190" s="145"/>
      <c r="G190" s="145" t="s">
        <v>340</v>
      </c>
      <c r="H190" s="195" t="s">
        <v>249</v>
      </c>
      <c r="I190" s="543" t="s">
        <v>310</v>
      </c>
    </row>
    <row r="191" spans="2:9" ht="13.5" thickBot="1" x14ac:dyDescent="0.25">
      <c r="B191" s="278"/>
      <c r="C191" s="209"/>
      <c r="D191" s="209"/>
      <c r="E191" s="209"/>
      <c r="F191" s="210"/>
      <c r="G191" s="210" t="s">
        <v>338</v>
      </c>
      <c r="H191" s="211"/>
      <c r="I191" s="543"/>
    </row>
    <row r="192" spans="2:9" ht="128.25" thickBot="1" x14ac:dyDescent="0.25">
      <c r="B192" s="277">
        <v>44818</v>
      </c>
      <c r="C192" s="132" t="s">
        <v>41</v>
      </c>
      <c r="D192" s="132"/>
      <c r="E192" s="138">
        <v>720</v>
      </c>
      <c r="F192" s="145"/>
      <c r="G192" s="145" t="s">
        <v>340</v>
      </c>
      <c r="H192" s="195" t="s">
        <v>174</v>
      </c>
      <c r="I192" s="543" t="s">
        <v>313</v>
      </c>
    </row>
    <row r="193" spans="2:18" ht="39" thickBot="1" x14ac:dyDescent="0.25">
      <c r="B193" s="277"/>
      <c r="C193" s="132" t="s">
        <v>41</v>
      </c>
      <c r="D193" s="132"/>
      <c r="E193" s="138">
        <v>12200</v>
      </c>
      <c r="F193" s="145"/>
      <c r="G193" s="145" t="s">
        <v>360</v>
      </c>
      <c r="H193" s="195" t="s">
        <v>372</v>
      </c>
      <c r="I193" s="543" t="s">
        <v>436</v>
      </c>
    </row>
    <row r="194" spans="2:18" ht="26.25" thickBot="1" x14ac:dyDescent="0.25">
      <c r="B194" s="277"/>
      <c r="C194" s="132" t="s">
        <v>47</v>
      </c>
      <c r="D194" s="132"/>
      <c r="E194" s="138">
        <v>300</v>
      </c>
      <c r="F194" s="145"/>
      <c r="G194" s="145" t="s">
        <v>357</v>
      </c>
      <c r="H194" s="195" t="s">
        <v>373</v>
      </c>
      <c r="I194" s="543"/>
    </row>
    <row r="195" spans="2:18" ht="26.25" thickBot="1" x14ac:dyDescent="0.25">
      <c r="B195" s="277"/>
      <c r="C195" s="132" t="s">
        <v>47</v>
      </c>
      <c r="D195" s="132" t="s">
        <v>325</v>
      </c>
      <c r="E195" s="138">
        <v>9000</v>
      </c>
      <c r="F195" s="145"/>
      <c r="G195" s="145" t="s">
        <v>357</v>
      </c>
      <c r="H195" s="195" t="s">
        <v>374</v>
      </c>
      <c r="I195" s="543"/>
    </row>
    <row r="196" spans="2:18" s="232" customFormat="1" ht="13.5" thickBot="1" x14ac:dyDescent="0.25">
      <c r="B196" s="278"/>
      <c r="C196" s="209"/>
      <c r="D196" s="209"/>
      <c r="E196" s="209"/>
      <c r="F196" s="210"/>
      <c r="G196" s="210" t="s">
        <v>338</v>
      </c>
      <c r="H196" s="211"/>
      <c r="I196" s="556"/>
      <c r="R196" s="506"/>
    </row>
    <row r="197" spans="2:18" ht="39" thickBot="1" x14ac:dyDescent="0.25">
      <c r="B197" s="277">
        <v>44819</v>
      </c>
      <c r="C197" s="132" t="s">
        <v>39</v>
      </c>
      <c r="D197" s="132" t="s">
        <v>52</v>
      </c>
      <c r="E197" s="138"/>
      <c r="F197" s="142">
        <v>200000</v>
      </c>
      <c r="G197" s="142" t="s">
        <v>338</v>
      </c>
      <c r="H197" s="218" t="s">
        <v>375</v>
      </c>
      <c r="I197" s="543"/>
    </row>
    <row r="198" spans="2:18" ht="128.25" thickBot="1" x14ac:dyDescent="0.25">
      <c r="B198" s="277"/>
      <c r="C198" s="132" t="s">
        <v>47</v>
      </c>
      <c r="D198" s="132" t="s">
        <v>81</v>
      </c>
      <c r="E198" s="138">
        <v>34800</v>
      </c>
      <c r="F198" s="145"/>
      <c r="G198" s="145" t="s">
        <v>339</v>
      </c>
      <c r="H198" s="195" t="s">
        <v>327</v>
      </c>
      <c r="I198" s="543" t="s">
        <v>324</v>
      </c>
    </row>
    <row r="199" spans="2:18" ht="128.25" thickBot="1" x14ac:dyDescent="0.25">
      <c r="B199" s="277"/>
      <c r="C199" s="132" t="s">
        <v>47</v>
      </c>
      <c r="D199" s="132" t="s">
        <v>290</v>
      </c>
      <c r="E199" s="143">
        <v>34800</v>
      </c>
      <c r="F199" s="145"/>
      <c r="G199" s="145" t="s">
        <v>339</v>
      </c>
      <c r="H199" s="195" t="s">
        <v>327</v>
      </c>
      <c r="I199" s="543" t="s">
        <v>324</v>
      </c>
    </row>
    <row r="200" spans="2:18" s="232" customFormat="1" ht="13.5" thickBot="1" x14ac:dyDescent="0.25">
      <c r="B200" s="278"/>
      <c r="C200" s="209"/>
      <c r="D200" s="209"/>
      <c r="E200" s="209"/>
      <c r="F200" s="210"/>
      <c r="G200" s="210" t="s">
        <v>338</v>
      </c>
      <c r="H200" s="211"/>
      <c r="I200" s="556"/>
      <c r="R200" s="506"/>
    </row>
    <row r="201" spans="2:18" ht="102.75" thickBot="1" x14ac:dyDescent="0.25">
      <c r="B201" s="277">
        <v>44822</v>
      </c>
      <c r="C201" s="132" t="s">
        <v>41</v>
      </c>
      <c r="D201" s="132"/>
      <c r="E201" s="138">
        <v>2000</v>
      </c>
      <c r="F201" s="145"/>
      <c r="G201" s="145" t="s">
        <v>355</v>
      </c>
      <c r="H201" s="195" t="s">
        <v>328</v>
      </c>
      <c r="I201" s="543"/>
    </row>
    <row r="202" spans="2:18" ht="128.25" thickBot="1" x14ac:dyDescent="0.25">
      <c r="B202" s="277"/>
      <c r="C202" s="132" t="s">
        <v>41</v>
      </c>
      <c r="D202" s="132"/>
      <c r="E202" s="138">
        <v>480</v>
      </c>
      <c r="F202" s="145"/>
      <c r="G202" s="145" t="s">
        <v>340</v>
      </c>
      <c r="H202" s="195" t="s">
        <v>174</v>
      </c>
      <c r="I202" s="543"/>
    </row>
    <row r="203" spans="2:18" s="232" customFormat="1" ht="13.5" thickBot="1" x14ac:dyDescent="0.25">
      <c r="B203" s="278"/>
      <c r="C203" s="209"/>
      <c r="D203" s="209"/>
      <c r="E203" s="209"/>
      <c r="F203" s="210"/>
      <c r="G203" s="210" t="s">
        <v>338</v>
      </c>
      <c r="H203" s="211"/>
      <c r="I203" s="556"/>
      <c r="R203" s="506"/>
    </row>
    <row r="204" spans="2:18" ht="90" thickBot="1" x14ac:dyDescent="0.25">
      <c r="B204" s="277">
        <v>44823</v>
      </c>
      <c r="C204" s="132" t="s">
        <v>41</v>
      </c>
      <c r="D204" s="132" t="s">
        <v>83</v>
      </c>
      <c r="E204" s="138">
        <v>21000</v>
      </c>
      <c r="F204" s="145"/>
      <c r="G204" s="145" t="s">
        <v>341</v>
      </c>
      <c r="H204" s="195" t="s">
        <v>376</v>
      </c>
      <c r="I204" s="543" t="s">
        <v>358</v>
      </c>
    </row>
    <row r="205" spans="2:18" ht="128.25" thickBot="1" x14ac:dyDescent="0.25">
      <c r="B205" s="277"/>
      <c r="C205" s="132" t="s">
        <v>41</v>
      </c>
      <c r="D205" s="132"/>
      <c r="E205" s="138">
        <v>600</v>
      </c>
      <c r="F205" s="145"/>
      <c r="G205" s="145" t="s">
        <v>340</v>
      </c>
      <c r="H205" s="195" t="s">
        <v>359</v>
      </c>
      <c r="I205" s="543"/>
    </row>
    <row r="206" spans="2:18" s="232" customFormat="1" ht="13.5" thickBot="1" x14ac:dyDescent="0.25">
      <c r="B206" s="278"/>
      <c r="C206" s="209"/>
      <c r="D206" s="209"/>
      <c r="E206" s="209"/>
      <c r="F206" s="210"/>
      <c r="G206" s="210"/>
      <c r="H206" s="211"/>
      <c r="I206" s="556"/>
      <c r="R206" s="506"/>
    </row>
    <row r="207" spans="2:18" ht="128.25" thickBot="1" x14ac:dyDescent="0.25">
      <c r="B207" s="277">
        <v>44824</v>
      </c>
      <c r="C207" s="132" t="s">
        <v>41</v>
      </c>
      <c r="D207" s="132"/>
      <c r="E207" s="138">
        <v>240</v>
      </c>
      <c r="F207" s="145"/>
      <c r="G207" s="145" t="s">
        <v>340</v>
      </c>
      <c r="H207" s="195" t="s">
        <v>249</v>
      </c>
      <c r="I207" s="543"/>
    </row>
    <row r="208" spans="2:18" s="232" customFormat="1" ht="13.5" thickBot="1" x14ac:dyDescent="0.25">
      <c r="B208" s="280"/>
      <c r="C208" s="233"/>
      <c r="D208" s="233"/>
      <c r="E208" s="234"/>
      <c r="F208" s="235"/>
      <c r="G208" s="235"/>
      <c r="H208" s="236"/>
      <c r="I208" s="556"/>
      <c r="R208" s="506"/>
    </row>
    <row r="209" spans="2:18" ht="128.25" thickBot="1" x14ac:dyDescent="0.25">
      <c r="B209" s="281">
        <v>44825</v>
      </c>
      <c r="C209" s="225" t="s">
        <v>41</v>
      </c>
      <c r="D209" s="225"/>
      <c r="E209" s="226">
        <v>360</v>
      </c>
      <c r="F209" s="146"/>
      <c r="G209" s="146" t="s">
        <v>340</v>
      </c>
      <c r="H209" s="227" t="s">
        <v>249</v>
      </c>
      <c r="I209" s="543"/>
    </row>
    <row r="210" spans="2:18" ht="13.5" thickBot="1" x14ac:dyDescent="0.25">
      <c r="B210" s="282"/>
      <c r="C210" s="260"/>
      <c r="D210" s="260"/>
      <c r="E210" s="260"/>
      <c r="F210" s="261"/>
      <c r="G210" s="261"/>
      <c r="H210" s="262" t="s">
        <v>397</v>
      </c>
      <c r="I210" s="543"/>
    </row>
    <row r="211" spans="2:18" s="232" customFormat="1" ht="13.5" thickBot="1" x14ac:dyDescent="0.25">
      <c r="B211" s="283"/>
      <c r="C211" s="263"/>
      <c r="D211" s="263"/>
      <c r="E211" s="263"/>
      <c r="F211" s="264"/>
      <c r="G211" s="264"/>
      <c r="H211" s="541" t="s">
        <v>383</v>
      </c>
      <c r="I211" s="556"/>
      <c r="R211" s="506"/>
    </row>
    <row r="212" spans="2:18" ht="13.5" thickBot="1" x14ac:dyDescent="0.25">
      <c r="B212" s="284">
        <v>44847</v>
      </c>
      <c r="C212" s="251" t="s">
        <v>47</v>
      </c>
      <c r="D212" s="251" t="s">
        <v>67</v>
      </c>
      <c r="E212" s="252">
        <v>94000</v>
      </c>
      <c r="F212" s="253"/>
      <c r="G212" s="253"/>
      <c r="H212" s="250" t="s">
        <v>387</v>
      </c>
      <c r="I212" s="543" t="s">
        <v>389</v>
      </c>
    </row>
    <row r="213" spans="2:18" ht="13.5" thickBot="1" x14ac:dyDescent="0.25">
      <c r="B213" s="281"/>
      <c r="C213" s="226" t="s">
        <v>39</v>
      </c>
      <c r="D213" s="226" t="s">
        <v>40</v>
      </c>
      <c r="E213" s="226"/>
      <c r="F213" s="254">
        <v>200000</v>
      </c>
      <c r="G213" s="254"/>
      <c r="H213" s="255" t="s">
        <v>382</v>
      </c>
      <c r="I213" s="543" t="s">
        <v>392</v>
      </c>
    </row>
    <row r="214" spans="2:18" ht="13.5" thickBot="1" x14ac:dyDescent="0.25">
      <c r="B214" s="281"/>
      <c r="C214" s="225" t="s">
        <v>47</v>
      </c>
      <c r="D214" s="225" t="s">
        <v>291</v>
      </c>
      <c r="E214" s="226">
        <v>30200</v>
      </c>
      <c r="F214" s="146"/>
      <c r="G214" s="146"/>
      <c r="H214" s="227" t="s">
        <v>385</v>
      </c>
      <c r="I214" s="543" t="s">
        <v>388</v>
      </c>
      <c r="J214" s="136"/>
    </row>
    <row r="215" spans="2:18" ht="13.5" thickBot="1" x14ac:dyDescent="0.25">
      <c r="B215" s="281"/>
      <c r="C215" s="225" t="s">
        <v>47</v>
      </c>
      <c r="D215" s="225" t="s">
        <v>290</v>
      </c>
      <c r="E215" s="226">
        <v>30200</v>
      </c>
      <c r="F215" s="146"/>
      <c r="G215" s="146"/>
      <c r="H215" s="227" t="s">
        <v>385</v>
      </c>
      <c r="I215" s="543" t="s">
        <v>384</v>
      </c>
    </row>
    <row r="216" spans="2:18" ht="13.5" thickBot="1" x14ac:dyDescent="0.25">
      <c r="B216" s="281"/>
      <c r="C216" s="225" t="s">
        <v>47</v>
      </c>
      <c r="D216" s="225" t="s">
        <v>67</v>
      </c>
      <c r="E216" s="226">
        <v>139000</v>
      </c>
      <c r="F216" s="146"/>
      <c r="G216" s="146"/>
      <c r="H216" s="227" t="s">
        <v>390</v>
      </c>
      <c r="I216" s="543" t="s">
        <v>386</v>
      </c>
    </row>
    <row r="217" spans="2:18" s="256" customFormat="1" ht="13.5" thickBot="1" x14ac:dyDescent="0.25">
      <c r="B217" s="285"/>
      <c r="C217" s="257"/>
      <c r="D217" s="257"/>
      <c r="E217" s="257"/>
      <c r="F217" s="258"/>
      <c r="G217" s="258"/>
      <c r="H217" s="259"/>
      <c r="I217" s="557"/>
      <c r="R217" s="507"/>
    </row>
    <row r="218" spans="2:18" ht="13.5" thickBot="1" x14ac:dyDescent="0.25">
      <c r="B218" s="281">
        <v>44851</v>
      </c>
      <c r="C218" s="225" t="s">
        <v>39</v>
      </c>
      <c r="D218" s="225" t="s">
        <v>40</v>
      </c>
      <c r="E218" s="226"/>
      <c r="F218" s="254">
        <v>58200</v>
      </c>
      <c r="G218" s="254"/>
      <c r="H218" s="255" t="s">
        <v>484</v>
      </c>
      <c r="I218" s="543" t="s">
        <v>393</v>
      </c>
    </row>
    <row r="219" spans="2:18" ht="13.5" thickBot="1" x14ac:dyDescent="0.25">
      <c r="B219" s="281"/>
      <c r="C219" s="225" t="s">
        <v>47</v>
      </c>
      <c r="D219" s="225" t="s">
        <v>232</v>
      </c>
      <c r="E219" s="226">
        <v>54000</v>
      </c>
      <c r="F219" s="146"/>
      <c r="G219" s="146"/>
      <c r="H219" s="227" t="s">
        <v>394</v>
      </c>
      <c r="I219" s="543" t="s">
        <v>431</v>
      </c>
    </row>
    <row r="220" spans="2:18" ht="13.5" thickBot="1" x14ac:dyDescent="0.25">
      <c r="B220" s="281"/>
      <c r="C220" s="225" t="s">
        <v>47</v>
      </c>
      <c r="D220" s="225" t="s">
        <v>395</v>
      </c>
      <c r="E220" s="226">
        <v>4200</v>
      </c>
      <c r="F220" s="146"/>
      <c r="G220" s="146"/>
      <c r="H220" s="227" t="s">
        <v>396</v>
      </c>
      <c r="I220" s="543" t="s">
        <v>432</v>
      </c>
    </row>
    <row r="221" spans="2:18" s="232" customFormat="1" ht="13.5" thickBot="1" x14ac:dyDescent="0.25">
      <c r="B221" s="280"/>
      <c r="C221" s="234"/>
      <c r="D221" s="234"/>
      <c r="E221" s="234"/>
      <c r="F221" s="235"/>
      <c r="G221" s="235"/>
      <c r="H221" s="236"/>
      <c r="I221" s="556"/>
      <c r="R221" s="506"/>
    </row>
    <row r="222" spans="2:18" ht="13.5" thickBot="1" x14ac:dyDescent="0.25">
      <c r="B222" s="281">
        <v>44861</v>
      </c>
      <c r="C222" s="225" t="s">
        <v>39</v>
      </c>
      <c r="D222" s="225" t="s">
        <v>40</v>
      </c>
      <c r="E222" s="226"/>
      <c r="F222" s="254">
        <v>100000</v>
      </c>
      <c r="G222" s="254"/>
      <c r="H222" s="255" t="s">
        <v>398</v>
      </c>
      <c r="I222" s="543" t="s">
        <v>399</v>
      </c>
    </row>
    <row r="223" spans="2:18" ht="13.5" thickBot="1" x14ac:dyDescent="0.25">
      <c r="B223" s="281"/>
      <c r="C223" s="225" t="s">
        <v>47</v>
      </c>
      <c r="D223" s="225" t="s">
        <v>67</v>
      </c>
      <c r="E223" s="226">
        <v>20890</v>
      </c>
      <c r="F223" s="146"/>
      <c r="G223" s="146"/>
      <c r="H223" s="227" t="s">
        <v>400</v>
      </c>
      <c r="I223" s="543" t="s">
        <v>386</v>
      </c>
    </row>
    <row r="224" spans="2:18" ht="13.5" thickBot="1" x14ac:dyDescent="0.25">
      <c r="B224" s="281"/>
      <c r="C224" s="225" t="s">
        <v>41</v>
      </c>
      <c r="D224" s="225"/>
      <c r="E224" s="226">
        <v>480</v>
      </c>
      <c r="F224" s="146"/>
      <c r="G224" s="146"/>
      <c r="H224" s="227" t="s">
        <v>401</v>
      </c>
      <c r="I224" s="543"/>
    </row>
    <row r="225" spans="2:18" ht="13.5" thickBot="1" x14ac:dyDescent="0.25">
      <c r="B225" s="281"/>
      <c r="C225" s="225" t="s">
        <v>41</v>
      </c>
      <c r="D225" s="225"/>
      <c r="E225" s="226">
        <v>7000</v>
      </c>
      <c r="F225" s="146"/>
      <c r="G225" s="146"/>
      <c r="H225" s="227" t="s">
        <v>402</v>
      </c>
      <c r="I225" s="543" t="s">
        <v>411</v>
      </c>
    </row>
    <row r="226" spans="2:18" ht="13.5" thickBot="1" x14ac:dyDescent="0.25">
      <c r="B226" s="281"/>
      <c r="C226" s="225" t="s">
        <v>44</v>
      </c>
      <c r="D226" s="225"/>
      <c r="E226" s="226">
        <v>1000</v>
      </c>
      <c r="F226" s="146"/>
      <c r="G226" s="146"/>
      <c r="H226" s="227" t="s">
        <v>403</v>
      </c>
      <c r="I226" s="543">
        <v>1000</v>
      </c>
    </row>
    <row r="227" spans="2:18" ht="13.5" thickBot="1" x14ac:dyDescent="0.25">
      <c r="B227" s="277"/>
      <c r="C227" s="132" t="s">
        <v>41</v>
      </c>
      <c r="D227" s="132"/>
      <c r="E227" s="267">
        <v>3080</v>
      </c>
      <c r="F227" s="268"/>
      <c r="G227" s="268"/>
      <c r="H227" s="269" t="s">
        <v>408</v>
      </c>
      <c r="I227" s="543"/>
    </row>
    <row r="228" spans="2:18" s="232" customFormat="1" ht="13.5" thickBot="1" x14ac:dyDescent="0.25">
      <c r="B228" s="280"/>
      <c r="C228" s="234"/>
      <c r="D228" s="234"/>
      <c r="E228" s="234"/>
      <c r="F228" s="235"/>
      <c r="G228" s="235"/>
      <c r="H228" s="236"/>
      <c r="I228" s="556"/>
      <c r="R228" s="506"/>
    </row>
    <row r="229" spans="2:18" ht="13.5" thickBot="1" x14ac:dyDescent="0.25">
      <c r="B229" s="281">
        <v>44863</v>
      </c>
      <c r="C229" s="225" t="s">
        <v>41</v>
      </c>
      <c r="D229" s="225" t="s">
        <v>83</v>
      </c>
      <c r="E229" s="226">
        <v>9000</v>
      </c>
      <c r="F229" s="146"/>
      <c r="G229" s="146"/>
      <c r="H229" s="227" t="s">
        <v>185</v>
      </c>
      <c r="I229" s="543" t="s">
        <v>404</v>
      </c>
    </row>
    <row r="230" spans="2:18" ht="13.5" thickBot="1" x14ac:dyDescent="0.25">
      <c r="B230" s="281"/>
      <c r="C230" s="225" t="s">
        <v>44</v>
      </c>
      <c r="D230" s="225" t="s">
        <v>405</v>
      </c>
      <c r="E230" s="226">
        <v>6000</v>
      </c>
      <c r="F230" s="146"/>
      <c r="G230" s="146"/>
      <c r="H230" s="227" t="s">
        <v>413</v>
      </c>
      <c r="I230" s="543" t="s">
        <v>407</v>
      </c>
    </row>
    <row r="231" spans="2:18" ht="13.5" thickBot="1" x14ac:dyDescent="0.25">
      <c r="B231" s="281"/>
      <c r="C231" s="225" t="s">
        <v>41</v>
      </c>
      <c r="D231" s="225"/>
      <c r="E231" s="226">
        <v>480</v>
      </c>
      <c r="F231" s="146"/>
      <c r="G231" s="146"/>
      <c r="H231" s="227" t="s">
        <v>249</v>
      </c>
      <c r="I231" s="543"/>
    </row>
    <row r="232" spans="2:18" ht="13.5" thickBot="1" x14ac:dyDescent="0.25">
      <c r="B232" s="281"/>
      <c r="C232" s="225" t="s">
        <v>44</v>
      </c>
      <c r="D232" s="225"/>
      <c r="E232" s="226">
        <v>1000</v>
      </c>
      <c r="F232" s="146"/>
      <c r="G232" s="146"/>
      <c r="H232" s="227" t="s">
        <v>406</v>
      </c>
      <c r="I232" s="543"/>
    </row>
    <row r="233" spans="2:18" ht="13.5" thickBot="1" x14ac:dyDescent="0.25">
      <c r="B233" s="281"/>
      <c r="C233" s="225" t="s">
        <v>42</v>
      </c>
      <c r="D233" s="225" t="s">
        <v>409</v>
      </c>
      <c r="E233" s="138">
        <v>5000</v>
      </c>
      <c r="F233" s="145"/>
      <c r="G233" s="145"/>
      <c r="H233" s="195" t="s">
        <v>410</v>
      </c>
      <c r="I233" s="543"/>
    </row>
    <row r="234" spans="2:18" ht="13.5" thickBot="1" x14ac:dyDescent="0.25">
      <c r="B234" s="281"/>
      <c r="C234" s="225"/>
      <c r="D234" s="225"/>
      <c r="E234" s="226"/>
      <c r="F234" s="146"/>
      <c r="G234" s="146"/>
      <c r="H234" s="227"/>
      <c r="I234" s="543">
        <f>3280-200</f>
        <v>3080</v>
      </c>
    </row>
    <row r="235" spans="2:18" ht="13.5" thickBot="1" x14ac:dyDescent="0.25">
      <c r="B235" s="281">
        <v>44865</v>
      </c>
      <c r="C235" s="225" t="s">
        <v>41</v>
      </c>
      <c r="D235" s="225"/>
      <c r="E235" s="226">
        <v>1000</v>
      </c>
      <c r="F235" s="146"/>
      <c r="G235" s="146"/>
      <c r="H235" s="227" t="s">
        <v>412</v>
      </c>
      <c r="I235" s="543"/>
    </row>
    <row r="236" spans="2:18" ht="13.5" thickBot="1" x14ac:dyDescent="0.25">
      <c r="B236" s="281"/>
      <c r="C236" s="225" t="s">
        <v>44</v>
      </c>
      <c r="D236" s="225"/>
      <c r="E236" s="226">
        <v>500</v>
      </c>
      <c r="F236" s="146"/>
      <c r="G236" s="146"/>
      <c r="H236" s="227" t="s">
        <v>45</v>
      </c>
      <c r="I236" s="543"/>
    </row>
    <row r="237" spans="2:18" ht="13.5" thickBot="1" x14ac:dyDescent="0.25">
      <c r="B237" s="281"/>
      <c r="C237" s="225" t="s">
        <v>41</v>
      </c>
      <c r="D237" s="225"/>
      <c r="E237" s="226">
        <v>480</v>
      </c>
      <c r="F237" s="146"/>
      <c r="G237" s="146"/>
      <c r="H237" s="227" t="s">
        <v>249</v>
      </c>
      <c r="I237" s="543"/>
    </row>
    <row r="238" spans="2:18" ht="13.5" thickBot="1" x14ac:dyDescent="0.25">
      <c r="B238" s="281"/>
      <c r="C238" s="225" t="s">
        <v>42</v>
      </c>
      <c r="D238" s="225" t="s">
        <v>409</v>
      </c>
      <c r="E238" s="226">
        <v>1000</v>
      </c>
      <c r="F238" s="146"/>
      <c r="G238" s="146"/>
      <c r="H238" s="227" t="s">
        <v>414</v>
      </c>
      <c r="I238" s="543"/>
    </row>
    <row r="239" spans="2:18" s="232" customFormat="1" ht="13.5" thickBot="1" x14ac:dyDescent="0.25">
      <c r="B239" s="280"/>
      <c r="C239" s="234"/>
      <c r="D239" s="234"/>
      <c r="E239" s="234"/>
      <c r="F239" s="235"/>
      <c r="G239" s="235"/>
      <c r="H239" s="236"/>
      <c r="I239" s="556"/>
      <c r="R239" s="506"/>
    </row>
    <row r="240" spans="2:18" ht="13.5" thickBot="1" x14ac:dyDescent="0.25">
      <c r="B240" s="281">
        <v>44866</v>
      </c>
      <c r="C240" s="225" t="s">
        <v>42</v>
      </c>
      <c r="D240" s="225" t="s">
        <v>409</v>
      </c>
      <c r="E240" s="226">
        <v>2000</v>
      </c>
      <c r="F240" s="146"/>
      <c r="G240" s="146"/>
      <c r="H240" s="227" t="s">
        <v>430</v>
      </c>
      <c r="I240" s="543"/>
    </row>
    <row r="241" spans="2:18" s="232" customFormat="1" ht="13.5" thickBot="1" x14ac:dyDescent="0.25">
      <c r="B241" s="280"/>
      <c r="C241" s="234"/>
      <c r="D241" s="234"/>
      <c r="E241" s="234"/>
      <c r="F241" s="235"/>
      <c r="G241" s="235"/>
      <c r="H241" s="236"/>
      <c r="I241" s="556"/>
      <c r="R241" s="506"/>
    </row>
    <row r="242" spans="2:18" ht="13.5" thickBot="1" x14ac:dyDescent="0.25">
      <c r="B242" s="281">
        <v>44867</v>
      </c>
      <c r="C242" s="225" t="s">
        <v>41</v>
      </c>
      <c r="D242" s="225"/>
      <c r="E242" s="226">
        <v>1600</v>
      </c>
      <c r="F242" s="146"/>
      <c r="G242" s="146"/>
      <c r="H242" s="227" t="s">
        <v>415</v>
      </c>
      <c r="I242" s="543" t="s">
        <v>416</v>
      </c>
    </row>
    <row r="243" spans="2:18" ht="13.5" thickBot="1" x14ac:dyDescent="0.25">
      <c r="B243" s="281"/>
      <c r="C243" s="225" t="s">
        <v>44</v>
      </c>
      <c r="D243" s="225"/>
      <c r="E243" s="226">
        <v>1000</v>
      </c>
      <c r="F243" s="146"/>
      <c r="G243" s="146"/>
      <c r="H243" s="227" t="s">
        <v>45</v>
      </c>
      <c r="I243" s="543" t="s">
        <v>417</v>
      </c>
    </row>
    <row r="244" spans="2:18" ht="13.5" thickBot="1" x14ac:dyDescent="0.25">
      <c r="B244" s="281"/>
      <c r="C244" s="225" t="s">
        <v>41</v>
      </c>
      <c r="D244" s="225"/>
      <c r="E244" s="226">
        <v>7000</v>
      </c>
      <c r="F244" s="146"/>
      <c r="G244" s="146"/>
      <c r="H244" s="227" t="s">
        <v>418</v>
      </c>
      <c r="I244" s="543" t="s">
        <v>419</v>
      </c>
    </row>
    <row r="245" spans="2:18" ht="13.5" thickBot="1" x14ac:dyDescent="0.25">
      <c r="B245" s="277"/>
      <c r="C245" s="132" t="s">
        <v>44</v>
      </c>
      <c r="D245" s="132"/>
      <c r="E245" s="138">
        <v>1000</v>
      </c>
      <c r="F245" s="145"/>
      <c r="G245" s="145"/>
      <c r="H245" s="195" t="s">
        <v>45</v>
      </c>
      <c r="I245" s="543" t="s">
        <v>424</v>
      </c>
    </row>
    <row r="246" spans="2:18" ht="13.5" thickBot="1" x14ac:dyDescent="0.25">
      <c r="B246" s="281"/>
      <c r="C246" s="225" t="s">
        <v>41</v>
      </c>
      <c r="D246" s="225"/>
      <c r="E246" s="226">
        <v>320</v>
      </c>
      <c r="F246" s="146"/>
      <c r="G246" s="146"/>
      <c r="H246" s="227" t="s">
        <v>174</v>
      </c>
      <c r="I246" s="543" t="s">
        <v>420</v>
      </c>
    </row>
    <row r="247" spans="2:18" s="232" customFormat="1" ht="13.5" thickBot="1" x14ac:dyDescent="0.25">
      <c r="B247" s="280"/>
      <c r="C247" s="234"/>
      <c r="D247" s="234"/>
      <c r="E247" s="234"/>
      <c r="F247" s="235"/>
      <c r="G247" s="235"/>
      <c r="H247" s="236"/>
      <c r="I247" s="556"/>
      <c r="R247" s="506"/>
    </row>
    <row r="248" spans="2:18" ht="13.5" thickBot="1" x14ac:dyDescent="0.25">
      <c r="B248" s="281">
        <v>44868</v>
      </c>
      <c r="C248" s="225" t="s">
        <v>42</v>
      </c>
      <c r="D248" s="225" t="s">
        <v>421</v>
      </c>
      <c r="E248" s="226">
        <v>10000</v>
      </c>
      <c r="F248" s="146"/>
      <c r="G248" s="146"/>
      <c r="H248" s="227" t="s">
        <v>444</v>
      </c>
      <c r="I248" s="543">
        <f>(13*1000)+1800+(13*1800)</f>
        <v>38200</v>
      </c>
    </row>
    <row r="249" spans="2:18" ht="13.5" thickBot="1" x14ac:dyDescent="0.25">
      <c r="B249" s="281"/>
      <c r="C249" s="225" t="s">
        <v>42</v>
      </c>
      <c r="D249" s="225" t="s">
        <v>290</v>
      </c>
      <c r="E249" s="226">
        <v>10000</v>
      </c>
      <c r="F249" s="146"/>
      <c r="G249" s="146"/>
      <c r="H249" s="227" t="s">
        <v>444</v>
      </c>
      <c r="I249" s="543"/>
    </row>
    <row r="250" spans="2:18" ht="13.5" thickBot="1" x14ac:dyDescent="0.25">
      <c r="B250" s="281"/>
      <c r="C250" s="225" t="s">
        <v>42</v>
      </c>
      <c r="D250" s="225" t="s">
        <v>409</v>
      </c>
      <c r="E250" s="226">
        <v>10000</v>
      </c>
      <c r="F250" s="146"/>
      <c r="G250" s="146"/>
      <c r="H250" s="227" t="s">
        <v>422</v>
      </c>
      <c r="I250" s="543" t="s">
        <v>423</v>
      </c>
    </row>
    <row r="251" spans="2:18" ht="13.5" thickBot="1" x14ac:dyDescent="0.25">
      <c r="B251" s="277"/>
      <c r="C251" s="132" t="s">
        <v>41</v>
      </c>
      <c r="D251" s="132"/>
      <c r="E251" s="138">
        <v>360</v>
      </c>
      <c r="F251" s="145"/>
      <c r="G251" s="145"/>
      <c r="H251" s="195" t="s">
        <v>174</v>
      </c>
      <c r="I251" s="543" t="s">
        <v>426</v>
      </c>
    </row>
    <row r="252" spans="2:18" ht="13.5" thickBot="1" x14ac:dyDescent="0.25">
      <c r="B252" s="281"/>
      <c r="C252" s="225" t="s">
        <v>39</v>
      </c>
      <c r="D252" s="225" t="s">
        <v>40</v>
      </c>
      <c r="E252" s="226"/>
      <c r="F252" s="254">
        <v>40000</v>
      </c>
      <c r="G252" s="254"/>
      <c r="H252" s="255" t="s">
        <v>435</v>
      </c>
      <c r="I252" s="543" t="s">
        <v>427</v>
      </c>
    </row>
    <row r="253" spans="2:18" ht="13.5" thickBot="1" x14ac:dyDescent="0.25">
      <c r="B253" s="277"/>
      <c r="C253" s="132" t="s">
        <v>47</v>
      </c>
      <c r="D253" s="132" t="s">
        <v>232</v>
      </c>
      <c r="E253" s="138">
        <v>40000</v>
      </c>
      <c r="F253" s="145"/>
      <c r="G253" s="145"/>
      <c r="H253" s="195" t="s">
        <v>428</v>
      </c>
      <c r="I253" s="543" t="s">
        <v>429</v>
      </c>
    </row>
    <row r="254" spans="2:18" s="232" customFormat="1" ht="13.5" thickBot="1" x14ac:dyDescent="0.25">
      <c r="B254" s="278"/>
      <c r="C254" s="209"/>
      <c r="D254" s="209"/>
      <c r="E254" s="209"/>
      <c r="F254" s="210"/>
      <c r="G254" s="210"/>
      <c r="H254" s="211"/>
      <c r="I254" s="556"/>
      <c r="R254" s="506"/>
    </row>
    <row r="255" spans="2:18" ht="13.5" thickBot="1" x14ac:dyDescent="0.25">
      <c r="B255" s="281">
        <v>44870</v>
      </c>
      <c r="C255" s="225" t="s">
        <v>41</v>
      </c>
      <c r="D255" s="225"/>
      <c r="E255" s="226">
        <v>400</v>
      </c>
      <c r="F255" s="146"/>
      <c r="G255" s="146"/>
      <c r="H255" s="227" t="s">
        <v>425</v>
      </c>
      <c r="I255" s="543" t="s">
        <v>434</v>
      </c>
    </row>
    <row r="256" spans="2:18" s="232" customFormat="1" ht="13.5" thickBot="1" x14ac:dyDescent="0.25">
      <c r="B256" s="280"/>
      <c r="C256" s="234"/>
      <c r="D256" s="234"/>
      <c r="E256" s="234"/>
      <c r="F256" s="235"/>
      <c r="G256" s="235"/>
      <c r="H256" s="236"/>
      <c r="I256" s="556"/>
      <c r="R256" s="506"/>
    </row>
    <row r="257" spans="2:18" ht="13.5" thickBot="1" x14ac:dyDescent="0.25">
      <c r="B257" s="281">
        <v>44874</v>
      </c>
      <c r="C257" s="225" t="s">
        <v>44</v>
      </c>
      <c r="D257" s="225"/>
      <c r="E257" s="226">
        <v>800</v>
      </c>
      <c r="F257" s="146"/>
      <c r="G257" s="146"/>
      <c r="H257" s="227" t="s">
        <v>45</v>
      </c>
      <c r="I257" s="543" t="s">
        <v>433</v>
      </c>
    </row>
    <row r="258" spans="2:18" ht="13.5" thickBot="1" x14ac:dyDescent="0.25">
      <c r="B258" s="277"/>
      <c r="C258" s="132" t="s">
        <v>42</v>
      </c>
      <c r="D258" s="132" t="s">
        <v>409</v>
      </c>
      <c r="E258" s="138">
        <v>500</v>
      </c>
      <c r="F258" s="145"/>
      <c r="G258" s="145"/>
      <c r="H258" s="195" t="s">
        <v>443</v>
      </c>
      <c r="I258" s="543">
        <v>1</v>
      </c>
    </row>
    <row r="259" spans="2:18" s="232" customFormat="1" ht="13.5" thickBot="1" x14ac:dyDescent="0.25">
      <c r="B259" s="280"/>
      <c r="C259" s="234"/>
      <c r="D259" s="234"/>
      <c r="E259" s="234"/>
      <c r="F259" s="235"/>
      <c r="G259" s="235"/>
      <c r="H259" s="236"/>
      <c r="I259" s="556"/>
      <c r="R259" s="506"/>
    </row>
    <row r="260" spans="2:18" ht="13.5" thickBot="1" x14ac:dyDescent="0.25">
      <c r="B260" s="281">
        <v>44875</v>
      </c>
      <c r="C260" s="225" t="s">
        <v>39</v>
      </c>
      <c r="D260" s="225" t="s">
        <v>40</v>
      </c>
      <c r="E260" s="226"/>
      <c r="F260" s="254">
        <v>290000</v>
      </c>
      <c r="G260" s="254"/>
      <c r="H260" s="255" t="s">
        <v>437</v>
      </c>
      <c r="I260" s="543"/>
    </row>
    <row r="261" spans="2:18" ht="13.5" thickBot="1" x14ac:dyDescent="0.25">
      <c r="B261" s="281"/>
      <c r="C261" s="225" t="s">
        <v>39</v>
      </c>
      <c r="D261" s="225" t="s">
        <v>40</v>
      </c>
      <c r="E261" s="226"/>
      <c r="F261" s="254">
        <v>200000</v>
      </c>
      <c r="G261" s="254"/>
      <c r="H261" s="255" t="s">
        <v>438</v>
      </c>
      <c r="I261" s="543" t="s">
        <v>439</v>
      </c>
    </row>
    <row r="262" spans="2:18" ht="13.5" thickBot="1" x14ac:dyDescent="0.25">
      <c r="B262" s="281"/>
      <c r="C262" s="225" t="s">
        <v>42</v>
      </c>
      <c r="D262" s="225" t="s">
        <v>291</v>
      </c>
      <c r="E262" s="226">
        <v>13000</v>
      </c>
      <c r="F262" s="146"/>
      <c r="G262" s="146"/>
      <c r="H262" s="227" t="s">
        <v>445</v>
      </c>
      <c r="I262" s="543" t="s">
        <v>447</v>
      </c>
    </row>
    <row r="263" spans="2:18" ht="13.5" thickBot="1" x14ac:dyDescent="0.25">
      <c r="B263" s="281"/>
      <c r="C263" s="225" t="s">
        <v>42</v>
      </c>
      <c r="D263" s="225" t="s">
        <v>290</v>
      </c>
      <c r="E263" s="226">
        <v>13000</v>
      </c>
      <c r="F263" s="146"/>
      <c r="G263" s="146"/>
      <c r="H263" s="227" t="s">
        <v>445</v>
      </c>
      <c r="I263" s="543" t="s">
        <v>446</v>
      </c>
    </row>
    <row r="264" spans="2:18" ht="13.5" thickBot="1" x14ac:dyDescent="0.25">
      <c r="B264" s="281"/>
      <c r="C264" s="225" t="s">
        <v>47</v>
      </c>
      <c r="D264" s="225" t="s">
        <v>440</v>
      </c>
      <c r="E264" s="226">
        <v>50000</v>
      </c>
      <c r="F264" s="146"/>
      <c r="G264" s="146"/>
      <c r="H264" s="227" t="s">
        <v>441</v>
      </c>
      <c r="I264" s="543" t="s">
        <v>442</v>
      </c>
      <c r="K264" s="46">
        <f>38000+11400</f>
        <v>49400</v>
      </c>
    </row>
    <row r="265" spans="2:18" ht="13.5" thickBot="1" x14ac:dyDescent="0.25">
      <c r="B265" s="281"/>
      <c r="C265" s="225" t="s">
        <v>47</v>
      </c>
      <c r="D265" s="225" t="s">
        <v>409</v>
      </c>
      <c r="E265" s="226">
        <v>20000</v>
      </c>
      <c r="F265" s="146"/>
      <c r="G265" s="146"/>
      <c r="H265" s="227" t="s">
        <v>460</v>
      </c>
      <c r="I265" s="543" t="s">
        <v>459</v>
      </c>
    </row>
    <row r="266" spans="2:18" ht="13.5" thickBot="1" x14ac:dyDescent="0.25">
      <c r="B266" s="281"/>
      <c r="C266" s="225"/>
      <c r="D266" s="225"/>
      <c r="E266" s="226"/>
      <c r="F266" s="146"/>
      <c r="G266" s="146"/>
      <c r="H266" s="227"/>
      <c r="I266" s="543"/>
    </row>
    <row r="267" spans="2:18" ht="13.5" thickBot="1" x14ac:dyDescent="0.25">
      <c r="B267" s="281">
        <v>44877</v>
      </c>
      <c r="C267" s="225" t="s">
        <v>47</v>
      </c>
      <c r="D267" s="225" t="s">
        <v>67</v>
      </c>
      <c r="E267" s="226">
        <v>160000</v>
      </c>
      <c r="F267" s="146"/>
      <c r="G267" s="146"/>
      <c r="H267" s="227" t="s">
        <v>462</v>
      </c>
      <c r="I267" s="558" t="s">
        <v>463</v>
      </c>
    </row>
    <row r="268" spans="2:18" ht="13.5" thickBot="1" x14ac:dyDescent="0.25">
      <c r="B268" s="277"/>
      <c r="C268" s="225" t="s">
        <v>47</v>
      </c>
      <c r="D268" s="225" t="s">
        <v>291</v>
      </c>
      <c r="E268" s="226">
        <v>15200</v>
      </c>
      <c r="F268" s="146"/>
      <c r="G268" s="146"/>
      <c r="H268" s="227" t="s">
        <v>448</v>
      </c>
      <c r="I268" s="543" t="s">
        <v>447</v>
      </c>
    </row>
    <row r="269" spans="2:18" ht="13.5" thickBot="1" x14ac:dyDescent="0.25">
      <c r="B269" s="281"/>
      <c r="C269" s="225" t="s">
        <v>47</v>
      </c>
      <c r="D269" s="225" t="s">
        <v>290</v>
      </c>
      <c r="E269" s="226">
        <v>15200</v>
      </c>
      <c r="F269" s="146"/>
      <c r="G269" s="146"/>
      <c r="H269" s="227" t="s">
        <v>448</v>
      </c>
      <c r="I269" s="543" t="s">
        <v>447</v>
      </c>
    </row>
    <row r="270" spans="2:18" ht="13.5" thickBot="1" x14ac:dyDescent="0.25">
      <c r="B270" s="277"/>
      <c r="C270" s="132" t="s">
        <v>41</v>
      </c>
      <c r="D270" s="132"/>
      <c r="E270" s="138">
        <v>200</v>
      </c>
      <c r="F270" s="145"/>
      <c r="G270" s="145"/>
      <c r="H270" s="195" t="s">
        <v>494</v>
      </c>
      <c r="I270" s="543"/>
    </row>
    <row r="271" spans="2:18" ht="13.5" thickBot="1" x14ac:dyDescent="0.25">
      <c r="B271" s="281"/>
      <c r="C271" s="225"/>
      <c r="D271" s="225"/>
      <c r="E271" s="226"/>
      <c r="F271" s="146"/>
      <c r="G271" s="146"/>
      <c r="H271" s="227"/>
      <c r="I271" s="543"/>
    </row>
    <row r="272" spans="2:18" ht="13.5" thickBot="1" x14ac:dyDescent="0.25">
      <c r="B272" s="281">
        <v>44878</v>
      </c>
      <c r="C272" s="225" t="s">
        <v>47</v>
      </c>
      <c r="D272" s="225" t="s">
        <v>232</v>
      </c>
      <c r="E272" s="226">
        <v>40000</v>
      </c>
      <c r="F272" s="146"/>
      <c r="G272" s="146"/>
      <c r="H272" s="227" t="s">
        <v>450</v>
      </c>
      <c r="I272" s="543" t="s">
        <v>449</v>
      </c>
    </row>
    <row r="273" spans="2:11" ht="13.5" thickBot="1" x14ac:dyDescent="0.25">
      <c r="B273" s="281"/>
      <c r="C273" s="225"/>
      <c r="D273" s="225"/>
      <c r="E273" s="226"/>
      <c r="F273" s="146"/>
      <c r="G273" s="146"/>
      <c r="H273" s="227"/>
      <c r="I273" s="543"/>
      <c r="K273" s="46">
        <f>160*300</f>
        <v>48000</v>
      </c>
    </row>
    <row r="274" spans="2:11" ht="13.5" thickBot="1" x14ac:dyDescent="0.25">
      <c r="B274" s="281">
        <v>44879</v>
      </c>
      <c r="C274" s="225" t="s">
        <v>41</v>
      </c>
      <c r="D274" s="225"/>
      <c r="E274" s="375">
        <v>31990</v>
      </c>
      <c r="F274" s="376"/>
      <c r="G274" s="376"/>
      <c r="H274" s="377" t="s">
        <v>455</v>
      </c>
      <c r="I274" s="559" t="s">
        <v>456</v>
      </c>
    </row>
    <row r="275" spans="2:11" ht="13.5" thickBot="1" x14ac:dyDescent="0.25">
      <c r="B275" s="281"/>
      <c r="C275" s="225" t="s">
        <v>41</v>
      </c>
      <c r="D275" s="225"/>
      <c r="E275" s="375">
        <v>1100</v>
      </c>
      <c r="F275" s="376"/>
      <c r="G275" s="376"/>
      <c r="H275" s="377" t="s">
        <v>452</v>
      </c>
      <c r="I275" s="559" t="s">
        <v>451</v>
      </c>
    </row>
    <row r="276" spans="2:11" ht="13.5" thickBot="1" x14ac:dyDescent="0.25">
      <c r="B276" s="281"/>
      <c r="C276" s="225" t="s">
        <v>41</v>
      </c>
      <c r="D276" s="225"/>
      <c r="E276" s="375">
        <v>2320</v>
      </c>
      <c r="F276" s="376"/>
      <c r="G276" s="376"/>
      <c r="H276" s="377" t="s">
        <v>453</v>
      </c>
      <c r="I276" s="559" t="s">
        <v>451</v>
      </c>
    </row>
    <row r="277" spans="2:11" ht="13.5" thickBot="1" x14ac:dyDescent="0.25">
      <c r="B277" s="281"/>
      <c r="C277" s="225"/>
      <c r="D277" s="225"/>
      <c r="E277" s="226"/>
      <c r="F277" s="146"/>
      <c r="G277" s="146"/>
      <c r="H277" s="227"/>
      <c r="I277" s="543"/>
    </row>
    <row r="278" spans="2:11" ht="13.5" thickBot="1" x14ac:dyDescent="0.25">
      <c r="B278" s="281">
        <v>44880</v>
      </c>
      <c r="C278" s="225" t="s">
        <v>44</v>
      </c>
      <c r="D278" s="225"/>
      <c r="E278" s="226">
        <v>1500</v>
      </c>
      <c r="F278" s="146"/>
      <c r="G278" s="146"/>
      <c r="H278" s="227" t="s">
        <v>457</v>
      </c>
      <c r="I278" s="543"/>
    </row>
    <row r="279" spans="2:11" ht="13.5" thickBot="1" x14ac:dyDescent="0.25">
      <c r="B279" s="281"/>
      <c r="C279" s="225" t="s">
        <v>47</v>
      </c>
      <c r="D279" s="225" t="s">
        <v>409</v>
      </c>
      <c r="E279" s="226">
        <v>11400</v>
      </c>
      <c r="F279" s="146"/>
      <c r="G279" s="146"/>
      <c r="H279" s="227" t="s">
        <v>461</v>
      </c>
      <c r="I279" s="543" t="s">
        <v>458</v>
      </c>
      <c r="J279" s="46">
        <f>160-122</f>
        <v>38</v>
      </c>
      <c r="K279" s="46">
        <f>160*300</f>
        <v>48000</v>
      </c>
    </row>
    <row r="280" spans="2:11" ht="13.5" thickBot="1" x14ac:dyDescent="0.25">
      <c r="B280" s="281"/>
      <c r="C280" s="225"/>
      <c r="D280" s="225"/>
      <c r="E280" s="226"/>
      <c r="F280" s="146"/>
      <c r="G280" s="146"/>
      <c r="H280" s="227"/>
      <c r="I280" s="543"/>
    </row>
    <row r="281" spans="2:11" ht="13.5" thickBot="1" x14ac:dyDescent="0.25">
      <c r="B281" s="281">
        <v>44884</v>
      </c>
      <c r="C281" s="225" t="s">
        <v>41</v>
      </c>
      <c r="D281" s="225"/>
      <c r="E281" s="226">
        <v>9280</v>
      </c>
      <c r="F281" s="146"/>
      <c r="G281" s="146"/>
      <c r="H281" s="227" t="s">
        <v>465</v>
      </c>
      <c r="I281" s="559" t="s">
        <v>467</v>
      </c>
    </row>
    <row r="282" spans="2:11" ht="13.5" thickBot="1" x14ac:dyDescent="0.25">
      <c r="B282" s="281"/>
      <c r="C282" s="225" t="s">
        <v>41</v>
      </c>
      <c r="D282" s="225"/>
      <c r="E282" s="226">
        <v>1580</v>
      </c>
      <c r="F282" s="146"/>
      <c r="G282" s="146"/>
      <c r="H282" s="227" t="s">
        <v>465</v>
      </c>
      <c r="I282" s="559" t="s">
        <v>467</v>
      </c>
    </row>
    <row r="283" spans="2:11" ht="13.5" thickBot="1" x14ac:dyDescent="0.25">
      <c r="B283" s="281"/>
      <c r="C283" s="225" t="s">
        <v>41</v>
      </c>
      <c r="D283" s="225"/>
      <c r="E283" s="375">
        <v>8300</v>
      </c>
      <c r="F283" s="376"/>
      <c r="G283" s="376"/>
      <c r="H283" s="377" t="s">
        <v>464</v>
      </c>
      <c r="I283" s="559" t="s">
        <v>451</v>
      </c>
    </row>
    <row r="284" spans="2:11" ht="13.5" thickBot="1" x14ac:dyDescent="0.25">
      <c r="B284" s="281"/>
      <c r="C284" s="225"/>
      <c r="D284" s="225"/>
      <c r="E284" s="226"/>
      <c r="F284" s="146"/>
      <c r="G284" s="146"/>
      <c r="H284" s="227"/>
      <c r="I284" s="543"/>
    </row>
    <row r="285" spans="2:11" ht="13.5" thickBot="1" x14ac:dyDescent="0.25">
      <c r="B285" s="281">
        <v>44886</v>
      </c>
      <c r="C285" s="225" t="s">
        <v>41</v>
      </c>
      <c r="D285" s="225"/>
      <c r="E285" s="226">
        <v>640</v>
      </c>
      <c r="F285" s="146"/>
      <c r="G285" s="146"/>
      <c r="H285" s="227" t="s">
        <v>474</v>
      </c>
      <c r="I285" s="559" t="s">
        <v>451</v>
      </c>
    </row>
    <row r="286" spans="2:11" ht="13.5" thickBot="1" x14ac:dyDescent="0.25">
      <c r="B286" s="281"/>
      <c r="C286" s="225" t="s">
        <v>47</v>
      </c>
      <c r="D286" s="225" t="s">
        <v>466</v>
      </c>
      <c r="E286" s="226">
        <v>30000</v>
      </c>
      <c r="F286" s="146"/>
      <c r="G286" s="146"/>
      <c r="H286" s="227" t="s">
        <v>470</v>
      </c>
      <c r="I286" s="559" t="s">
        <v>451</v>
      </c>
    </row>
    <row r="287" spans="2:11" ht="13.5" thickBot="1" x14ac:dyDescent="0.25">
      <c r="B287" s="281"/>
      <c r="C287" s="225"/>
      <c r="D287" s="225"/>
      <c r="E287" s="226"/>
      <c r="F287" s="146"/>
      <c r="G287" s="146"/>
      <c r="H287" s="227"/>
      <c r="I287" s="543"/>
    </row>
    <row r="288" spans="2:11" ht="13.5" thickBot="1" x14ac:dyDescent="0.25">
      <c r="B288" s="281">
        <v>44887</v>
      </c>
      <c r="C288" s="225" t="s">
        <v>41</v>
      </c>
      <c r="D288" s="225"/>
      <c r="E288" s="375">
        <v>900</v>
      </c>
      <c r="F288" s="376"/>
      <c r="G288" s="376"/>
      <c r="H288" s="377" t="s">
        <v>475</v>
      </c>
      <c r="I288" s="559" t="s">
        <v>476</v>
      </c>
    </row>
    <row r="289" spans="2:35" ht="13.5" thickBot="1" x14ac:dyDescent="0.25">
      <c r="B289" s="281"/>
      <c r="C289" s="225" t="s">
        <v>44</v>
      </c>
      <c r="D289" s="225" t="s">
        <v>83</v>
      </c>
      <c r="E289" s="226">
        <v>3000</v>
      </c>
      <c r="F289" s="146"/>
      <c r="G289" s="146"/>
      <c r="H289" s="227" t="s">
        <v>468</v>
      </c>
      <c r="I289" s="543" t="s">
        <v>469</v>
      </c>
    </row>
    <row r="290" spans="2:35" ht="13.5" thickBot="1" x14ac:dyDescent="0.25">
      <c r="B290" s="281"/>
      <c r="C290" s="225"/>
      <c r="D290" s="225"/>
      <c r="E290" s="375">
        <v>60</v>
      </c>
      <c r="F290" s="376"/>
      <c r="G290" s="376"/>
      <c r="H290" s="377" t="s">
        <v>473</v>
      </c>
      <c r="I290" s="543" t="s">
        <v>477</v>
      </c>
    </row>
    <row r="291" spans="2:35" ht="13.5" thickBot="1" x14ac:dyDescent="0.25">
      <c r="B291" s="277"/>
      <c r="C291" s="132"/>
      <c r="D291" s="132"/>
      <c r="E291" s="138"/>
      <c r="F291" s="145"/>
      <c r="G291" s="145"/>
      <c r="H291" s="195"/>
      <c r="I291" s="543"/>
    </row>
    <row r="292" spans="2:35" ht="13.5" thickBot="1" x14ac:dyDescent="0.25">
      <c r="B292" s="281">
        <v>44888</v>
      </c>
      <c r="C292" s="225" t="s">
        <v>41</v>
      </c>
      <c r="D292" s="225"/>
      <c r="E292" s="375">
        <v>3900</v>
      </c>
      <c r="F292" s="376"/>
      <c r="G292" s="376"/>
      <c r="H292" s="377" t="s">
        <v>471</v>
      </c>
      <c r="I292" s="559" t="s">
        <v>472</v>
      </c>
    </row>
    <row r="293" spans="2:35" ht="13.5" thickBot="1" x14ac:dyDescent="0.25">
      <c r="B293" s="281"/>
      <c r="C293" s="225" t="s">
        <v>41</v>
      </c>
      <c r="D293" s="225"/>
      <c r="E293" s="375">
        <v>800</v>
      </c>
      <c r="F293" s="376"/>
      <c r="G293" s="376"/>
      <c r="H293" s="377" t="s">
        <v>478</v>
      </c>
      <c r="I293" s="559" t="s">
        <v>479</v>
      </c>
      <c r="Q293"/>
      <c r="R293" s="387"/>
      <c r="S293"/>
      <c r="T293"/>
      <c r="U293"/>
      <c r="V293"/>
      <c r="W293"/>
      <c r="X293"/>
      <c r="Y293"/>
      <c r="Z293"/>
      <c r="AA293"/>
      <c r="AB293"/>
      <c r="AC293"/>
      <c r="AD293"/>
      <c r="AE293"/>
      <c r="AF293"/>
      <c r="AG293"/>
      <c r="AH293"/>
      <c r="AI293"/>
    </row>
    <row r="294" spans="2:35" ht="13.5" thickBot="1" x14ac:dyDescent="0.25">
      <c r="B294" s="277"/>
      <c r="C294" s="132" t="s">
        <v>41</v>
      </c>
      <c r="D294" s="132"/>
      <c r="E294" s="138">
        <v>5500</v>
      </c>
      <c r="F294" s="145"/>
      <c r="G294" s="145"/>
      <c r="H294" s="195" t="s">
        <v>482</v>
      </c>
      <c r="I294" s="543" t="s">
        <v>483</v>
      </c>
      <c r="Q294"/>
      <c r="R294" s="387"/>
      <c r="S294"/>
      <c r="T294"/>
      <c r="U294"/>
      <c r="V294"/>
      <c r="W294"/>
      <c r="X294"/>
      <c r="Y294"/>
      <c r="Z294"/>
      <c r="AA294"/>
      <c r="AB294"/>
      <c r="AC294"/>
      <c r="AD294"/>
      <c r="AE294"/>
      <c r="AF294"/>
      <c r="AG294"/>
      <c r="AH294"/>
      <c r="AI294"/>
    </row>
    <row r="295" spans="2:35" ht="13.5" thickBot="1" x14ac:dyDescent="0.25">
      <c r="B295" s="281"/>
      <c r="C295" s="225" t="s">
        <v>47</v>
      </c>
      <c r="D295" s="225" t="s">
        <v>405</v>
      </c>
      <c r="E295" s="226">
        <v>6000</v>
      </c>
      <c r="F295" s="146"/>
      <c r="G295" s="146"/>
      <c r="H295" s="227" t="s">
        <v>480</v>
      </c>
      <c r="I295" s="543" t="s">
        <v>481</v>
      </c>
      <c r="Q295"/>
      <c r="R295" s="387"/>
      <c r="S295"/>
      <c r="T295"/>
      <c r="U295"/>
      <c r="V295"/>
      <c r="W295"/>
      <c r="X295"/>
      <c r="Y295"/>
      <c r="Z295"/>
      <c r="AA295"/>
      <c r="AB295"/>
      <c r="AC295"/>
      <c r="AD295"/>
      <c r="AE295"/>
      <c r="AF295"/>
      <c r="AG295"/>
      <c r="AH295"/>
      <c r="AI295"/>
    </row>
    <row r="296" spans="2:35" ht="13.5" thickBot="1" x14ac:dyDescent="0.25">
      <c r="B296" s="281"/>
      <c r="C296" s="225"/>
      <c r="D296" s="225"/>
      <c r="E296" s="226"/>
      <c r="F296" s="146"/>
      <c r="G296" s="146"/>
      <c r="H296" s="227"/>
      <c r="I296" s="543"/>
      <c r="Q296"/>
      <c r="R296" s="387"/>
      <c r="S296"/>
      <c r="T296"/>
      <c r="U296"/>
      <c r="V296"/>
      <c r="W296"/>
      <c r="X296"/>
      <c r="Y296"/>
      <c r="Z296"/>
      <c r="AA296"/>
      <c r="AB296"/>
      <c r="AC296"/>
      <c r="AD296"/>
      <c r="AE296"/>
      <c r="AF296"/>
      <c r="AG296"/>
      <c r="AH296"/>
      <c r="AI296"/>
    </row>
    <row r="297" spans="2:35" ht="13.5" thickBot="1" x14ac:dyDescent="0.25">
      <c r="B297" s="281">
        <v>44889</v>
      </c>
      <c r="C297" s="225" t="s">
        <v>41</v>
      </c>
      <c r="D297" s="225"/>
      <c r="E297" s="375">
        <v>300</v>
      </c>
      <c r="F297" s="376"/>
      <c r="G297" s="376"/>
      <c r="H297" s="377" t="s">
        <v>478</v>
      </c>
      <c r="I297" s="559" t="s">
        <v>487</v>
      </c>
      <c r="Q297"/>
      <c r="R297" s="387"/>
      <c r="S297"/>
      <c r="T297"/>
      <c r="U297"/>
      <c r="V297"/>
      <c r="W297"/>
      <c r="X297"/>
      <c r="Y297"/>
      <c r="Z297"/>
      <c r="AA297"/>
      <c r="AB297"/>
      <c r="AC297"/>
      <c r="AD297"/>
      <c r="AE297"/>
      <c r="AF297"/>
      <c r="AG297"/>
      <c r="AH297"/>
      <c r="AI297"/>
    </row>
    <row r="298" spans="2:35" ht="13.5" thickBot="1" x14ac:dyDescent="0.25">
      <c r="B298" s="281"/>
      <c r="C298" s="225" t="s">
        <v>41</v>
      </c>
      <c r="D298" s="225"/>
      <c r="E298" s="375">
        <v>300</v>
      </c>
      <c r="F298" s="376"/>
      <c r="G298" s="376"/>
      <c r="H298" s="377" t="s">
        <v>485</v>
      </c>
      <c r="I298" s="559" t="s">
        <v>490</v>
      </c>
      <c r="Q298"/>
      <c r="R298" s="387"/>
      <c r="S298"/>
      <c r="T298"/>
      <c r="U298"/>
      <c r="V298"/>
      <c r="W298"/>
      <c r="X298"/>
      <c r="Y298"/>
      <c r="Z298"/>
      <c r="AA298"/>
      <c r="AB298"/>
      <c r="AC298"/>
      <c r="AD298"/>
      <c r="AE298"/>
      <c r="AF298"/>
      <c r="AG298"/>
      <c r="AH298"/>
      <c r="AI298"/>
    </row>
    <row r="299" spans="2:35" ht="13.5" thickBot="1" x14ac:dyDescent="0.25">
      <c r="B299" s="281"/>
      <c r="C299" s="225" t="s">
        <v>41</v>
      </c>
      <c r="D299" s="225"/>
      <c r="E299" s="375">
        <v>400</v>
      </c>
      <c r="F299" s="376"/>
      <c r="G299" s="376"/>
      <c r="H299" s="377" t="s">
        <v>486</v>
      </c>
      <c r="I299" s="543"/>
      <c r="Q299"/>
      <c r="R299" s="387"/>
      <c r="S299"/>
      <c r="T299"/>
      <c r="U299"/>
      <c r="V299"/>
      <c r="W299"/>
      <c r="X299"/>
      <c r="Y299"/>
      <c r="Z299"/>
      <c r="AA299"/>
      <c r="AB299"/>
      <c r="AC299"/>
      <c r="AD299"/>
      <c r="AE299"/>
      <c r="AF299"/>
      <c r="AG299"/>
      <c r="AH299"/>
      <c r="AI299"/>
    </row>
    <row r="300" spans="2:35" ht="13.5" thickBot="1" x14ac:dyDescent="0.25">
      <c r="B300" s="281"/>
      <c r="C300" s="225"/>
      <c r="D300" s="225"/>
      <c r="E300" s="226"/>
      <c r="F300" s="146"/>
      <c r="G300" s="146"/>
      <c r="H300" s="227"/>
      <c r="I300" s="543"/>
      <c r="Q300"/>
      <c r="R300" s="387"/>
      <c r="S300"/>
      <c r="T300"/>
      <c r="U300"/>
      <c r="V300"/>
      <c r="W300"/>
      <c r="X300"/>
      <c r="Y300"/>
      <c r="Z300"/>
      <c r="AA300"/>
      <c r="AB300"/>
      <c r="AC300"/>
      <c r="AD300"/>
      <c r="AE300"/>
      <c r="AF300"/>
      <c r="AG300"/>
      <c r="AH300"/>
      <c r="AI300"/>
    </row>
    <row r="301" spans="2:35" ht="13.5" thickBot="1" x14ac:dyDescent="0.25">
      <c r="B301" s="281">
        <v>44893</v>
      </c>
      <c r="C301" s="225" t="s">
        <v>41</v>
      </c>
      <c r="D301" s="225"/>
      <c r="E301" s="226">
        <v>2000</v>
      </c>
      <c r="F301" s="146"/>
      <c r="G301" s="146"/>
      <c r="H301" s="270" t="s">
        <v>488</v>
      </c>
      <c r="I301" s="559" t="s">
        <v>518</v>
      </c>
      <c r="Q301"/>
      <c r="R301" s="387"/>
      <c r="S301"/>
      <c r="T301"/>
      <c r="U301"/>
      <c r="V301"/>
      <c r="W301"/>
      <c r="X301"/>
      <c r="Y301"/>
      <c r="Z301"/>
      <c r="AA301"/>
      <c r="AB301"/>
      <c r="AC301"/>
      <c r="AD301"/>
      <c r="AE301"/>
      <c r="AF301"/>
      <c r="AG301"/>
      <c r="AH301"/>
      <c r="AI301"/>
    </row>
    <row r="302" spans="2:35" ht="13.5" thickBot="1" x14ac:dyDescent="0.25">
      <c r="B302" s="277"/>
      <c r="C302" s="132" t="s">
        <v>44</v>
      </c>
      <c r="D302" s="132"/>
      <c r="E302" s="138">
        <v>500</v>
      </c>
      <c r="F302" s="145"/>
      <c r="G302" s="145"/>
      <c r="H302" s="271" t="s">
        <v>489</v>
      </c>
      <c r="I302" s="543"/>
      <c r="Q302"/>
      <c r="R302" s="387"/>
      <c r="S302"/>
      <c r="T302"/>
      <c r="U302"/>
      <c r="V302"/>
      <c r="W302"/>
      <c r="X302"/>
      <c r="Y302"/>
      <c r="Z302"/>
      <c r="AA302"/>
      <c r="AB302"/>
      <c r="AC302"/>
      <c r="AD302"/>
      <c r="AE302"/>
      <c r="AF302"/>
      <c r="AG302"/>
      <c r="AH302"/>
      <c r="AI302"/>
    </row>
    <row r="303" spans="2:35" ht="13.5" thickBot="1" x14ac:dyDescent="0.25">
      <c r="B303" s="281"/>
      <c r="C303" s="225" t="s">
        <v>41</v>
      </c>
      <c r="D303" s="225"/>
      <c r="E303" s="226">
        <v>4750</v>
      </c>
      <c r="F303" s="146"/>
      <c r="G303" s="146"/>
      <c r="H303" s="270" t="s">
        <v>492</v>
      </c>
      <c r="I303" s="559" t="s">
        <v>451</v>
      </c>
      <c r="Q303"/>
      <c r="R303" s="387"/>
      <c r="S303"/>
      <c r="T303"/>
      <c r="U303"/>
      <c r="V303"/>
      <c r="W303"/>
      <c r="X303"/>
      <c r="Y303"/>
      <c r="Z303"/>
      <c r="AA303"/>
      <c r="AB303"/>
      <c r="AC303"/>
      <c r="AD303"/>
      <c r="AE303"/>
      <c r="AF303"/>
      <c r="AG303"/>
      <c r="AH303"/>
      <c r="AI303"/>
    </row>
    <row r="304" spans="2:35" ht="13.5" thickBot="1" x14ac:dyDescent="0.25">
      <c r="B304" s="281"/>
      <c r="C304" s="225"/>
      <c r="D304" s="225"/>
      <c r="E304" s="226"/>
      <c r="F304" s="146"/>
      <c r="G304" s="146"/>
      <c r="H304" s="227"/>
      <c r="I304" s="543"/>
      <c r="Q304"/>
      <c r="R304" s="387"/>
      <c r="S304"/>
      <c r="T304"/>
      <c r="U304"/>
      <c r="V304"/>
      <c r="W304"/>
      <c r="X304"/>
      <c r="Y304"/>
      <c r="Z304"/>
      <c r="AA304"/>
      <c r="AB304"/>
      <c r="AC304"/>
      <c r="AD304"/>
      <c r="AE304"/>
      <c r="AF304"/>
      <c r="AG304"/>
      <c r="AH304"/>
      <c r="AI304"/>
    </row>
    <row r="305" spans="2:35" ht="13.5" thickBot="1" x14ac:dyDescent="0.25">
      <c r="B305" s="281">
        <v>44897</v>
      </c>
      <c r="C305" s="225" t="s">
        <v>47</v>
      </c>
      <c r="D305" s="225" t="s">
        <v>290</v>
      </c>
      <c r="E305" s="226">
        <v>15000</v>
      </c>
      <c r="F305" s="146"/>
      <c r="G305" s="146"/>
      <c r="H305" s="227" t="s">
        <v>493</v>
      </c>
      <c r="I305" s="543" t="s">
        <v>519</v>
      </c>
      <c r="Q305"/>
      <c r="R305" s="387"/>
      <c r="S305"/>
      <c r="T305"/>
      <c r="U305"/>
      <c r="V305"/>
      <c r="W305"/>
      <c r="X305"/>
      <c r="Y305"/>
      <c r="Z305"/>
      <c r="AA305"/>
      <c r="AB305"/>
      <c r="AC305"/>
      <c r="AD305"/>
      <c r="AE305"/>
      <c r="AF305"/>
      <c r="AG305"/>
      <c r="AH305"/>
      <c r="AI305"/>
    </row>
    <row r="306" spans="2:35" ht="13.5" thickBot="1" x14ac:dyDescent="0.25">
      <c r="B306" s="281"/>
      <c r="C306" s="225" t="s">
        <v>47</v>
      </c>
      <c r="D306" s="225" t="s">
        <v>291</v>
      </c>
      <c r="E306" s="226">
        <v>15000</v>
      </c>
      <c r="F306" s="146"/>
      <c r="G306" s="146"/>
      <c r="H306" s="227" t="s">
        <v>493</v>
      </c>
      <c r="I306" s="543" t="s">
        <v>519</v>
      </c>
      <c r="Q306"/>
      <c r="R306" s="387"/>
      <c r="S306"/>
      <c r="T306"/>
      <c r="U306"/>
      <c r="V306"/>
      <c r="W306"/>
      <c r="X306"/>
      <c r="Y306"/>
      <c r="Z306"/>
      <c r="AA306"/>
      <c r="AB306"/>
      <c r="AC306"/>
      <c r="AD306"/>
      <c r="AE306"/>
      <c r="AF306"/>
      <c r="AG306"/>
      <c r="AH306"/>
      <c r="AI306"/>
    </row>
    <row r="307" spans="2:35" ht="13.5" thickBot="1" x14ac:dyDescent="0.25">
      <c r="B307" s="281"/>
      <c r="C307" s="225"/>
      <c r="D307" s="225"/>
      <c r="E307" s="226"/>
      <c r="F307" s="146"/>
      <c r="G307" s="146"/>
      <c r="H307" s="227"/>
      <c r="I307" s="543"/>
      <c r="Q307"/>
      <c r="R307" s="387"/>
      <c r="S307"/>
      <c r="T307"/>
      <c r="U307"/>
      <c r="V307"/>
      <c r="W307"/>
      <c r="X307"/>
      <c r="Y307"/>
      <c r="Z307"/>
      <c r="AA307"/>
      <c r="AB307"/>
      <c r="AC307"/>
      <c r="AD307"/>
      <c r="AE307"/>
      <c r="AF307"/>
      <c r="AG307"/>
      <c r="AH307"/>
      <c r="AI307"/>
    </row>
    <row r="308" spans="2:35" ht="13.5" thickBot="1" x14ac:dyDescent="0.25">
      <c r="B308" s="281">
        <v>44917</v>
      </c>
      <c r="C308" s="225" t="s">
        <v>39</v>
      </c>
      <c r="D308" s="334" t="s">
        <v>52</v>
      </c>
      <c r="E308" s="226"/>
      <c r="F308" s="254">
        <v>120000</v>
      </c>
      <c r="G308" s="254"/>
      <c r="H308" s="255" t="s">
        <v>538</v>
      </c>
      <c r="I308" s="543"/>
      <c r="Q308"/>
      <c r="R308" s="387"/>
      <c r="S308"/>
      <c r="T308"/>
      <c r="U308"/>
      <c r="V308"/>
      <c r="W308"/>
      <c r="X308"/>
      <c r="Y308"/>
      <c r="Z308"/>
      <c r="AA308"/>
      <c r="AB308"/>
      <c r="AC308"/>
      <c r="AD308"/>
      <c r="AE308"/>
      <c r="AF308"/>
      <c r="AG308"/>
      <c r="AH308"/>
      <c r="AI308"/>
    </row>
    <row r="309" spans="2:35" ht="13.5" thickBot="1" x14ac:dyDescent="0.25">
      <c r="B309" s="281"/>
      <c r="C309" s="225"/>
      <c r="D309" s="225"/>
      <c r="E309" s="226"/>
      <c r="F309" s="146"/>
      <c r="G309" s="146"/>
      <c r="H309" s="227"/>
      <c r="I309" s="543"/>
      <c r="Q309"/>
      <c r="R309" s="387"/>
      <c r="S309"/>
      <c r="T309"/>
      <c r="U309"/>
      <c r="V309"/>
      <c r="W309"/>
      <c r="X309"/>
      <c r="Y309"/>
      <c r="Z309"/>
      <c r="AA309"/>
      <c r="AB309"/>
      <c r="AC309"/>
      <c r="AD309"/>
      <c r="AE309"/>
      <c r="AF309"/>
      <c r="AG309"/>
      <c r="AH309"/>
      <c r="AI309"/>
    </row>
    <row r="310" spans="2:35" ht="13.5" thickBot="1" x14ac:dyDescent="0.25">
      <c r="B310" s="281">
        <v>44920</v>
      </c>
      <c r="C310" s="225" t="s">
        <v>47</v>
      </c>
      <c r="D310" s="225" t="s">
        <v>290</v>
      </c>
      <c r="E310" s="226">
        <v>28400</v>
      </c>
      <c r="F310" s="146"/>
      <c r="G310" s="146"/>
      <c r="H310" s="227" t="s">
        <v>539</v>
      </c>
      <c r="I310" s="543"/>
      <c r="Q310"/>
      <c r="R310" s="387"/>
      <c r="S310"/>
      <c r="T310"/>
      <c r="U310"/>
      <c r="V310"/>
      <c r="W310"/>
      <c r="X310"/>
      <c r="Y310"/>
      <c r="Z310"/>
      <c r="AA310"/>
      <c r="AB310"/>
      <c r="AC310"/>
      <c r="AD310"/>
      <c r="AE310"/>
      <c r="AF310"/>
      <c r="AG310"/>
      <c r="AH310"/>
      <c r="AI310"/>
    </row>
    <row r="311" spans="2:35" ht="13.5" thickBot="1" x14ac:dyDescent="0.25">
      <c r="B311" s="281"/>
      <c r="C311" s="225" t="s">
        <v>47</v>
      </c>
      <c r="D311" s="225" t="s">
        <v>291</v>
      </c>
      <c r="E311" s="226">
        <v>28400</v>
      </c>
      <c r="F311" s="146"/>
      <c r="G311" s="146"/>
      <c r="H311" s="227" t="s">
        <v>539</v>
      </c>
      <c r="I311" s="543"/>
      <c r="Q311"/>
      <c r="R311" s="387"/>
      <c r="S311"/>
      <c r="T311"/>
      <c r="U311"/>
      <c r="V311"/>
      <c r="W311"/>
      <c r="X311"/>
      <c r="Y311"/>
      <c r="Z311"/>
      <c r="AA311"/>
      <c r="AB311"/>
      <c r="AC311"/>
      <c r="AD311"/>
      <c r="AE311"/>
      <c r="AF311"/>
      <c r="AG311"/>
      <c r="AH311"/>
      <c r="AI311"/>
    </row>
    <row r="312" spans="2:35" ht="13.5" thickBot="1" x14ac:dyDescent="0.25">
      <c r="B312" s="281"/>
      <c r="C312" s="225"/>
      <c r="D312" s="225"/>
      <c r="E312" s="226">
        <v>80000</v>
      </c>
      <c r="F312" s="146"/>
      <c r="G312" s="146"/>
      <c r="H312" s="227" t="s">
        <v>521</v>
      </c>
      <c r="I312" s="543"/>
      <c r="Q312"/>
      <c r="R312" s="387"/>
      <c r="S312"/>
      <c r="T312"/>
      <c r="U312"/>
      <c r="V312"/>
      <c r="W312"/>
      <c r="X312"/>
      <c r="Y312"/>
      <c r="Z312"/>
      <c r="AA312"/>
      <c r="AB312"/>
      <c r="AC312"/>
      <c r="AD312"/>
      <c r="AE312"/>
      <c r="AF312"/>
      <c r="AG312"/>
      <c r="AH312"/>
      <c r="AI312"/>
    </row>
    <row r="313" spans="2:35" ht="13.5" thickBot="1" x14ac:dyDescent="0.25">
      <c r="B313" s="277"/>
      <c r="C313" s="132"/>
      <c r="D313" s="132"/>
      <c r="E313" s="138"/>
      <c r="F313" s="145"/>
      <c r="G313" s="145"/>
      <c r="H313" s="195"/>
      <c r="I313" s="543"/>
      <c r="Q313"/>
      <c r="R313" s="387"/>
      <c r="S313"/>
      <c r="T313"/>
      <c r="U313"/>
      <c r="V313"/>
      <c r="W313"/>
      <c r="X313"/>
      <c r="Y313"/>
      <c r="Z313"/>
      <c r="AA313"/>
      <c r="AB313"/>
      <c r="AC313"/>
      <c r="AD313"/>
      <c r="AE313"/>
      <c r="AF313"/>
      <c r="AG313"/>
      <c r="AH313"/>
      <c r="AI313"/>
    </row>
    <row r="314" spans="2:35" ht="13.5" thickBot="1" x14ac:dyDescent="0.25">
      <c r="B314" s="281">
        <v>44937</v>
      </c>
      <c r="C314" s="225" t="s">
        <v>39</v>
      </c>
      <c r="D314" s="335" t="s">
        <v>52</v>
      </c>
      <c r="E314" s="226"/>
      <c r="F314" s="254">
        <v>10000</v>
      </c>
      <c r="G314" s="254"/>
      <c r="H314" s="255" t="s">
        <v>517</v>
      </c>
      <c r="I314" s="543"/>
      <c r="Q314"/>
      <c r="R314" s="387"/>
      <c r="S314"/>
      <c r="T314"/>
      <c r="U314"/>
      <c r="V314"/>
      <c r="W314"/>
      <c r="X314"/>
      <c r="Y314"/>
      <c r="Z314"/>
      <c r="AA314"/>
      <c r="AB314"/>
      <c r="AC314"/>
      <c r="AD314"/>
      <c r="AE314"/>
      <c r="AF314"/>
      <c r="AG314"/>
      <c r="AH314"/>
      <c r="AI314"/>
    </row>
    <row r="315" spans="2:35" ht="13.5" thickBot="1" x14ac:dyDescent="0.25">
      <c r="B315" s="281"/>
      <c r="C315" s="225" t="s">
        <v>42</v>
      </c>
      <c r="D315" s="225" t="s">
        <v>291</v>
      </c>
      <c r="E315" s="226">
        <v>5000</v>
      </c>
      <c r="F315" s="146"/>
      <c r="G315" s="146"/>
      <c r="H315" s="227" t="s">
        <v>540</v>
      </c>
      <c r="I315" s="543" t="s">
        <v>520</v>
      </c>
      <c r="J315" s="46">
        <f>(22*1000)+(4*1800)</f>
        <v>29200</v>
      </c>
      <c r="Q315"/>
      <c r="R315" s="387"/>
      <c r="S315"/>
      <c r="T315"/>
      <c r="U315"/>
      <c r="V315"/>
      <c r="W315"/>
      <c r="X315"/>
      <c r="Y315"/>
      <c r="Z315"/>
      <c r="AA315"/>
      <c r="AB315"/>
      <c r="AC315"/>
      <c r="AD315"/>
      <c r="AE315"/>
      <c r="AF315"/>
      <c r="AG315"/>
      <c r="AH315"/>
      <c r="AI315"/>
    </row>
    <row r="316" spans="2:35" ht="13.5" thickBot="1" x14ac:dyDescent="0.25">
      <c r="B316" s="281"/>
      <c r="C316" s="225" t="s">
        <v>42</v>
      </c>
      <c r="D316" s="225" t="s">
        <v>290</v>
      </c>
      <c r="E316" s="226">
        <v>5000</v>
      </c>
      <c r="F316" s="146"/>
      <c r="G316" s="146"/>
      <c r="H316" s="227" t="s">
        <v>540</v>
      </c>
      <c r="I316" s="543"/>
      <c r="Q316"/>
      <c r="R316" s="387"/>
      <c r="S316"/>
      <c r="T316"/>
      <c r="U316"/>
      <c r="V316"/>
      <c r="W316"/>
      <c r="X316"/>
      <c r="Y316"/>
      <c r="Z316"/>
      <c r="AA316"/>
      <c r="AB316"/>
      <c r="AC316"/>
      <c r="AD316"/>
      <c r="AE316"/>
      <c r="AF316"/>
      <c r="AG316"/>
      <c r="AH316"/>
      <c r="AI316"/>
    </row>
    <row r="317" spans="2:35" ht="13.5" thickBot="1" x14ac:dyDescent="0.25">
      <c r="B317" s="281"/>
      <c r="C317" s="225"/>
      <c r="D317" s="225"/>
      <c r="E317" s="226"/>
      <c r="F317" s="146"/>
      <c r="G317" s="146"/>
      <c r="H317" s="227"/>
      <c r="I317" s="543"/>
      <c r="Q317"/>
      <c r="R317" s="387"/>
      <c r="S317"/>
      <c r="T317"/>
      <c r="U317"/>
      <c r="V317"/>
      <c r="W317"/>
      <c r="X317"/>
      <c r="Y317"/>
      <c r="Z317"/>
      <c r="AA317"/>
      <c r="AB317"/>
      <c r="AC317"/>
      <c r="AD317"/>
      <c r="AE317"/>
      <c r="AF317"/>
      <c r="AG317"/>
      <c r="AH317"/>
      <c r="AI317"/>
    </row>
    <row r="318" spans="2:35" ht="13.5" thickBot="1" x14ac:dyDescent="0.25">
      <c r="B318" s="281">
        <v>44952</v>
      </c>
      <c r="C318" s="225" t="s">
        <v>39</v>
      </c>
      <c r="D318" s="334" t="s">
        <v>52</v>
      </c>
      <c r="E318" s="226"/>
      <c r="F318" s="254">
        <v>2000</v>
      </c>
      <c r="G318" s="254"/>
      <c r="H318" s="255"/>
      <c r="I318" s="543"/>
      <c r="Q318"/>
      <c r="R318" s="387"/>
      <c r="S318"/>
      <c r="T318"/>
      <c r="U318"/>
      <c r="V318"/>
      <c r="W318"/>
      <c r="X318"/>
      <c r="Y318"/>
      <c r="Z318"/>
      <c r="AA318"/>
      <c r="AB318"/>
      <c r="AC318"/>
      <c r="AD318"/>
      <c r="AE318"/>
      <c r="AF318"/>
      <c r="AG318"/>
      <c r="AH318"/>
      <c r="AI318"/>
    </row>
    <row r="319" spans="2:35" ht="13.5" thickBot="1" x14ac:dyDescent="0.25">
      <c r="B319" s="281"/>
      <c r="C319" s="225" t="s">
        <v>41</v>
      </c>
      <c r="D319" s="225"/>
      <c r="E319" s="226">
        <v>2000</v>
      </c>
      <c r="F319" s="146"/>
      <c r="G319" s="146"/>
      <c r="H319" s="227" t="s">
        <v>522</v>
      </c>
      <c r="I319" s="543"/>
      <c r="Q319"/>
      <c r="R319" s="387"/>
      <c r="S319"/>
      <c r="T319"/>
      <c r="U319"/>
      <c r="V319"/>
      <c r="W319"/>
      <c r="X319"/>
      <c r="Y319"/>
      <c r="Z319"/>
      <c r="AA319"/>
      <c r="AB319"/>
      <c r="AC319"/>
      <c r="AD319"/>
      <c r="AE319"/>
      <c r="AF319"/>
      <c r="AG319"/>
      <c r="AH319"/>
      <c r="AI319"/>
    </row>
    <row r="320" spans="2:35" ht="13.5" thickBot="1" x14ac:dyDescent="0.25">
      <c r="B320" s="277"/>
      <c r="C320" s="132"/>
      <c r="D320" s="225"/>
      <c r="E320" s="138"/>
      <c r="F320" s="145"/>
      <c r="G320" s="145"/>
      <c r="H320" s="195"/>
      <c r="I320" s="543"/>
      <c r="Q320"/>
      <c r="R320" s="387"/>
      <c r="S320"/>
      <c r="T320"/>
      <c r="U320"/>
      <c r="V320"/>
      <c r="W320"/>
      <c r="X320"/>
      <c r="Y320"/>
      <c r="Z320"/>
      <c r="AA320"/>
      <c r="AB320"/>
      <c r="AC320"/>
      <c r="AD320"/>
      <c r="AE320"/>
      <c r="AF320"/>
      <c r="AG320"/>
      <c r="AH320"/>
      <c r="AI320"/>
    </row>
    <row r="321" spans="2:35" ht="13.5" thickBot="1" x14ac:dyDescent="0.25">
      <c r="B321" s="281">
        <v>44954</v>
      </c>
      <c r="C321" s="225" t="s">
        <v>39</v>
      </c>
      <c r="D321" s="334" t="s">
        <v>52</v>
      </c>
      <c r="E321" s="226"/>
      <c r="F321" s="254">
        <v>19000</v>
      </c>
      <c r="G321" s="254"/>
      <c r="H321" s="255" t="s">
        <v>546</v>
      </c>
      <c r="I321" s="543"/>
      <c r="Q321"/>
      <c r="R321" s="387"/>
      <c r="S321"/>
      <c r="T321"/>
      <c r="U321"/>
      <c r="V321"/>
      <c r="W321"/>
      <c r="X321"/>
      <c r="Y321"/>
      <c r="Z321"/>
      <c r="AA321"/>
      <c r="AB321"/>
      <c r="AC321"/>
      <c r="AD321"/>
      <c r="AE321"/>
      <c r="AF321"/>
      <c r="AG321"/>
      <c r="AH321"/>
      <c r="AI321"/>
    </row>
    <row r="322" spans="2:35" ht="16.5" customHeight="1" thickBot="1" x14ac:dyDescent="0.25">
      <c r="B322" s="281"/>
      <c r="C322" s="225" t="s">
        <v>41</v>
      </c>
      <c r="D322" s="225"/>
      <c r="E322" s="226">
        <v>17000</v>
      </c>
      <c r="F322" s="146"/>
      <c r="G322" s="146"/>
      <c r="H322" s="227" t="s">
        <v>543</v>
      </c>
      <c r="I322" s="543"/>
      <c r="Q322"/>
      <c r="R322" s="387"/>
      <c r="S322"/>
      <c r="T322"/>
      <c r="U322"/>
      <c r="V322"/>
      <c r="W322"/>
      <c r="X322"/>
      <c r="Y322"/>
      <c r="Z322"/>
      <c r="AA322"/>
      <c r="AB322"/>
      <c r="AC322"/>
      <c r="AD322"/>
      <c r="AE322"/>
      <c r="AF322"/>
      <c r="AG322"/>
      <c r="AH322"/>
      <c r="AI322"/>
    </row>
    <row r="323" spans="2:35" ht="13.5" thickBot="1" x14ac:dyDescent="0.25">
      <c r="B323" s="281"/>
      <c r="C323" s="225" t="s">
        <v>42</v>
      </c>
      <c r="D323" s="132" t="s">
        <v>291</v>
      </c>
      <c r="E323" s="226">
        <v>1000</v>
      </c>
      <c r="F323" s="146"/>
      <c r="G323" s="146"/>
      <c r="H323" s="227" t="s">
        <v>541</v>
      </c>
      <c r="I323" s="543" t="s">
        <v>520</v>
      </c>
      <c r="Q323"/>
      <c r="R323" s="387"/>
      <c r="S323"/>
      <c r="T323"/>
      <c r="U323"/>
      <c r="V323"/>
      <c r="W323"/>
      <c r="X323"/>
      <c r="Y323"/>
      <c r="Z323"/>
      <c r="AA323"/>
      <c r="AB323"/>
      <c r="AC323"/>
      <c r="AD323"/>
      <c r="AE323"/>
      <c r="AF323"/>
      <c r="AG323"/>
      <c r="AH323"/>
      <c r="AI323"/>
    </row>
    <row r="324" spans="2:35" ht="13.5" thickBot="1" x14ac:dyDescent="0.25">
      <c r="B324" s="281"/>
      <c r="C324" s="225" t="s">
        <v>42</v>
      </c>
      <c r="D324" s="225" t="s">
        <v>290</v>
      </c>
      <c r="E324" s="226">
        <v>1000</v>
      </c>
      <c r="F324" s="146"/>
      <c r="G324" s="146"/>
      <c r="H324" s="227" t="s">
        <v>541</v>
      </c>
      <c r="I324" s="543" t="s">
        <v>520</v>
      </c>
      <c r="Q324"/>
      <c r="R324" s="387"/>
      <c r="S324"/>
      <c r="T324"/>
      <c r="U324"/>
      <c r="V324"/>
      <c r="W324"/>
      <c r="X324"/>
      <c r="Y324"/>
      <c r="Z324"/>
      <c r="AA324"/>
      <c r="AB324"/>
      <c r="AC324"/>
      <c r="AD324"/>
      <c r="AE324"/>
      <c r="AF324"/>
      <c r="AG324"/>
      <c r="AH324"/>
      <c r="AI324"/>
    </row>
    <row r="325" spans="2:35" ht="13.5" thickBot="1" x14ac:dyDescent="0.25">
      <c r="B325" s="281"/>
      <c r="C325" s="225"/>
      <c r="D325" s="225"/>
      <c r="E325" s="226"/>
      <c r="F325" s="146"/>
      <c r="G325" s="146"/>
      <c r="H325" s="227"/>
      <c r="I325" s="543"/>
      <c r="Q325"/>
      <c r="R325" s="387"/>
      <c r="S325"/>
      <c r="T325"/>
      <c r="U325"/>
      <c r="V325"/>
      <c r="W325"/>
      <c r="X325"/>
      <c r="Y325"/>
      <c r="Z325"/>
      <c r="AA325"/>
      <c r="AB325"/>
      <c r="AC325"/>
      <c r="AD325"/>
      <c r="AE325"/>
      <c r="AF325"/>
      <c r="AG325"/>
      <c r="AH325"/>
      <c r="AI325"/>
    </row>
    <row r="326" spans="2:35" ht="13.5" thickBot="1" x14ac:dyDescent="0.25">
      <c r="B326" s="281">
        <v>44956</v>
      </c>
      <c r="C326" s="225" t="s">
        <v>39</v>
      </c>
      <c r="D326" s="334" t="s">
        <v>52</v>
      </c>
      <c r="E326" s="226"/>
      <c r="F326" s="254">
        <v>6000</v>
      </c>
      <c r="G326" s="254"/>
      <c r="H326" s="255" t="s">
        <v>542</v>
      </c>
      <c r="I326" s="543"/>
      <c r="Q326"/>
      <c r="R326" s="387"/>
      <c r="S326"/>
      <c r="T326"/>
      <c r="U326"/>
      <c r="V326"/>
      <c r="W326"/>
      <c r="X326"/>
      <c r="Y326"/>
      <c r="Z326"/>
      <c r="AA326"/>
      <c r="AB326"/>
      <c r="AC326"/>
      <c r="AD326"/>
      <c r="AE326"/>
      <c r="AF326"/>
      <c r="AG326"/>
      <c r="AH326"/>
      <c r="AI326"/>
    </row>
    <row r="327" spans="2:35" ht="26.25" thickBot="1" x14ac:dyDescent="0.25">
      <c r="B327" s="281"/>
      <c r="C327" s="225"/>
      <c r="D327" s="225"/>
      <c r="E327" s="226">
        <v>6000</v>
      </c>
      <c r="F327" s="146"/>
      <c r="G327" s="146"/>
      <c r="H327" s="227" t="s">
        <v>547</v>
      </c>
      <c r="I327" s="558"/>
      <c r="Q327"/>
      <c r="R327" s="387"/>
      <c r="S327"/>
      <c r="T327"/>
      <c r="U327"/>
      <c r="V327"/>
      <c r="W327"/>
      <c r="X327"/>
      <c r="Y327"/>
      <c r="Z327"/>
      <c r="AA327"/>
      <c r="AB327"/>
      <c r="AC327"/>
      <c r="AD327"/>
      <c r="AE327"/>
      <c r="AF327"/>
      <c r="AG327"/>
      <c r="AH327"/>
      <c r="AI327"/>
    </row>
    <row r="328" spans="2:35" ht="13.5" thickBot="1" x14ac:dyDescent="0.25">
      <c r="B328" s="277"/>
      <c r="C328" s="132"/>
      <c r="D328" s="225"/>
      <c r="E328" s="138"/>
      <c r="F328" s="145"/>
      <c r="G328" s="145"/>
      <c r="H328" s="195"/>
      <c r="I328" s="558"/>
      <c r="Q328"/>
      <c r="R328" s="387"/>
      <c r="S328"/>
      <c r="T328"/>
      <c r="U328"/>
      <c r="V328"/>
      <c r="W328"/>
      <c r="X328"/>
      <c r="Y328"/>
      <c r="Z328"/>
      <c r="AA328"/>
      <c r="AB328"/>
      <c r="AC328"/>
      <c r="AD328"/>
      <c r="AE328"/>
      <c r="AF328"/>
      <c r="AG328"/>
      <c r="AH328"/>
      <c r="AI328"/>
    </row>
    <row r="329" spans="2:35" ht="13.5" thickBot="1" x14ac:dyDescent="0.25">
      <c r="B329" s="281">
        <v>44957</v>
      </c>
      <c r="C329" s="225" t="s">
        <v>39</v>
      </c>
      <c r="D329" s="334" t="s">
        <v>52</v>
      </c>
      <c r="E329" s="226"/>
      <c r="F329" s="254">
        <v>200000</v>
      </c>
      <c r="G329" s="254"/>
      <c r="H329" s="255" t="s">
        <v>550</v>
      </c>
      <c r="I329" s="543"/>
      <c r="Q329"/>
      <c r="R329" s="387"/>
      <c r="S329"/>
      <c r="T329"/>
      <c r="U329"/>
      <c r="V329"/>
      <c r="W329"/>
      <c r="X329"/>
      <c r="Y329"/>
      <c r="Z329"/>
      <c r="AA329"/>
      <c r="AB329"/>
      <c r="AC329"/>
      <c r="AD329"/>
      <c r="AE329"/>
      <c r="AF329"/>
      <c r="AG329"/>
      <c r="AH329"/>
      <c r="AI329"/>
    </row>
    <row r="330" spans="2:35" ht="13.5" thickBot="1" x14ac:dyDescent="0.25">
      <c r="B330" s="357"/>
      <c r="C330" s="225" t="s">
        <v>47</v>
      </c>
      <c r="D330" s="225" t="s">
        <v>290</v>
      </c>
      <c r="E330" s="226">
        <v>23200</v>
      </c>
      <c r="F330" s="146"/>
      <c r="G330" s="146"/>
      <c r="H330" s="227" t="s">
        <v>544</v>
      </c>
      <c r="I330" s="543" t="s">
        <v>520</v>
      </c>
      <c r="Q330"/>
      <c r="R330" s="387"/>
      <c r="S330"/>
      <c r="T330"/>
      <c r="U330"/>
      <c r="V330"/>
      <c r="W330"/>
      <c r="X330"/>
      <c r="Y330"/>
      <c r="Z330"/>
      <c r="AA330"/>
      <c r="AB330"/>
      <c r="AC330"/>
      <c r="AD330"/>
      <c r="AE330"/>
      <c r="AF330"/>
      <c r="AG330"/>
      <c r="AH330"/>
      <c r="AI330"/>
    </row>
    <row r="331" spans="2:35" ht="13.5" thickBot="1" x14ac:dyDescent="0.25">
      <c r="B331" s="357"/>
      <c r="C331" s="225" t="s">
        <v>47</v>
      </c>
      <c r="D331" s="225" t="s">
        <v>291</v>
      </c>
      <c r="E331" s="226">
        <v>23200</v>
      </c>
      <c r="F331" s="146"/>
      <c r="G331" s="146"/>
      <c r="H331" s="227" t="s">
        <v>544</v>
      </c>
      <c r="I331" s="543" t="s">
        <v>520</v>
      </c>
      <c r="Q331"/>
      <c r="R331" s="387"/>
      <c r="S331"/>
      <c r="T331"/>
      <c r="U331"/>
      <c r="V331"/>
      <c r="W331"/>
      <c r="X331"/>
      <c r="Y331"/>
      <c r="Z331"/>
      <c r="AA331"/>
      <c r="AB331"/>
      <c r="AC331"/>
      <c r="AD331"/>
      <c r="AE331"/>
      <c r="AF331"/>
      <c r="AG331"/>
      <c r="AH331"/>
      <c r="AI331"/>
    </row>
    <row r="332" spans="2:35" ht="13.5" thickBot="1" x14ac:dyDescent="0.25">
      <c r="B332" s="357"/>
      <c r="C332" s="225" t="s">
        <v>47</v>
      </c>
      <c r="D332" s="225" t="s">
        <v>290</v>
      </c>
      <c r="E332" s="226">
        <v>33400</v>
      </c>
      <c r="F332" s="146"/>
      <c r="G332" s="146"/>
      <c r="H332" s="227" t="s">
        <v>545</v>
      </c>
      <c r="I332" s="543" t="s">
        <v>642</v>
      </c>
      <c r="J332" s="46">
        <f>1800*8 + 19*1000</f>
        <v>33400</v>
      </c>
      <c r="Q332"/>
      <c r="R332" s="387"/>
      <c r="S332"/>
      <c r="T332"/>
      <c r="U332"/>
      <c r="V332"/>
      <c r="W332"/>
      <c r="X332"/>
      <c r="Y332"/>
      <c r="Z332"/>
      <c r="AA332"/>
      <c r="AB332"/>
      <c r="AC332"/>
      <c r="AD332"/>
      <c r="AE332"/>
      <c r="AF332"/>
      <c r="AG332"/>
      <c r="AH332"/>
      <c r="AI332"/>
    </row>
    <row r="333" spans="2:35" ht="13.5" thickBot="1" x14ac:dyDescent="0.25">
      <c r="B333" s="357"/>
      <c r="C333" s="225" t="s">
        <v>47</v>
      </c>
      <c r="D333" s="225" t="s">
        <v>291</v>
      </c>
      <c r="E333" s="226">
        <v>33400</v>
      </c>
      <c r="F333" s="146"/>
      <c r="G333" s="146"/>
      <c r="H333" s="227" t="s">
        <v>545</v>
      </c>
      <c r="I333" s="543"/>
      <c r="Q333"/>
      <c r="R333" s="387"/>
      <c r="S333"/>
      <c r="T333"/>
      <c r="U333"/>
      <c r="V333"/>
      <c r="W333"/>
      <c r="X333"/>
      <c r="Y333"/>
      <c r="Z333"/>
      <c r="AA333"/>
      <c r="AB333"/>
      <c r="AC333"/>
      <c r="AD333"/>
      <c r="AE333"/>
      <c r="AF333"/>
      <c r="AG333"/>
      <c r="AH333"/>
      <c r="AI333"/>
    </row>
    <row r="334" spans="2:35" ht="13.5" thickBot="1" x14ac:dyDescent="0.25">
      <c r="B334" s="281"/>
      <c r="C334" s="225" t="s">
        <v>47</v>
      </c>
      <c r="D334" s="225" t="s">
        <v>67</v>
      </c>
      <c r="E334" s="226">
        <v>80000</v>
      </c>
      <c r="F334" s="146"/>
      <c r="G334" s="146"/>
      <c r="H334" s="227" t="s">
        <v>557</v>
      </c>
      <c r="I334" s="543"/>
      <c r="Q334"/>
      <c r="R334" s="387"/>
      <c r="S334"/>
      <c r="T334"/>
      <c r="U334"/>
      <c r="V334"/>
      <c r="W334"/>
      <c r="X334"/>
      <c r="Y334"/>
      <c r="Z334"/>
      <c r="AA334"/>
      <c r="AB334"/>
      <c r="AC334"/>
      <c r="AD334"/>
      <c r="AE334"/>
      <c r="AF334"/>
      <c r="AG334"/>
      <c r="AH334"/>
      <c r="AI334"/>
    </row>
    <row r="335" spans="2:35" ht="13.5" thickBot="1" x14ac:dyDescent="0.25">
      <c r="B335" s="277"/>
      <c r="C335" s="132"/>
      <c r="D335" s="225"/>
      <c r="E335" s="138"/>
      <c r="F335" s="145"/>
      <c r="G335" s="145"/>
      <c r="H335" s="195"/>
      <c r="I335" s="543"/>
      <c r="Q335"/>
      <c r="R335" s="387"/>
      <c r="S335"/>
      <c r="T335"/>
      <c r="U335"/>
      <c r="V335"/>
      <c r="W335"/>
      <c r="X335"/>
      <c r="Y335"/>
      <c r="Z335"/>
      <c r="AA335"/>
      <c r="AB335"/>
      <c r="AC335"/>
      <c r="AD335"/>
      <c r="AE335"/>
      <c r="AF335"/>
      <c r="AG335"/>
      <c r="AH335"/>
      <c r="AI335"/>
    </row>
    <row r="336" spans="2:35" ht="13.5" thickBot="1" x14ac:dyDescent="0.25">
      <c r="B336" s="277">
        <v>44969</v>
      </c>
      <c r="C336" s="132" t="s">
        <v>47</v>
      </c>
      <c r="D336" s="225" t="s">
        <v>67</v>
      </c>
      <c r="E336" s="138">
        <v>80000</v>
      </c>
      <c r="F336" s="145"/>
      <c r="G336" s="145"/>
      <c r="H336" s="195" t="s">
        <v>556</v>
      </c>
      <c r="I336" s="543" t="s">
        <v>643</v>
      </c>
      <c r="Q336"/>
      <c r="R336" s="387"/>
      <c r="S336"/>
      <c r="T336"/>
      <c r="U336"/>
      <c r="V336"/>
      <c r="W336"/>
      <c r="X336"/>
      <c r="Y336"/>
      <c r="Z336"/>
      <c r="AA336"/>
      <c r="AB336"/>
      <c r="AC336"/>
      <c r="AD336"/>
      <c r="AE336"/>
      <c r="AF336"/>
      <c r="AG336"/>
      <c r="AH336"/>
      <c r="AI336"/>
    </row>
    <row r="337" spans="2:35" ht="13.5" thickBot="1" x14ac:dyDescent="0.25">
      <c r="B337" s="277"/>
      <c r="C337" s="132"/>
      <c r="D337" s="225"/>
      <c r="E337" s="138"/>
      <c r="F337" s="145"/>
      <c r="G337" s="145"/>
      <c r="H337" s="195"/>
      <c r="I337" s="543"/>
      <c r="Q337"/>
      <c r="R337" s="387"/>
      <c r="S337"/>
      <c r="T337"/>
      <c r="U337"/>
      <c r="V337"/>
      <c r="W337"/>
      <c r="X337"/>
      <c r="Y337"/>
      <c r="Z337"/>
      <c r="AA337"/>
      <c r="AB337"/>
      <c r="AC337"/>
      <c r="AD337"/>
      <c r="AE337"/>
      <c r="AF337"/>
      <c r="AG337"/>
      <c r="AH337"/>
      <c r="AI337"/>
    </row>
    <row r="338" spans="2:35" ht="13.5" thickBot="1" x14ac:dyDescent="0.25">
      <c r="B338" s="277">
        <v>44971</v>
      </c>
      <c r="C338" s="132" t="s">
        <v>41</v>
      </c>
      <c r="D338" s="225"/>
      <c r="E338" s="138">
        <v>900</v>
      </c>
      <c r="F338" s="145"/>
      <c r="G338" s="145"/>
      <c r="H338" s="195" t="s">
        <v>558</v>
      </c>
      <c r="I338" s="543" t="s">
        <v>559</v>
      </c>
      <c r="Q338"/>
      <c r="R338" s="387"/>
      <c r="S338"/>
      <c r="T338"/>
      <c r="U338"/>
      <c r="V338"/>
      <c r="W338"/>
      <c r="X338"/>
      <c r="Y338"/>
      <c r="Z338"/>
      <c r="AA338"/>
      <c r="AB338"/>
      <c r="AC338"/>
      <c r="AD338"/>
      <c r="AE338"/>
      <c r="AF338"/>
      <c r="AG338"/>
      <c r="AH338"/>
      <c r="AI338"/>
    </row>
    <row r="339" spans="2:35" ht="13.5" thickBot="1" x14ac:dyDescent="0.25">
      <c r="B339" s="277"/>
      <c r="C339" s="132"/>
      <c r="D339" s="225"/>
      <c r="E339" s="138"/>
      <c r="F339" s="145"/>
      <c r="G339" s="145"/>
      <c r="H339" s="195"/>
      <c r="I339" s="543"/>
      <c r="Q339"/>
      <c r="R339" s="387"/>
      <c r="S339"/>
      <c r="T339"/>
      <c r="U339"/>
      <c r="V339"/>
      <c r="W339"/>
      <c r="X339"/>
      <c r="Y339"/>
      <c r="Z339"/>
      <c r="AA339"/>
      <c r="AB339"/>
      <c r="AC339"/>
      <c r="AD339"/>
      <c r="AE339"/>
      <c r="AF339"/>
      <c r="AG339"/>
      <c r="AH339"/>
      <c r="AI339"/>
    </row>
    <row r="340" spans="2:35" ht="13.5" thickBot="1" x14ac:dyDescent="0.25">
      <c r="B340" s="277">
        <v>44991</v>
      </c>
      <c r="C340" s="335" t="s">
        <v>39</v>
      </c>
      <c r="D340" s="334" t="s">
        <v>52</v>
      </c>
      <c r="E340" s="335"/>
      <c r="F340" s="142">
        <v>300000</v>
      </c>
      <c r="G340" s="142"/>
      <c r="H340" s="218" t="s">
        <v>565</v>
      </c>
      <c r="I340" s="543"/>
      <c r="Q340"/>
      <c r="R340" s="387"/>
      <c r="S340"/>
      <c r="T340"/>
      <c r="U340"/>
      <c r="V340"/>
      <c r="W340"/>
      <c r="X340"/>
      <c r="Y340"/>
      <c r="Z340"/>
      <c r="AA340"/>
      <c r="AB340"/>
      <c r="AC340"/>
      <c r="AD340"/>
      <c r="AE340"/>
      <c r="AF340"/>
      <c r="AG340"/>
      <c r="AH340"/>
      <c r="AI340"/>
    </row>
    <row r="341" spans="2:35" ht="13.5" thickBot="1" x14ac:dyDescent="0.25">
      <c r="B341" s="277"/>
      <c r="C341" s="132" t="s">
        <v>47</v>
      </c>
      <c r="D341" s="225" t="s">
        <v>325</v>
      </c>
      <c r="E341" s="138">
        <v>210750</v>
      </c>
      <c r="F341" s="145"/>
      <c r="G341" s="145"/>
      <c r="H341" s="195" t="s">
        <v>566</v>
      </c>
      <c r="I341" s="543"/>
      <c r="Q341"/>
      <c r="R341" s="387"/>
      <c r="S341"/>
      <c r="T341"/>
      <c r="U341"/>
      <c r="V341"/>
      <c r="W341"/>
      <c r="X341"/>
      <c r="Y341"/>
      <c r="Z341"/>
      <c r="AA341"/>
      <c r="AB341"/>
      <c r="AC341"/>
      <c r="AD341"/>
      <c r="AE341"/>
      <c r="AF341"/>
      <c r="AG341"/>
      <c r="AH341"/>
      <c r="AI341"/>
    </row>
    <row r="342" spans="2:35" ht="13.5" thickBot="1" x14ac:dyDescent="0.25">
      <c r="B342" s="277"/>
      <c r="C342" s="132" t="s">
        <v>47</v>
      </c>
      <c r="D342" s="334" t="s">
        <v>569</v>
      </c>
      <c r="E342" s="138">
        <v>12000</v>
      </c>
      <c r="F342" s="145"/>
      <c r="G342" s="145"/>
      <c r="H342" s="195" t="s">
        <v>570</v>
      </c>
      <c r="I342" s="543" t="s">
        <v>571</v>
      </c>
      <c r="Q342"/>
      <c r="R342" s="387"/>
      <c r="S342"/>
      <c r="T342"/>
      <c r="U342"/>
      <c r="V342"/>
      <c r="W342"/>
      <c r="X342"/>
      <c r="Y342"/>
      <c r="Z342"/>
      <c r="AA342"/>
      <c r="AB342"/>
      <c r="AC342"/>
      <c r="AD342"/>
      <c r="AE342"/>
      <c r="AF342"/>
      <c r="AG342"/>
      <c r="AH342"/>
      <c r="AI342"/>
    </row>
    <row r="343" spans="2:35" ht="13.5" thickBot="1" x14ac:dyDescent="0.25">
      <c r="B343" s="277"/>
      <c r="C343" s="132" t="s">
        <v>47</v>
      </c>
      <c r="D343" s="225" t="s">
        <v>290</v>
      </c>
      <c r="E343" s="138">
        <v>26400</v>
      </c>
      <c r="F343" s="145"/>
      <c r="G343" s="145"/>
      <c r="H343" s="195" t="s">
        <v>570</v>
      </c>
      <c r="I343" s="543" t="s">
        <v>572</v>
      </c>
      <c r="Q343"/>
      <c r="R343" s="387"/>
      <c r="S343"/>
      <c r="T343"/>
      <c r="U343"/>
      <c r="V343"/>
      <c r="W343"/>
      <c r="X343"/>
      <c r="Y343"/>
      <c r="Z343"/>
      <c r="AA343"/>
      <c r="AB343"/>
      <c r="AC343"/>
      <c r="AD343"/>
      <c r="AE343"/>
      <c r="AF343"/>
      <c r="AG343"/>
      <c r="AH343"/>
      <c r="AI343"/>
    </row>
    <row r="344" spans="2:35" ht="13.5" thickBot="1" x14ac:dyDescent="0.25">
      <c r="B344" s="277"/>
      <c r="C344" s="132" t="s">
        <v>44</v>
      </c>
      <c r="D344" s="375" t="s">
        <v>567</v>
      </c>
      <c r="E344" s="548">
        <v>4500</v>
      </c>
      <c r="F344" s="549"/>
      <c r="G344" s="549"/>
      <c r="H344" s="547" t="s">
        <v>568</v>
      </c>
      <c r="I344" s="543"/>
      <c r="Q344"/>
      <c r="R344" s="387"/>
      <c r="S344"/>
      <c r="T344"/>
      <c r="U344"/>
      <c r="V344"/>
      <c r="W344"/>
      <c r="X344"/>
      <c r="Y344"/>
      <c r="Z344"/>
      <c r="AA344"/>
      <c r="AB344"/>
      <c r="AC344"/>
      <c r="AD344"/>
      <c r="AE344"/>
      <c r="AF344"/>
      <c r="AG344"/>
      <c r="AH344"/>
      <c r="AI344"/>
    </row>
    <row r="345" spans="2:35" ht="13.5" thickBot="1" x14ac:dyDescent="0.25">
      <c r="B345" s="281"/>
      <c r="C345" s="225"/>
      <c r="D345" s="225"/>
      <c r="E345" s="226"/>
      <c r="F345" s="146"/>
      <c r="G345" s="146"/>
      <c r="H345" s="227"/>
      <c r="I345" s="543"/>
      <c r="Q345"/>
      <c r="R345" s="387"/>
      <c r="S345"/>
      <c r="T345"/>
      <c r="U345"/>
      <c r="V345"/>
      <c r="W345"/>
      <c r="X345"/>
      <c r="Y345"/>
      <c r="Z345"/>
      <c r="AA345"/>
      <c r="AB345"/>
      <c r="AC345"/>
      <c r="AD345"/>
      <c r="AE345"/>
      <c r="AF345"/>
      <c r="AG345"/>
      <c r="AH345"/>
      <c r="AI345"/>
    </row>
    <row r="346" spans="2:35" ht="13.5" thickBot="1" x14ac:dyDescent="0.25">
      <c r="B346" s="281">
        <v>44992</v>
      </c>
      <c r="C346" s="225" t="s">
        <v>41</v>
      </c>
      <c r="D346" s="225"/>
      <c r="E346" s="378">
        <v>6480</v>
      </c>
      <c r="F346" s="379"/>
      <c r="G346" s="379"/>
      <c r="H346" s="380" t="s">
        <v>562</v>
      </c>
      <c r="I346" s="543"/>
      <c r="Q346"/>
      <c r="R346" s="387"/>
      <c r="S346"/>
      <c r="T346"/>
      <c r="U346"/>
      <c r="V346"/>
      <c r="W346"/>
      <c r="X346"/>
      <c r="Y346"/>
      <c r="Z346"/>
      <c r="AA346"/>
      <c r="AB346"/>
      <c r="AC346"/>
      <c r="AD346"/>
      <c r="AE346"/>
      <c r="AF346"/>
      <c r="AG346"/>
      <c r="AH346"/>
      <c r="AI346"/>
    </row>
    <row r="347" spans="2:35" ht="13.5" thickBot="1" x14ac:dyDescent="0.25">
      <c r="B347" s="281"/>
      <c r="C347" s="225" t="s">
        <v>41</v>
      </c>
      <c r="D347" s="225"/>
      <c r="E347" s="378">
        <v>11200</v>
      </c>
      <c r="F347" s="379"/>
      <c r="G347" s="379"/>
      <c r="H347" s="380" t="s">
        <v>563</v>
      </c>
      <c r="I347" s="543"/>
      <c r="Q347"/>
      <c r="R347" s="387"/>
      <c r="S347"/>
      <c r="T347"/>
      <c r="U347"/>
      <c r="V347"/>
      <c r="W347"/>
      <c r="X347"/>
      <c r="Y347"/>
      <c r="Z347"/>
      <c r="AA347"/>
      <c r="AB347"/>
      <c r="AC347"/>
      <c r="AD347"/>
      <c r="AE347"/>
      <c r="AF347"/>
      <c r="AG347"/>
      <c r="AH347"/>
      <c r="AI347"/>
    </row>
    <row r="348" spans="2:35" ht="13.5" thickBot="1" x14ac:dyDescent="0.25">
      <c r="B348" s="281"/>
      <c r="C348" s="225" t="s">
        <v>41</v>
      </c>
      <c r="D348" s="225"/>
      <c r="E348" s="378">
        <v>6200</v>
      </c>
      <c r="F348" s="379"/>
      <c r="G348" s="379"/>
      <c r="H348" s="380" t="s">
        <v>564</v>
      </c>
      <c r="I348" s="543"/>
      <c r="Q348"/>
      <c r="R348" s="387"/>
      <c r="S348"/>
      <c r="T348"/>
      <c r="U348"/>
      <c r="V348"/>
      <c r="W348"/>
      <c r="X348"/>
      <c r="Y348"/>
      <c r="Z348"/>
      <c r="AA348"/>
      <c r="AB348"/>
      <c r="AC348"/>
      <c r="AD348"/>
      <c r="AE348"/>
      <c r="AF348"/>
      <c r="AG348"/>
      <c r="AH348"/>
      <c r="AI348"/>
    </row>
    <row r="349" spans="2:35" ht="13.5" thickBot="1" x14ac:dyDescent="0.25">
      <c r="B349" s="281"/>
      <c r="C349" s="225" t="s">
        <v>44</v>
      </c>
      <c r="D349" s="225"/>
      <c r="E349" s="378">
        <v>1000</v>
      </c>
      <c r="F349" s="379"/>
      <c r="G349" s="379"/>
      <c r="H349" s="380" t="s">
        <v>45</v>
      </c>
      <c r="I349" s="543"/>
      <c r="Q349"/>
      <c r="R349" s="387"/>
      <c r="S349"/>
      <c r="T349"/>
      <c r="U349"/>
      <c r="V349"/>
      <c r="W349"/>
      <c r="X349"/>
      <c r="Y349"/>
      <c r="Z349"/>
      <c r="AA349"/>
      <c r="AB349"/>
      <c r="AC349"/>
      <c r="AD349"/>
      <c r="AE349"/>
      <c r="AF349"/>
      <c r="AG349"/>
      <c r="AH349"/>
      <c r="AI349"/>
    </row>
    <row r="350" spans="2:35" ht="13.5" thickBot="1" x14ac:dyDescent="0.25">
      <c r="B350" s="281"/>
      <c r="C350" s="225" t="s">
        <v>41</v>
      </c>
      <c r="D350" s="375"/>
      <c r="E350" s="375">
        <v>7800</v>
      </c>
      <c r="F350" s="376"/>
      <c r="G350" s="376"/>
      <c r="H350" s="377" t="s">
        <v>573</v>
      </c>
      <c r="I350" s="543"/>
      <c r="Q350"/>
      <c r="R350" s="387"/>
      <c r="S350"/>
      <c r="T350"/>
      <c r="U350"/>
      <c r="V350"/>
      <c r="W350"/>
      <c r="X350"/>
      <c r="Y350"/>
      <c r="Z350"/>
      <c r="AA350"/>
      <c r="AB350"/>
      <c r="AC350"/>
      <c r="AD350"/>
      <c r="AE350"/>
      <c r="AF350"/>
      <c r="AG350"/>
      <c r="AH350"/>
      <c r="AI350"/>
    </row>
    <row r="351" spans="2:35" ht="13.5" thickBot="1" x14ac:dyDescent="0.25">
      <c r="B351" s="281"/>
      <c r="C351" s="225" t="s">
        <v>44</v>
      </c>
      <c r="D351" s="375"/>
      <c r="E351" s="375">
        <v>600</v>
      </c>
      <c r="F351" s="376"/>
      <c r="G351" s="376"/>
      <c r="H351" s="377" t="s">
        <v>45</v>
      </c>
      <c r="I351" s="543"/>
      <c r="Q351"/>
      <c r="R351" s="387"/>
      <c r="S351"/>
      <c r="T351"/>
      <c r="U351"/>
      <c r="V351"/>
      <c r="W351"/>
      <c r="X351"/>
      <c r="Y351"/>
      <c r="Z351"/>
      <c r="AA351"/>
      <c r="AB351"/>
      <c r="AC351"/>
      <c r="AD351"/>
      <c r="AE351"/>
      <c r="AF351"/>
      <c r="AG351"/>
      <c r="AH351"/>
      <c r="AI351"/>
    </row>
    <row r="352" spans="2:35" ht="13.5" thickBot="1" x14ac:dyDescent="0.25">
      <c r="B352" s="281"/>
      <c r="C352" s="225"/>
      <c r="D352" s="225"/>
      <c r="E352" s="226"/>
      <c r="F352" s="146"/>
      <c r="G352" s="146"/>
      <c r="H352" s="227"/>
      <c r="I352" s="543"/>
      <c r="Q352"/>
      <c r="R352" s="387"/>
      <c r="S352"/>
      <c r="T352"/>
      <c r="U352"/>
      <c r="V352"/>
      <c r="W352"/>
      <c r="X352"/>
      <c r="Y352"/>
      <c r="Z352"/>
      <c r="AA352"/>
      <c r="AB352"/>
      <c r="AC352"/>
      <c r="AD352"/>
      <c r="AE352"/>
      <c r="AF352"/>
      <c r="AG352"/>
      <c r="AH352"/>
      <c r="AI352"/>
    </row>
    <row r="353" spans="2:35" ht="13.5" thickBot="1" x14ac:dyDescent="0.25">
      <c r="B353" s="281">
        <v>44993</v>
      </c>
      <c r="C353" s="225" t="s">
        <v>41</v>
      </c>
      <c r="D353" s="375"/>
      <c r="E353" s="375">
        <v>900</v>
      </c>
      <c r="F353" s="376"/>
      <c r="G353" s="376"/>
      <c r="H353" s="377" t="s">
        <v>574</v>
      </c>
      <c r="I353" s="543"/>
      <c r="Q353"/>
      <c r="R353" s="387"/>
      <c r="S353"/>
      <c r="T353"/>
      <c r="U353"/>
      <c r="V353"/>
      <c r="W353"/>
      <c r="X353"/>
      <c r="Y353"/>
      <c r="Z353"/>
      <c r="AA353"/>
      <c r="AB353"/>
      <c r="AC353"/>
      <c r="AD353"/>
      <c r="AE353"/>
      <c r="AF353"/>
      <c r="AG353"/>
      <c r="AH353"/>
      <c r="AI353"/>
    </row>
    <row r="354" spans="2:35" ht="13.5" thickBot="1" x14ac:dyDescent="0.25">
      <c r="B354" s="281"/>
      <c r="C354" s="225" t="s">
        <v>41</v>
      </c>
      <c r="D354" s="375"/>
      <c r="E354" s="375">
        <v>450</v>
      </c>
      <c r="F354" s="376"/>
      <c r="G354" s="376"/>
      <c r="H354" s="377" t="s">
        <v>258</v>
      </c>
      <c r="I354" s="543"/>
      <c r="Q354"/>
      <c r="R354" s="387"/>
      <c r="S354"/>
      <c r="T354"/>
      <c r="U354"/>
      <c r="V354"/>
      <c r="W354"/>
      <c r="X354"/>
      <c r="Y354"/>
      <c r="Z354"/>
      <c r="AA354"/>
      <c r="AB354"/>
      <c r="AC354"/>
      <c r="AD354"/>
      <c r="AE354"/>
      <c r="AF354"/>
      <c r="AG354"/>
      <c r="AH354"/>
      <c r="AI354"/>
    </row>
    <row r="355" spans="2:35" ht="13.5" thickBot="1" x14ac:dyDescent="0.25">
      <c r="B355" s="281"/>
      <c r="C355" s="225"/>
      <c r="D355" s="225"/>
      <c r="E355" s="226"/>
      <c r="F355" s="146"/>
      <c r="G355" s="146"/>
      <c r="H355" s="227"/>
      <c r="I355" s="543"/>
      <c r="Q355"/>
      <c r="R355" s="387"/>
      <c r="S355"/>
      <c r="T355"/>
      <c r="U355"/>
      <c r="V355"/>
      <c r="W355"/>
      <c r="X355"/>
      <c r="Y355"/>
      <c r="Z355"/>
      <c r="AA355"/>
      <c r="AB355"/>
      <c r="AC355"/>
      <c r="AD355"/>
      <c r="AE355"/>
      <c r="AF355"/>
      <c r="AG355"/>
      <c r="AH355"/>
      <c r="AI355"/>
    </row>
    <row r="356" spans="2:35" ht="13.5" thickBot="1" x14ac:dyDescent="0.25">
      <c r="B356" s="281">
        <v>44994</v>
      </c>
      <c r="C356" s="225" t="s">
        <v>44</v>
      </c>
      <c r="D356" s="375"/>
      <c r="E356" s="375">
        <v>6000</v>
      </c>
      <c r="F356" s="376"/>
      <c r="G356" s="376"/>
      <c r="H356" s="377" t="s">
        <v>575</v>
      </c>
      <c r="I356" s="543"/>
      <c r="Q356"/>
      <c r="R356" s="387"/>
      <c r="S356"/>
      <c r="T356"/>
      <c r="U356"/>
      <c r="V356"/>
      <c r="W356"/>
      <c r="X356"/>
      <c r="Y356"/>
      <c r="Z356"/>
      <c r="AA356"/>
      <c r="AB356"/>
      <c r="AC356"/>
      <c r="AD356"/>
      <c r="AE356"/>
      <c r="AF356"/>
      <c r="AG356"/>
      <c r="AH356"/>
      <c r="AI356"/>
    </row>
    <row r="357" spans="2:35" ht="13.5" thickBot="1" x14ac:dyDescent="0.25">
      <c r="B357" s="281"/>
      <c r="C357" s="225"/>
      <c r="D357" s="225"/>
      <c r="E357" s="226"/>
      <c r="F357" s="146"/>
      <c r="G357" s="146"/>
      <c r="H357" s="227"/>
      <c r="I357" s="543"/>
      <c r="Q357"/>
      <c r="R357" s="387"/>
      <c r="S357"/>
      <c r="T357"/>
      <c r="U357"/>
      <c r="V357"/>
      <c r="W357"/>
      <c r="X357"/>
      <c r="Y357"/>
      <c r="Z357"/>
      <c r="AA357"/>
      <c r="AB357"/>
      <c r="AC357"/>
      <c r="AD357"/>
      <c r="AE357"/>
      <c r="AF357"/>
      <c r="AG357"/>
      <c r="AH357"/>
      <c r="AI357"/>
    </row>
    <row r="358" spans="2:35" ht="13.5" thickBot="1" x14ac:dyDescent="0.25">
      <c r="B358" s="281">
        <v>44996</v>
      </c>
      <c r="C358" s="225" t="s">
        <v>94</v>
      </c>
      <c r="D358" s="375"/>
      <c r="E358" s="375">
        <v>10500</v>
      </c>
      <c r="F358" s="376"/>
      <c r="G358" s="376"/>
      <c r="H358" s="377" t="s">
        <v>603</v>
      </c>
      <c r="I358" s="543"/>
      <c r="Q358"/>
      <c r="R358" s="387"/>
      <c r="S358"/>
      <c r="T358"/>
      <c r="U358"/>
      <c r="V358"/>
      <c r="W358"/>
      <c r="X358"/>
      <c r="Y358"/>
      <c r="Z358"/>
      <c r="AA358"/>
      <c r="AB358"/>
      <c r="AC358"/>
      <c r="AD358"/>
      <c r="AE358"/>
      <c r="AF358"/>
      <c r="AG358"/>
      <c r="AH358"/>
      <c r="AI358"/>
    </row>
    <row r="359" spans="2:35" ht="13.5" thickBot="1" x14ac:dyDescent="0.25">
      <c r="B359" s="281"/>
      <c r="C359" s="225" t="s">
        <v>94</v>
      </c>
      <c r="D359" s="375"/>
      <c r="E359" s="375">
        <v>450</v>
      </c>
      <c r="F359" s="376"/>
      <c r="G359" s="376"/>
      <c r="H359" s="377" t="s">
        <v>610</v>
      </c>
      <c r="I359" s="543"/>
      <c r="Q359"/>
      <c r="R359" s="387"/>
      <c r="S359"/>
      <c r="T359"/>
      <c r="U359"/>
      <c r="V359"/>
      <c r="W359"/>
      <c r="X359"/>
      <c r="Y359"/>
      <c r="Z359"/>
      <c r="AA359"/>
      <c r="AB359"/>
      <c r="AC359"/>
      <c r="AD359"/>
      <c r="AE359"/>
      <c r="AF359"/>
      <c r="AG359"/>
      <c r="AH359"/>
      <c r="AI359"/>
    </row>
    <row r="360" spans="2:35" ht="13.5" thickBot="1" x14ac:dyDescent="0.25">
      <c r="B360" s="281"/>
      <c r="C360" s="225"/>
      <c r="D360" s="225"/>
      <c r="E360" s="226"/>
      <c r="F360" s="146"/>
      <c r="G360" s="146"/>
      <c r="H360" s="227"/>
      <c r="I360" s="543"/>
      <c r="Q360"/>
      <c r="R360" s="387"/>
      <c r="S360"/>
      <c r="T360"/>
      <c r="U360"/>
      <c r="V360"/>
      <c r="W360"/>
      <c r="X360"/>
      <c r="Y360"/>
      <c r="Z360"/>
      <c r="AA360"/>
      <c r="AB360"/>
      <c r="AC360"/>
      <c r="AD360"/>
      <c r="AE360"/>
      <c r="AF360"/>
      <c r="AG360"/>
      <c r="AH360"/>
      <c r="AI360"/>
    </row>
    <row r="361" spans="2:35" ht="13.5" thickBot="1" x14ac:dyDescent="0.25">
      <c r="B361" s="281">
        <v>44997</v>
      </c>
      <c r="C361" s="225" t="s">
        <v>47</v>
      </c>
      <c r="D361" s="225" t="s">
        <v>67</v>
      </c>
      <c r="E361" s="226">
        <v>80000</v>
      </c>
      <c r="F361" s="146"/>
      <c r="G361" s="146"/>
      <c r="H361" s="227" t="s">
        <v>611</v>
      </c>
      <c r="I361" s="543"/>
      <c r="Q361"/>
      <c r="R361" s="387"/>
      <c r="S361"/>
      <c r="T361"/>
      <c r="U361"/>
      <c r="V361"/>
      <c r="W361"/>
      <c r="X361"/>
      <c r="Y361"/>
      <c r="Z361"/>
      <c r="AA361"/>
      <c r="AB361"/>
      <c r="AC361"/>
      <c r="AD361"/>
      <c r="AE361"/>
      <c r="AF361"/>
      <c r="AG361"/>
      <c r="AH361"/>
      <c r="AI361"/>
    </row>
    <row r="362" spans="2:35" ht="26.25" thickBot="1" x14ac:dyDescent="0.25">
      <c r="B362" s="281"/>
      <c r="C362" s="225" t="s">
        <v>41</v>
      </c>
      <c r="D362" s="225"/>
      <c r="E362" s="226">
        <v>2200</v>
      </c>
      <c r="F362" s="146"/>
      <c r="G362" s="146"/>
      <c r="H362" s="227" t="s">
        <v>637</v>
      </c>
      <c r="I362" s="543"/>
      <c r="Q362"/>
      <c r="R362" s="387"/>
      <c r="S362"/>
      <c r="T362"/>
      <c r="U362"/>
      <c r="V362"/>
      <c r="W362"/>
      <c r="X362"/>
      <c r="Y362"/>
      <c r="Z362"/>
      <c r="AA362"/>
      <c r="AB362"/>
      <c r="AC362"/>
      <c r="AD362"/>
      <c r="AE362"/>
      <c r="AF362"/>
      <c r="AG362"/>
      <c r="AH362"/>
      <c r="AI362"/>
    </row>
    <row r="363" spans="2:35" ht="13.5" thickBot="1" x14ac:dyDescent="0.25">
      <c r="B363" s="281"/>
      <c r="C363" s="225"/>
      <c r="D363" s="225"/>
      <c r="E363" s="226"/>
      <c r="F363" s="146"/>
      <c r="G363" s="146"/>
      <c r="H363" s="227"/>
      <c r="I363" s="543"/>
      <c r="Q363"/>
      <c r="R363" s="387"/>
      <c r="S363"/>
      <c r="T363"/>
      <c r="U363"/>
      <c r="V363"/>
      <c r="W363"/>
      <c r="X363"/>
      <c r="Y363"/>
      <c r="Z363"/>
      <c r="AA363"/>
      <c r="AB363"/>
      <c r="AC363"/>
      <c r="AD363"/>
      <c r="AE363"/>
      <c r="AF363"/>
      <c r="AG363"/>
      <c r="AH363"/>
      <c r="AI363"/>
    </row>
    <row r="364" spans="2:35" ht="13.5" thickBot="1" x14ac:dyDescent="0.25">
      <c r="B364" s="281">
        <v>45017</v>
      </c>
      <c r="C364" s="225" t="s">
        <v>47</v>
      </c>
      <c r="D364" s="225" t="s">
        <v>290</v>
      </c>
      <c r="E364" s="226">
        <v>43800</v>
      </c>
      <c r="F364" s="146"/>
      <c r="G364" s="146"/>
      <c r="H364" s="227" t="s">
        <v>683</v>
      </c>
      <c r="I364" s="543" t="s">
        <v>685</v>
      </c>
      <c r="J364" s="46">
        <f>16*1800+15000</f>
        <v>43800</v>
      </c>
      <c r="Q364"/>
      <c r="R364" s="387"/>
      <c r="S364"/>
      <c r="T364"/>
      <c r="U364"/>
      <c r="V364"/>
      <c r="W364"/>
      <c r="X364"/>
      <c r="Y364"/>
      <c r="Z364"/>
      <c r="AA364"/>
      <c r="AB364"/>
      <c r="AC364"/>
      <c r="AD364"/>
      <c r="AE364"/>
      <c r="AF364"/>
      <c r="AG364"/>
      <c r="AH364"/>
      <c r="AI364"/>
    </row>
    <row r="365" spans="2:35" ht="13.5" thickBot="1" x14ac:dyDescent="0.25">
      <c r="B365" s="281"/>
      <c r="C365" s="225" t="s">
        <v>47</v>
      </c>
      <c r="D365" s="225" t="s">
        <v>569</v>
      </c>
      <c r="E365" s="226">
        <f>31*1000+13*800</f>
        <v>41400</v>
      </c>
      <c r="F365" s="146"/>
      <c r="G365" s="146"/>
      <c r="H365" s="227" t="s">
        <v>684</v>
      </c>
      <c r="I365" s="543" t="s">
        <v>686</v>
      </c>
      <c r="Q365"/>
      <c r="R365" s="387"/>
      <c r="S365"/>
      <c r="T365"/>
      <c r="U365"/>
      <c r="V365"/>
      <c r="W365"/>
      <c r="X365"/>
      <c r="Y365"/>
      <c r="Z365"/>
      <c r="AA365"/>
      <c r="AB365"/>
      <c r="AC365"/>
      <c r="AD365"/>
      <c r="AE365"/>
      <c r="AF365"/>
      <c r="AG365"/>
      <c r="AH365"/>
      <c r="AI365"/>
    </row>
    <row r="366" spans="2:35" ht="13.5" thickBot="1" x14ac:dyDescent="0.25">
      <c r="B366" s="281"/>
      <c r="C366" s="225"/>
      <c r="D366" s="225"/>
      <c r="E366" s="226"/>
      <c r="F366" s="146"/>
      <c r="G366" s="146"/>
      <c r="H366" s="227"/>
      <c r="I366" s="543"/>
      <c r="Q366"/>
      <c r="R366" s="387"/>
      <c r="S366"/>
      <c r="T366"/>
      <c r="U366"/>
      <c r="V366"/>
      <c r="W366"/>
      <c r="X366"/>
      <c r="Y366"/>
      <c r="Z366"/>
      <c r="AA366"/>
      <c r="AB366"/>
      <c r="AC366"/>
      <c r="AD366"/>
      <c r="AE366"/>
      <c r="AF366"/>
      <c r="AG366"/>
      <c r="AH366"/>
      <c r="AI366"/>
    </row>
    <row r="367" spans="2:35" ht="13.5" thickBot="1" x14ac:dyDescent="0.25">
      <c r="B367" s="281">
        <v>45025</v>
      </c>
      <c r="C367" s="334" t="s">
        <v>39</v>
      </c>
      <c r="D367" s="334" t="s">
        <v>52</v>
      </c>
      <c r="E367" s="334"/>
      <c r="F367" s="254">
        <v>250000</v>
      </c>
      <c r="G367" s="254"/>
      <c r="H367" s="255" t="s">
        <v>668</v>
      </c>
      <c r="I367" s="543"/>
      <c r="Q367"/>
      <c r="R367" s="387"/>
      <c r="S367"/>
      <c r="T367"/>
      <c r="U367"/>
      <c r="V367"/>
      <c r="W367"/>
      <c r="X367"/>
      <c r="Y367"/>
      <c r="Z367"/>
      <c r="AA367"/>
      <c r="AB367"/>
      <c r="AC367"/>
      <c r="AD367"/>
      <c r="AE367"/>
      <c r="AF367"/>
      <c r="AG367"/>
      <c r="AH367"/>
      <c r="AI367"/>
    </row>
    <row r="368" spans="2:35" ht="13.5" thickBot="1" x14ac:dyDescent="0.25">
      <c r="B368" s="281"/>
      <c r="C368" s="225"/>
      <c r="D368" s="225"/>
      <c r="E368" s="226"/>
      <c r="F368" s="146"/>
      <c r="G368" s="146"/>
      <c r="H368" s="227"/>
      <c r="I368" s="543"/>
      <c r="Q368"/>
      <c r="R368" s="387"/>
      <c r="S368"/>
      <c r="T368"/>
      <c r="U368"/>
      <c r="V368"/>
      <c r="W368"/>
      <c r="X368"/>
      <c r="Y368"/>
      <c r="Z368"/>
      <c r="AA368"/>
      <c r="AB368"/>
      <c r="AC368"/>
      <c r="AD368"/>
      <c r="AE368"/>
      <c r="AF368"/>
      <c r="AG368"/>
      <c r="AH368"/>
      <c r="AI368"/>
    </row>
    <row r="369" spans="2:35" ht="13.5" thickBot="1" x14ac:dyDescent="0.25">
      <c r="B369" s="277">
        <v>45027</v>
      </c>
      <c r="C369" s="132" t="s">
        <v>47</v>
      </c>
      <c r="D369" s="225" t="s">
        <v>148</v>
      </c>
      <c r="E369" s="138">
        <v>1000</v>
      </c>
      <c r="F369" s="145"/>
      <c r="G369" s="145"/>
      <c r="H369" s="195" t="s">
        <v>687</v>
      </c>
      <c r="I369" s="543"/>
      <c r="Q369"/>
      <c r="R369" s="387"/>
      <c r="S369"/>
      <c r="T369"/>
      <c r="U369"/>
      <c r="V369"/>
      <c r="W369"/>
      <c r="X369"/>
      <c r="Y369"/>
      <c r="Z369"/>
      <c r="AA369"/>
      <c r="AB369"/>
      <c r="AC369"/>
      <c r="AD369"/>
      <c r="AE369"/>
      <c r="AF369"/>
      <c r="AG369"/>
      <c r="AH369"/>
      <c r="AI369"/>
    </row>
    <row r="370" spans="2:35" ht="13.5" thickBot="1" x14ac:dyDescent="0.25">
      <c r="B370" s="277"/>
      <c r="C370" s="132"/>
      <c r="D370" s="225"/>
      <c r="E370" s="138"/>
      <c r="F370" s="145"/>
      <c r="G370" s="145"/>
      <c r="H370" s="195"/>
      <c r="I370" s="543"/>
      <c r="Q370"/>
      <c r="R370" s="387"/>
      <c r="S370"/>
      <c r="T370"/>
      <c r="U370"/>
      <c r="V370"/>
      <c r="W370"/>
      <c r="X370"/>
      <c r="Y370"/>
      <c r="Z370"/>
      <c r="AA370"/>
      <c r="AB370"/>
      <c r="AC370"/>
      <c r="AD370"/>
      <c r="AE370"/>
      <c r="AF370"/>
      <c r="AG370"/>
      <c r="AH370"/>
      <c r="AI370"/>
    </row>
    <row r="371" spans="2:35" ht="13.5" thickBot="1" x14ac:dyDescent="0.25">
      <c r="B371" s="281">
        <v>45028</v>
      </c>
      <c r="C371" s="225" t="s">
        <v>47</v>
      </c>
      <c r="D371" s="225" t="s">
        <v>67</v>
      </c>
      <c r="E371" s="226">
        <v>80000</v>
      </c>
      <c r="F371" s="146"/>
      <c r="G371" s="146"/>
      <c r="H371" s="227" t="s">
        <v>669</v>
      </c>
      <c r="I371" s="543"/>
      <c r="Q371"/>
      <c r="R371" s="387"/>
      <c r="S371"/>
      <c r="T371"/>
      <c r="U371"/>
      <c r="V371"/>
      <c r="W371"/>
      <c r="X371"/>
      <c r="Y371"/>
      <c r="Z371"/>
      <c r="AA371"/>
      <c r="AB371"/>
      <c r="AC371"/>
      <c r="AD371"/>
      <c r="AE371"/>
      <c r="AF371"/>
      <c r="AG371"/>
      <c r="AH371"/>
      <c r="AI371"/>
    </row>
    <row r="372" spans="2:35" ht="13.5" thickBot="1" x14ac:dyDescent="0.25">
      <c r="B372" s="281"/>
      <c r="C372" s="225"/>
      <c r="D372" s="225"/>
      <c r="E372" s="226"/>
      <c r="F372" s="146"/>
      <c r="G372" s="146"/>
      <c r="H372" s="227"/>
      <c r="I372" s="543"/>
      <c r="Q372"/>
      <c r="R372" s="387"/>
      <c r="S372"/>
      <c r="T372"/>
      <c r="U372"/>
      <c r="V372"/>
      <c r="W372"/>
      <c r="X372"/>
      <c r="Y372"/>
      <c r="Z372"/>
      <c r="AA372"/>
      <c r="AB372"/>
      <c r="AC372"/>
      <c r="AD372"/>
      <c r="AE372"/>
      <c r="AF372"/>
      <c r="AG372"/>
      <c r="AH372"/>
      <c r="AI372"/>
    </row>
    <row r="373" spans="2:35" ht="26.25" thickBot="1" x14ac:dyDescent="0.25">
      <c r="B373" s="281">
        <v>45041</v>
      </c>
      <c r="C373" s="225" t="s">
        <v>41</v>
      </c>
      <c r="D373" s="225"/>
      <c r="E373" s="226">
        <v>2200</v>
      </c>
      <c r="F373" s="146"/>
      <c r="G373" s="146"/>
      <c r="H373" s="227" t="s">
        <v>670</v>
      </c>
      <c r="I373" s="543" t="s">
        <v>671</v>
      </c>
      <c r="Q373"/>
      <c r="R373" s="387"/>
      <c r="S373"/>
      <c r="T373"/>
      <c r="U373"/>
      <c r="V373"/>
      <c r="W373"/>
      <c r="X373"/>
      <c r="Y373"/>
      <c r="Z373"/>
      <c r="AA373"/>
      <c r="AB373"/>
      <c r="AC373"/>
      <c r="AD373"/>
      <c r="AE373"/>
      <c r="AF373"/>
      <c r="AG373"/>
      <c r="AH373"/>
      <c r="AI373"/>
    </row>
    <row r="374" spans="2:35" ht="13.5" thickBot="1" x14ac:dyDescent="0.25">
      <c r="B374" s="281">
        <v>45045</v>
      </c>
      <c r="C374" s="225" t="s">
        <v>94</v>
      </c>
      <c r="D374" s="225"/>
      <c r="E374" s="226">
        <v>6200</v>
      </c>
      <c r="F374" s="146"/>
      <c r="G374" s="146"/>
      <c r="H374" s="227" t="s">
        <v>680</v>
      </c>
      <c r="I374" s="559" t="s">
        <v>698</v>
      </c>
      <c r="Q374"/>
      <c r="R374" s="387"/>
      <c r="S374"/>
      <c r="T374"/>
      <c r="U374"/>
      <c r="V374"/>
      <c r="W374"/>
      <c r="X374"/>
      <c r="Y374"/>
      <c r="Z374"/>
      <c r="AA374"/>
      <c r="AB374"/>
      <c r="AC374"/>
      <c r="AD374"/>
      <c r="AE374"/>
      <c r="AF374"/>
      <c r="AG374"/>
      <c r="AH374"/>
      <c r="AI374"/>
    </row>
    <row r="375" spans="2:35" ht="13.5" thickBot="1" x14ac:dyDescent="0.25">
      <c r="B375" s="281"/>
      <c r="C375" s="225" t="s">
        <v>44</v>
      </c>
      <c r="D375" s="225"/>
      <c r="E375" s="226">
        <v>1000</v>
      </c>
      <c r="F375" s="146"/>
      <c r="G375" s="146"/>
      <c r="H375" s="227" t="s">
        <v>489</v>
      </c>
      <c r="I375" s="543"/>
      <c r="Q375"/>
      <c r="R375" s="387"/>
      <c r="S375"/>
      <c r="T375"/>
      <c r="U375"/>
      <c r="V375"/>
      <c r="W375"/>
      <c r="X375"/>
      <c r="Y375"/>
      <c r="Z375"/>
      <c r="AA375"/>
      <c r="AB375"/>
      <c r="AC375"/>
      <c r="AD375"/>
      <c r="AE375"/>
      <c r="AF375"/>
      <c r="AG375"/>
      <c r="AH375"/>
      <c r="AI375"/>
    </row>
    <row r="376" spans="2:35" ht="13.5" thickBot="1" x14ac:dyDescent="0.25">
      <c r="B376" s="281"/>
      <c r="C376" s="225" t="s">
        <v>41</v>
      </c>
      <c r="D376" s="225"/>
      <c r="E376" s="226">
        <v>2200</v>
      </c>
      <c r="F376" s="146"/>
      <c r="G376" s="146"/>
      <c r="H376" s="227" t="s">
        <v>681</v>
      </c>
      <c r="I376" s="559" t="s">
        <v>698</v>
      </c>
      <c r="Q376"/>
      <c r="R376" s="387"/>
      <c r="S376"/>
      <c r="T376"/>
      <c r="U376"/>
      <c r="V376"/>
      <c r="W376"/>
      <c r="X376"/>
      <c r="Y376"/>
      <c r="Z376"/>
      <c r="AA376"/>
      <c r="AB376"/>
      <c r="AC376"/>
      <c r="AD376"/>
      <c r="AE376"/>
      <c r="AF376"/>
      <c r="AG376"/>
      <c r="AH376"/>
      <c r="AI376"/>
    </row>
    <row r="377" spans="2:35" ht="13.5" thickBot="1" x14ac:dyDescent="0.25">
      <c r="B377" s="281"/>
      <c r="C377" s="225"/>
      <c r="D377" s="225"/>
      <c r="E377" s="226"/>
      <c r="F377" s="146"/>
      <c r="G377" s="146"/>
      <c r="H377" s="227"/>
      <c r="I377" s="543"/>
      <c r="Q377"/>
      <c r="R377" s="387"/>
      <c r="S377"/>
      <c r="T377"/>
      <c r="U377"/>
      <c r="V377"/>
      <c r="W377"/>
      <c r="X377"/>
      <c r="Y377"/>
      <c r="Z377"/>
      <c r="AA377"/>
      <c r="AB377"/>
      <c r="AC377"/>
      <c r="AD377"/>
      <c r="AE377"/>
      <c r="AF377"/>
      <c r="AG377"/>
      <c r="AH377"/>
      <c r="AI377"/>
    </row>
    <row r="378" spans="2:35" ht="13.5" thickBot="1" x14ac:dyDescent="0.25">
      <c r="B378" s="281">
        <v>45046</v>
      </c>
      <c r="C378" s="225" t="s">
        <v>41</v>
      </c>
      <c r="D378" s="225"/>
      <c r="E378" s="226">
        <v>900</v>
      </c>
      <c r="F378" s="146"/>
      <c r="G378" s="146"/>
      <c r="H378" s="227" t="s">
        <v>682</v>
      </c>
      <c r="I378" s="559" t="s">
        <v>698</v>
      </c>
      <c r="Q378"/>
      <c r="R378" s="387"/>
      <c r="S378"/>
      <c r="T378"/>
      <c r="U378"/>
      <c r="V378"/>
      <c r="W378"/>
      <c r="X378"/>
      <c r="Y378"/>
      <c r="Z378"/>
      <c r="AA378"/>
      <c r="AB378"/>
      <c r="AC378"/>
      <c r="AD378"/>
      <c r="AE378"/>
      <c r="AF378"/>
      <c r="AG378"/>
      <c r="AH378"/>
      <c r="AI378"/>
    </row>
    <row r="379" spans="2:35" ht="13.5" thickBot="1" x14ac:dyDescent="0.25">
      <c r="B379" s="281"/>
      <c r="C379" s="225"/>
      <c r="D379" s="225"/>
      <c r="E379" s="226"/>
      <c r="F379" s="146"/>
      <c r="G379" s="146"/>
      <c r="H379" s="227"/>
      <c r="I379" s="543"/>
      <c r="Q379"/>
      <c r="R379" s="387"/>
      <c r="S379"/>
      <c r="T379"/>
      <c r="U379"/>
      <c r="V379"/>
      <c r="W379"/>
      <c r="X379"/>
      <c r="Y379"/>
      <c r="Z379"/>
      <c r="AA379"/>
      <c r="AB379"/>
      <c r="AC379"/>
      <c r="AD379"/>
      <c r="AE379"/>
      <c r="AF379"/>
      <c r="AG379"/>
      <c r="AH379"/>
      <c r="AI379"/>
    </row>
    <row r="380" spans="2:35" ht="13.5" thickBot="1" x14ac:dyDescent="0.25">
      <c r="B380" s="281">
        <v>45047</v>
      </c>
      <c r="C380" s="225" t="s">
        <v>41</v>
      </c>
      <c r="D380" s="225"/>
      <c r="E380" s="226">
        <v>550</v>
      </c>
      <c r="F380" s="146"/>
      <c r="G380" s="146"/>
      <c r="H380" s="227" t="s">
        <v>694</v>
      </c>
      <c r="I380" s="543"/>
      <c r="Q380"/>
      <c r="R380" s="387"/>
      <c r="S380"/>
      <c r="T380"/>
      <c r="U380"/>
      <c r="V380"/>
      <c r="W380"/>
      <c r="X380"/>
      <c r="Y380"/>
      <c r="Z380"/>
      <c r="AA380"/>
      <c r="AB380"/>
      <c r="AC380"/>
      <c r="AD380"/>
      <c r="AE380"/>
      <c r="AF380"/>
      <c r="AG380"/>
      <c r="AH380"/>
      <c r="AI380"/>
    </row>
    <row r="381" spans="2:35" ht="13.5" thickBot="1" x14ac:dyDescent="0.25">
      <c r="B381" s="281"/>
      <c r="C381" s="225" t="s">
        <v>47</v>
      </c>
      <c r="D381" s="225" t="s">
        <v>290</v>
      </c>
      <c r="E381" s="226">
        <v>38000</v>
      </c>
      <c r="F381" s="146"/>
      <c r="G381" s="146"/>
      <c r="H381" s="227" t="s">
        <v>705</v>
      </c>
      <c r="I381" s="543" t="s">
        <v>704</v>
      </c>
      <c r="Q381"/>
      <c r="R381" s="387"/>
      <c r="S381"/>
      <c r="T381"/>
      <c r="U381"/>
      <c r="V381"/>
      <c r="W381"/>
      <c r="X381"/>
      <c r="Y381"/>
      <c r="Z381"/>
      <c r="AA381"/>
      <c r="AB381"/>
      <c r="AC381"/>
      <c r="AD381"/>
      <c r="AE381"/>
      <c r="AF381"/>
      <c r="AG381"/>
      <c r="AH381"/>
      <c r="AI381"/>
    </row>
    <row r="382" spans="2:35" ht="13.5" thickBot="1" x14ac:dyDescent="0.25">
      <c r="B382" s="277"/>
      <c r="C382" s="132" t="s">
        <v>47</v>
      </c>
      <c r="D382" s="225" t="s">
        <v>569</v>
      </c>
      <c r="E382" s="138">
        <v>38000</v>
      </c>
      <c r="F382" s="145"/>
      <c r="G382" s="145"/>
      <c r="H382" s="195" t="s">
        <v>705</v>
      </c>
      <c r="I382" s="543"/>
      <c r="Q382"/>
      <c r="R382" s="387"/>
      <c r="S382"/>
      <c r="T382"/>
      <c r="U382"/>
      <c r="V382"/>
      <c r="W382"/>
      <c r="X382"/>
      <c r="Y382"/>
      <c r="Z382"/>
      <c r="AA382"/>
      <c r="AB382"/>
      <c r="AC382"/>
      <c r="AD382"/>
      <c r="AE382"/>
      <c r="AF382"/>
      <c r="AG382"/>
      <c r="AH382"/>
      <c r="AI382"/>
    </row>
    <row r="383" spans="2:35" ht="13.5" thickBot="1" x14ac:dyDescent="0.25">
      <c r="B383" s="277"/>
      <c r="C383" s="132"/>
      <c r="D383" s="225"/>
      <c r="E383" s="138"/>
      <c r="F383" s="145"/>
      <c r="G383" s="145"/>
      <c r="H383" s="195"/>
      <c r="I383" s="543"/>
      <c r="Q383"/>
      <c r="R383" s="387"/>
      <c r="S383"/>
      <c r="T383"/>
      <c r="U383"/>
      <c r="V383"/>
      <c r="W383"/>
      <c r="X383"/>
      <c r="Y383"/>
      <c r="Z383"/>
      <c r="AA383"/>
      <c r="AB383"/>
      <c r="AC383"/>
      <c r="AD383"/>
      <c r="AE383"/>
      <c r="AF383"/>
      <c r="AG383"/>
      <c r="AH383"/>
      <c r="AI383"/>
    </row>
    <row r="384" spans="2:35" ht="39" thickBot="1" x14ac:dyDescent="0.25">
      <c r="B384" s="281">
        <v>45049</v>
      </c>
      <c r="C384" s="225" t="s">
        <v>94</v>
      </c>
      <c r="D384" s="225"/>
      <c r="E384" s="226">
        <v>4430</v>
      </c>
      <c r="F384" s="146"/>
      <c r="G384" s="146"/>
      <c r="H384" s="227" t="s">
        <v>695</v>
      </c>
      <c r="I384" s="543"/>
      <c r="Q384"/>
      <c r="R384" s="387"/>
      <c r="S384"/>
      <c r="T384"/>
      <c r="U384"/>
      <c r="V384"/>
      <c r="W384"/>
      <c r="X384"/>
      <c r="Y384"/>
      <c r="Z384"/>
      <c r="AA384"/>
      <c r="AB384"/>
      <c r="AC384"/>
      <c r="AD384"/>
      <c r="AE384"/>
      <c r="AF384"/>
      <c r="AG384"/>
      <c r="AH384"/>
      <c r="AI384"/>
    </row>
    <row r="385" spans="2:35" ht="13.5" thickBot="1" x14ac:dyDescent="0.25">
      <c r="B385" s="281"/>
      <c r="C385" s="225"/>
      <c r="D385" s="225"/>
      <c r="E385" s="226"/>
      <c r="F385" s="146"/>
      <c r="G385" s="146"/>
      <c r="H385" s="227"/>
      <c r="I385" s="543"/>
      <c r="Q385"/>
      <c r="R385" s="387"/>
      <c r="S385"/>
      <c r="T385"/>
      <c r="U385"/>
      <c r="V385"/>
      <c r="W385"/>
      <c r="X385"/>
      <c r="Y385"/>
      <c r="Z385"/>
      <c r="AA385"/>
      <c r="AB385"/>
      <c r="AC385"/>
      <c r="AD385"/>
      <c r="AE385"/>
      <c r="AF385"/>
      <c r="AG385"/>
      <c r="AH385"/>
      <c r="AI385"/>
    </row>
    <row r="386" spans="2:35" ht="26.25" thickBot="1" x14ac:dyDescent="0.25">
      <c r="B386" s="281">
        <v>45050</v>
      </c>
      <c r="C386" s="334" t="s">
        <v>39</v>
      </c>
      <c r="D386" s="334" t="s">
        <v>52</v>
      </c>
      <c r="E386" s="334"/>
      <c r="F386" s="254">
        <v>40000</v>
      </c>
      <c r="G386" s="254"/>
      <c r="H386" s="255" t="s">
        <v>741</v>
      </c>
      <c r="I386" s="543"/>
      <c r="Q386"/>
      <c r="R386" s="387"/>
      <c r="S386"/>
      <c r="T386"/>
      <c r="U386"/>
      <c r="V386"/>
      <c r="W386"/>
      <c r="X386"/>
      <c r="Y386"/>
      <c r="Z386"/>
      <c r="AA386"/>
      <c r="AB386"/>
      <c r="AC386"/>
      <c r="AD386"/>
      <c r="AE386"/>
      <c r="AF386"/>
      <c r="AG386"/>
      <c r="AH386"/>
      <c r="AI386"/>
    </row>
    <row r="387" spans="2:35" ht="13.5" thickBot="1" x14ac:dyDescent="0.25">
      <c r="B387" s="281"/>
      <c r="C387" s="225" t="s">
        <v>94</v>
      </c>
      <c r="D387" s="225"/>
      <c r="E387" s="226">
        <v>250</v>
      </c>
      <c r="F387" s="146"/>
      <c r="G387" s="146"/>
      <c r="H387" s="227" t="s">
        <v>699</v>
      </c>
      <c r="I387" s="543"/>
      <c r="Q387"/>
      <c r="R387" s="387"/>
      <c r="S387"/>
      <c r="T387"/>
      <c r="U387"/>
      <c r="V387"/>
      <c r="W387"/>
      <c r="X387"/>
      <c r="Y387"/>
      <c r="Z387"/>
      <c r="AA387"/>
      <c r="AB387"/>
      <c r="AC387"/>
      <c r="AD387"/>
      <c r="AE387"/>
      <c r="AF387"/>
      <c r="AG387"/>
      <c r="AH387"/>
      <c r="AI387"/>
    </row>
    <row r="388" spans="2:35" ht="13.5" thickBot="1" x14ac:dyDescent="0.25">
      <c r="B388" s="277"/>
      <c r="C388" s="132"/>
      <c r="D388" s="225"/>
      <c r="E388" s="138">
        <v>3500</v>
      </c>
      <c r="F388" s="145"/>
      <c r="G388" s="145"/>
      <c r="H388" s="195" t="s">
        <v>739</v>
      </c>
      <c r="I388" s="543"/>
      <c r="Q388"/>
      <c r="R388" s="387"/>
      <c r="S388"/>
      <c r="T388"/>
      <c r="U388"/>
      <c r="V388"/>
      <c r="W388"/>
      <c r="X388"/>
      <c r="Y388"/>
      <c r="Z388"/>
      <c r="AA388"/>
      <c r="AB388"/>
      <c r="AC388"/>
      <c r="AD388"/>
      <c r="AE388"/>
      <c r="AF388"/>
      <c r="AG388"/>
      <c r="AH388"/>
      <c r="AI388"/>
    </row>
    <row r="389" spans="2:35" ht="13.5" thickBot="1" x14ac:dyDescent="0.25">
      <c r="B389" s="281"/>
      <c r="C389" s="225"/>
      <c r="D389" s="225"/>
      <c r="E389" s="226"/>
      <c r="F389" s="146"/>
      <c r="G389" s="146"/>
      <c r="H389" s="227"/>
      <c r="I389" s="543"/>
      <c r="Z389"/>
      <c r="AA389"/>
      <c r="AB389"/>
      <c r="AC389"/>
      <c r="AD389"/>
      <c r="AE389"/>
      <c r="AF389"/>
    </row>
    <row r="390" spans="2:35" ht="13.5" thickBot="1" x14ac:dyDescent="0.25">
      <c r="B390" s="281">
        <v>45053</v>
      </c>
      <c r="C390" s="225" t="s">
        <v>94</v>
      </c>
      <c r="D390" s="225"/>
      <c r="E390" s="226">
        <v>350</v>
      </c>
      <c r="F390" s="146"/>
      <c r="G390" s="146"/>
      <c r="H390" s="227" t="s">
        <v>700</v>
      </c>
      <c r="I390" s="543"/>
      <c r="Z390"/>
      <c r="AA390"/>
      <c r="AB390"/>
      <c r="AC390"/>
      <c r="AD390"/>
      <c r="AE390"/>
      <c r="AF390"/>
    </row>
    <row r="391" spans="2:35" ht="13.5" thickBot="1" x14ac:dyDescent="0.25">
      <c r="B391" s="281"/>
      <c r="C391" s="225" t="s">
        <v>44</v>
      </c>
      <c r="D391" s="225"/>
      <c r="E391" s="226">
        <v>17000</v>
      </c>
      <c r="F391" s="146"/>
      <c r="G391" s="146"/>
      <c r="H391" s="227" t="s">
        <v>702</v>
      </c>
      <c r="I391" s="543" t="s">
        <v>703</v>
      </c>
      <c r="Z391"/>
      <c r="AA391"/>
      <c r="AB391"/>
      <c r="AC391"/>
      <c r="AD391"/>
      <c r="AE391"/>
      <c r="AF391"/>
    </row>
    <row r="392" spans="2:35" ht="13.5" thickBot="1" x14ac:dyDescent="0.25">
      <c r="B392" s="277"/>
      <c r="C392" s="132"/>
      <c r="D392" s="225"/>
      <c r="E392" s="138"/>
      <c r="F392" s="145"/>
      <c r="G392" s="145"/>
      <c r="H392" s="195"/>
      <c r="I392" s="543"/>
      <c r="Z392"/>
      <c r="AA392"/>
      <c r="AB392"/>
      <c r="AC392"/>
      <c r="AD392"/>
      <c r="AE392"/>
      <c r="AF392"/>
    </row>
    <row r="393" spans="2:35" ht="13.5" thickBot="1" x14ac:dyDescent="0.25">
      <c r="B393" s="281">
        <v>45054</v>
      </c>
      <c r="C393" s="225" t="s">
        <v>41</v>
      </c>
      <c r="D393" s="225"/>
      <c r="E393" s="226">
        <v>2500</v>
      </c>
      <c r="F393" s="146"/>
      <c r="G393" s="146"/>
      <c r="H393" s="227" t="s">
        <v>740</v>
      </c>
      <c r="I393" s="543"/>
      <c r="Z393"/>
      <c r="AA393"/>
      <c r="AB393"/>
      <c r="AC393"/>
      <c r="AD393"/>
      <c r="AE393"/>
      <c r="AF393"/>
    </row>
    <row r="394" spans="2:35" ht="13.5" thickBot="1" x14ac:dyDescent="0.25">
      <c r="B394" s="281"/>
      <c r="C394" s="225"/>
      <c r="D394" s="225"/>
      <c r="E394" s="226"/>
      <c r="F394" s="146"/>
      <c r="G394" s="146"/>
      <c r="H394" s="227"/>
      <c r="I394" s="543"/>
      <c r="Z394"/>
      <c r="AA394"/>
      <c r="AB394"/>
      <c r="AC394"/>
      <c r="AD394"/>
      <c r="AE394"/>
      <c r="AF394"/>
    </row>
    <row r="395" spans="2:35" ht="13.5" thickBot="1" x14ac:dyDescent="0.25">
      <c r="B395" s="281">
        <v>45056</v>
      </c>
      <c r="C395" s="225" t="s">
        <v>94</v>
      </c>
      <c r="D395" s="225"/>
      <c r="E395" s="226">
        <v>950</v>
      </c>
      <c r="F395" s="146"/>
      <c r="G395" s="146"/>
      <c r="H395" s="227" t="s">
        <v>701</v>
      </c>
      <c r="I395" s="543"/>
      <c r="Z395"/>
      <c r="AA395"/>
      <c r="AB395"/>
      <c r="AC395"/>
      <c r="AD395"/>
      <c r="AE395"/>
      <c r="AF395"/>
    </row>
    <row r="396" spans="2:35" ht="13.5" thickBot="1" x14ac:dyDescent="0.25">
      <c r="B396" s="277"/>
      <c r="C396" s="132"/>
      <c r="D396" s="225"/>
      <c r="E396" s="138">
        <v>1850</v>
      </c>
      <c r="F396" s="145"/>
      <c r="G396" s="145"/>
      <c r="H396" s="195" t="s">
        <v>742</v>
      </c>
      <c r="I396" s="543"/>
      <c r="Z396"/>
      <c r="AA396"/>
      <c r="AB396"/>
      <c r="AC396"/>
      <c r="AD396"/>
      <c r="AE396"/>
      <c r="AF396"/>
    </row>
    <row r="397" spans="2:35" ht="13.5" thickBot="1" x14ac:dyDescent="0.25">
      <c r="B397" s="281"/>
      <c r="C397" s="225"/>
      <c r="D397" s="225"/>
      <c r="E397" s="226"/>
      <c r="F397" s="146"/>
      <c r="G397" s="146"/>
      <c r="H397" s="227"/>
      <c r="I397" s="543"/>
      <c r="Q397" s="151"/>
      <c r="R397" s="508"/>
      <c r="S397" s="151"/>
      <c r="T397" s="151"/>
      <c r="U397" s="151"/>
      <c r="V397" s="151"/>
      <c r="Z397"/>
      <c r="AA397"/>
      <c r="AB397"/>
      <c r="AC397"/>
      <c r="AD397"/>
      <c r="AE397"/>
      <c r="AF397"/>
    </row>
    <row r="398" spans="2:35" ht="13.5" thickBot="1" x14ac:dyDescent="0.25">
      <c r="B398" s="281">
        <v>45058</v>
      </c>
      <c r="C398" s="225" t="s">
        <v>47</v>
      </c>
      <c r="D398" s="225" t="s">
        <v>67</v>
      </c>
      <c r="E398" s="226">
        <v>80000</v>
      </c>
      <c r="F398" s="146"/>
      <c r="G398" s="146"/>
      <c r="H398" s="227" t="s">
        <v>706</v>
      </c>
      <c r="I398" s="543"/>
      <c r="Q398" s="151"/>
      <c r="R398" s="508"/>
      <c r="S398" s="151"/>
      <c r="T398" s="151"/>
      <c r="U398" s="151"/>
      <c r="V398" s="151"/>
      <c r="Z398"/>
      <c r="AA398"/>
      <c r="AB398"/>
      <c r="AC398"/>
      <c r="AD398"/>
      <c r="AE398"/>
      <c r="AF398"/>
    </row>
    <row r="399" spans="2:35" ht="13.5" thickBot="1" x14ac:dyDescent="0.25">
      <c r="B399" s="281"/>
      <c r="C399" s="225"/>
      <c r="D399" s="225"/>
      <c r="E399" s="226"/>
      <c r="F399" s="146"/>
      <c r="G399" s="146"/>
      <c r="H399" s="227"/>
      <c r="I399" s="543"/>
      <c r="Q399" s="151"/>
      <c r="R399" s="508" t="s">
        <v>333</v>
      </c>
      <c r="S399" s="151" t="s">
        <v>689</v>
      </c>
      <c r="T399" s="151"/>
      <c r="U399" s="384" t="s">
        <v>790</v>
      </c>
      <c r="V399" s="151" t="s">
        <v>333</v>
      </c>
      <c r="Z399"/>
      <c r="AA399"/>
      <c r="AB399"/>
      <c r="AC399"/>
      <c r="AD399"/>
      <c r="AE399"/>
      <c r="AF399"/>
    </row>
    <row r="400" spans="2:35" ht="13.5" thickBot="1" x14ac:dyDescent="0.25">
      <c r="B400" s="281">
        <v>45059</v>
      </c>
      <c r="C400" s="334" t="s">
        <v>39</v>
      </c>
      <c r="D400" s="334" t="s">
        <v>52</v>
      </c>
      <c r="E400" s="334"/>
      <c r="F400" s="254">
        <v>200000</v>
      </c>
      <c r="G400" s="254"/>
      <c r="H400" s="255" t="s">
        <v>538</v>
      </c>
      <c r="I400" s="543"/>
      <c r="M400"/>
      <c r="N400"/>
      <c r="O400"/>
      <c r="Q400" s="151"/>
      <c r="R400" s="508">
        <v>110000</v>
      </c>
      <c r="S400" s="151" t="s">
        <v>688</v>
      </c>
      <c r="T400" s="151"/>
      <c r="U400" s="151">
        <v>200000</v>
      </c>
      <c r="V400" s="151" t="s">
        <v>787</v>
      </c>
      <c r="W400" s="136" t="s">
        <v>786</v>
      </c>
      <c r="Z400"/>
      <c r="AA400"/>
      <c r="AB400"/>
      <c r="AC400"/>
      <c r="AD400"/>
      <c r="AE400"/>
      <c r="AF400"/>
    </row>
    <row r="401" spans="2:32" ht="13.5" thickBot="1" x14ac:dyDescent="0.25">
      <c r="B401" s="281"/>
      <c r="C401" s="225"/>
      <c r="D401" s="225"/>
      <c r="E401" s="226"/>
      <c r="F401" s="146"/>
      <c r="G401" s="146"/>
      <c r="H401" s="227"/>
      <c r="I401" s="543"/>
      <c r="M401"/>
      <c r="N401"/>
      <c r="O401"/>
      <c r="Q401" s="151"/>
      <c r="R401" s="508">
        <v>100000</v>
      </c>
      <c r="S401" s="151" t="s">
        <v>690</v>
      </c>
      <c r="T401" s="151"/>
      <c r="U401" s="151">
        <v>170000</v>
      </c>
      <c r="V401" s="151" t="s">
        <v>788</v>
      </c>
      <c r="Z401"/>
      <c r="AA401"/>
      <c r="AB401"/>
      <c r="AC401"/>
      <c r="AD401"/>
      <c r="AE401"/>
      <c r="AF401"/>
    </row>
    <row r="402" spans="2:32" ht="13.5" thickBot="1" x14ac:dyDescent="0.25">
      <c r="B402" s="281">
        <v>45060</v>
      </c>
      <c r="C402" s="334" t="s">
        <v>39</v>
      </c>
      <c r="D402" s="334" t="s">
        <v>52</v>
      </c>
      <c r="E402" s="334"/>
      <c r="F402" s="254">
        <v>100000</v>
      </c>
      <c r="G402" s="254"/>
      <c r="H402" s="255" t="s">
        <v>755</v>
      </c>
      <c r="I402" s="543" t="s">
        <v>756</v>
      </c>
      <c r="M402"/>
      <c r="N402"/>
      <c r="O402"/>
      <c r="Q402" s="151"/>
      <c r="R402" s="508"/>
      <c r="S402" s="151" t="s">
        <v>690</v>
      </c>
      <c r="T402" s="151"/>
      <c r="U402" s="151">
        <v>90000</v>
      </c>
      <c r="V402" s="151" t="s">
        <v>789</v>
      </c>
      <c r="Z402"/>
      <c r="AA402"/>
      <c r="AB402"/>
      <c r="AC402"/>
      <c r="AD402"/>
      <c r="AE402"/>
      <c r="AF402"/>
    </row>
    <row r="403" spans="2:32" ht="13.5" thickBot="1" x14ac:dyDescent="0.25">
      <c r="B403" s="277"/>
      <c r="C403" s="132"/>
      <c r="D403" s="225"/>
      <c r="E403" s="138"/>
      <c r="F403" s="145"/>
      <c r="G403" s="145"/>
      <c r="H403" s="195"/>
      <c r="I403" s="543"/>
      <c r="M403"/>
      <c r="N403"/>
      <c r="O403"/>
      <c r="Q403" s="151"/>
      <c r="R403" s="508">
        <v>11000</v>
      </c>
      <c r="S403" s="151" t="s">
        <v>691</v>
      </c>
      <c r="T403" s="151"/>
      <c r="U403" s="151"/>
      <c r="V403" s="151"/>
      <c r="Z403"/>
      <c r="AA403"/>
      <c r="AB403"/>
      <c r="AC403"/>
      <c r="AD403"/>
      <c r="AE403"/>
      <c r="AF403"/>
    </row>
    <row r="404" spans="2:32" ht="13.5" thickBot="1" x14ac:dyDescent="0.25">
      <c r="B404" s="277"/>
      <c r="C404" s="132"/>
      <c r="D404" s="225"/>
      <c r="E404" s="138"/>
      <c r="F404" s="145"/>
      <c r="G404" s="145"/>
      <c r="H404" s="195"/>
      <c r="I404" s="543"/>
      <c r="M404"/>
      <c r="N404"/>
      <c r="O404"/>
      <c r="Q404" s="151"/>
      <c r="R404" s="508">
        <v>40000</v>
      </c>
      <c r="S404" s="151" t="s">
        <v>692</v>
      </c>
      <c r="T404" s="151"/>
      <c r="U404" s="151"/>
      <c r="V404" s="151"/>
      <c r="Z404"/>
      <c r="AA404"/>
      <c r="AB404"/>
      <c r="AC404"/>
      <c r="AD404"/>
      <c r="AE404"/>
      <c r="AF404"/>
    </row>
    <row r="405" spans="2:32" ht="13.5" thickBot="1" x14ac:dyDescent="0.25">
      <c r="B405" s="277"/>
      <c r="C405" s="132"/>
      <c r="D405" s="225"/>
      <c r="E405" s="138"/>
      <c r="F405" s="145"/>
      <c r="G405" s="145"/>
      <c r="H405" s="195"/>
      <c r="I405" s="543"/>
      <c r="J405"/>
      <c r="M405"/>
      <c r="N405"/>
      <c r="O405"/>
      <c r="Q405" s="151"/>
      <c r="R405" s="508">
        <v>164000</v>
      </c>
      <c r="S405" s="151" t="s">
        <v>693</v>
      </c>
      <c r="T405" s="151"/>
      <c r="U405" s="151"/>
      <c r="V405" s="151"/>
      <c r="Z405"/>
      <c r="AA405"/>
      <c r="AB405"/>
      <c r="AC405"/>
      <c r="AD405"/>
      <c r="AE405"/>
      <c r="AF405"/>
    </row>
    <row r="406" spans="2:32" ht="13.5" thickBot="1" x14ac:dyDescent="0.25">
      <c r="B406" s="277">
        <v>45062</v>
      </c>
      <c r="C406" s="132" t="s">
        <v>41</v>
      </c>
      <c r="D406" s="225"/>
      <c r="E406" s="138">
        <v>3300</v>
      </c>
      <c r="F406" s="145"/>
      <c r="G406" s="145"/>
      <c r="H406" s="195" t="s">
        <v>768</v>
      </c>
      <c r="I406" s="543" t="s">
        <v>769</v>
      </c>
      <c r="J406"/>
      <c r="M406"/>
      <c r="N406"/>
      <c r="O406"/>
      <c r="Q406" s="151"/>
      <c r="R406" s="508"/>
      <c r="S406" s="151"/>
      <c r="T406" s="151"/>
      <c r="U406" s="151">
        <f>SUBTOTAL(109,Tableau15[28/05/2023])</f>
        <v>460000</v>
      </c>
      <c r="V406" s="151">
        <f>SUBTOTAL(103,Tableau15[Colonne1])</f>
        <v>3</v>
      </c>
      <c r="Z406"/>
      <c r="AA406"/>
      <c r="AB406"/>
      <c r="AC406"/>
      <c r="AD406"/>
      <c r="AE406"/>
      <c r="AF406"/>
    </row>
    <row r="407" spans="2:32" ht="13.5" thickBot="1" x14ac:dyDescent="0.25">
      <c r="B407" s="277"/>
      <c r="C407" s="132"/>
      <c r="D407" s="225"/>
      <c r="E407" s="138"/>
      <c r="F407" s="145"/>
      <c r="G407" s="145"/>
      <c r="H407" s="195"/>
      <c r="I407" s="543"/>
      <c r="J407"/>
      <c r="M407"/>
      <c r="N407"/>
      <c r="O407"/>
      <c r="Q407" s="151"/>
      <c r="R407" s="508"/>
      <c r="S407" s="151"/>
      <c r="T407" s="151"/>
      <c r="U407" s="151"/>
      <c r="V407" s="151"/>
      <c r="Z407"/>
      <c r="AA407"/>
      <c r="AB407"/>
      <c r="AC407"/>
      <c r="AD407"/>
      <c r="AE407"/>
      <c r="AF407"/>
    </row>
    <row r="408" spans="2:32" ht="13.5" thickBot="1" x14ac:dyDescent="0.25">
      <c r="B408" s="281">
        <v>45064</v>
      </c>
      <c r="C408" s="132" t="s">
        <v>41</v>
      </c>
      <c r="D408" s="225"/>
      <c r="E408" s="138">
        <v>4950</v>
      </c>
      <c r="F408" s="145"/>
      <c r="G408" s="145"/>
      <c r="H408" s="195" t="s">
        <v>767</v>
      </c>
      <c r="I408" s="543" t="s">
        <v>775</v>
      </c>
      <c r="J408"/>
      <c r="Q408" s="151"/>
      <c r="R408" s="508"/>
      <c r="S408" s="151"/>
      <c r="T408" s="151"/>
      <c r="U408" s="151"/>
      <c r="V408" s="151"/>
      <c r="Z408"/>
      <c r="AA408"/>
      <c r="AB408"/>
      <c r="AC408"/>
      <c r="AD408"/>
      <c r="AE408"/>
      <c r="AF408"/>
    </row>
    <row r="409" spans="2:32" ht="13.5" thickBot="1" x14ac:dyDescent="0.25">
      <c r="B409" s="277"/>
      <c r="C409" s="225" t="s">
        <v>41</v>
      </c>
      <c r="D409" s="225"/>
      <c r="E409" s="226">
        <v>3500</v>
      </c>
      <c r="F409" s="146"/>
      <c r="G409" s="146"/>
      <c r="H409" s="227" t="s">
        <v>754</v>
      </c>
      <c r="I409" s="543"/>
      <c r="J409"/>
      <c r="Q409" s="151"/>
      <c r="R409" s="508"/>
      <c r="S409" s="151"/>
      <c r="T409" s="151"/>
      <c r="U409" s="151"/>
      <c r="V409" s="151"/>
      <c r="Z409"/>
      <c r="AA409"/>
      <c r="AB409"/>
      <c r="AC409"/>
      <c r="AD409"/>
      <c r="AE409"/>
      <c r="AF409"/>
    </row>
    <row r="410" spans="2:32" ht="13.5" thickBot="1" x14ac:dyDescent="0.25">
      <c r="B410" s="277"/>
      <c r="C410" s="548" t="s">
        <v>41</v>
      </c>
      <c r="D410" s="375"/>
      <c r="E410" s="548">
        <v>1600</v>
      </c>
      <c r="F410" s="549"/>
      <c r="G410" s="549"/>
      <c r="H410" s="547" t="s">
        <v>772</v>
      </c>
      <c r="I410" s="543"/>
      <c r="J410"/>
      <c r="Q410" s="151"/>
      <c r="R410" s="508"/>
      <c r="S410" s="151"/>
      <c r="T410" s="151"/>
      <c r="U410" s="151"/>
      <c r="V410" s="151"/>
      <c r="Z410"/>
      <c r="AA410"/>
      <c r="AB410"/>
      <c r="AC410"/>
      <c r="AD410"/>
      <c r="AE410"/>
      <c r="AF410"/>
    </row>
    <row r="411" spans="2:32" ht="13.5" thickBot="1" x14ac:dyDescent="0.25">
      <c r="B411" s="277"/>
      <c r="C411" s="548" t="s">
        <v>41</v>
      </c>
      <c r="D411" s="375"/>
      <c r="E411" s="548">
        <v>700</v>
      </c>
      <c r="F411" s="549"/>
      <c r="G411" s="549"/>
      <c r="H411" s="547" t="s">
        <v>773</v>
      </c>
      <c r="I411" s="543"/>
      <c r="J411"/>
      <c r="Q411" s="151"/>
      <c r="R411" s="508"/>
      <c r="S411" s="151"/>
      <c r="T411" s="151"/>
      <c r="U411" s="151"/>
      <c r="V411" s="151"/>
      <c r="Z411"/>
      <c r="AA411"/>
      <c r="AB411"/>
      <c r="AC411"/>
      <c r="AD411"/>
      <c r="AE411"/>
      <c r="AF411"/>
    </row>
    <row r="412" spans="2:32" ht="26.25" thickBot="1" x14ac:dyDescent="0.25">
      <c r="B412" s="277"/>
      <c r="C412" s="548" t="s">
        <v>41</v>
      </c>
      <c r="D412" s="375"/>
      <c r="E412" s="548">
        <v>850</v>
      </c>
      <c r="F412" s="549"/>
      <c r="G412" s="549"/>
      <c r="H412" s="547" t="s">
        <v>774</v>
      </c>
      <c r="I412" s="543"/>
      <c r="J412"/>
      <c r="Q412" s="151"/>
      <c r="R412" s="508"/>
      <c r="S412" s="151"/>
      <c r="T412" s="151"/>
      <c r="U412" s="151"/>
      <c r="V412" s="151"/>
      <c r="Z412"/>
      <c r="AA412"/>
      <c r="AB412"/>
      <c r="AC412"/>
      <c r="AD412"/>
      <c r="AE412"/>
      <c r="AF412"/>
    </row>
    <row r="413" spans="2:32" ht="13.5" thickBot="1" x14ac:dyDescent="0.25">
      <c r="B413" s="277">
        <v>45066</v>
      </c>
      <c r="C413" s="132" t="s">
        <v>41</v>
      </c>
      <c r="D413" s="225"/>
      <c r="E413" s="138">
        <v>1000</v>
      </c>
      <c r="F413" s="145"/>
      <c r="G413" s="145"/>
      <c r="H413" s="195" t="s">
        <v>757</v>
      </c>
      <c r="I413" s="543"/>
      <c r="J413"/>
      <c r="R413" s="508"/>
      <c r="S413" s="151"/>
      <c r="U413" s="151"/>
      <c r="V413" s="151"/>
      <c r="Z413"/>
      <c r="AA413"/>
      <c r="AB413"/>
      <c r="AC413"/>
      <c r="AD413"/>
      <c r="AE413"/>
      <c r="AF413"/>
    </row>
    <row r="414" spans="2:32" ht="13.5" thickBot="1" x14ac:dyDescent="0.25">
      <c r="B414" s="277"/>
      <c r="C414" s="132"/>
      <c r="D414" s="225"/>
      <c r="E414" s="138"/>
      <c r="F414" s="145"/>
      <c r="G414" s="145"/>
      <c r="H414" s="195"/>
      <c r="I414" s="558"/>
      <c r="J414"/>
      <c r="Z414"/>
      <c r="AA414"/>
      <c r="AB414"/>
      <c r="AC414"/>
      <c r="AD414"/>
      <c r="AE414"/>
      <c r="AF414"/>
    </row>
    <row r="415" spans="2:32" ht="13.5" thickBot="1" x14ac:dyDescent="0.25">
      <c r="B415" s="277">
        <v>45067</v>
      </c>
      <c r="C415" s="132" t="s">
        <v>47</v>
      </c>
      <c r="D415" s="225" t="s">
        <v>758</v>
      </c>
      <c r="E415" s="138">
        <v>1000</v>
      </c>
      <c r="F415" s="145"/>
      <c r="G415" s="145"/>
      <c r="H415" s="195" t="s">
        <v>759</v>
      </c>
      <c r="I415" s="558"/>
      <c r="J415"/>
      <c r="R415" s="509">
        <f>SUBTOTAL(109,Tableau8[Colonne1])</f>
        <v>425000</v>
      </c>
      <c r="S415" s="151"/>
      <c r="Z415"/>
      <c r="AA415"/>
      <c r="AB415"/>
      <c r="AC415"/>
      <c r="AD415"/>
      <c r="AE415"/>
      <c r="AF415"/>
    </row>
    <row r="416" spans="2:32" ht="13.5" thickBot="1" x14ac:dyDescent="0.25">
      <c r="B416" s="277"/>
      <c r="C416" s="132" t="s">
        <v>44</v>
      </c>
      <c r="D416" s="225" t="s">
        <v>92</v>
      </c>
      <c r="E416" s="138">
        <v>7000</v>
      </c>
      <c r="F416" s="145"/>
      <c r="G416" s="145"/>
      <c r="H416" s="195" t="s">
        <v>771</v>
      </c>
      <c r="I416" s="558"/>
      <c r="J416"/>
      <c r="R416" s="509"/>
      <c r="S416" s="151"/>
      <c r="U416" s="46">
        <v>230000</v>
      </c>
      <c r="Z416"/>
      <c r="AA416"/>
      <c r="AB416"/>
      <c r="AC416"/>
      <c r="AD416"/>
      <c r="AE416"/>
      <c r="AF416"/>
    </row>
    <row r="417" spans="1:32" ht="13.5" thickBot="1" x14ac:dyDescent="0.25">
      <c r="B417" s="277"/>
      <c r="C417" s="132"/>
      <c r="D417" s="225"/>
      <c r="E417" s="138"/>
      <c r="F417" s="145"/>
      <c r="G417" s="145"/>
      <c r="H417" s="195"/>
      <c r="I417" s="558"/>
      <c r="J417"/>
      <c r="U417" s="46">
        <v>90000</v>
      </c>
      <c r="Z417"/>
      <c r="AA417"/>
      <c r="AB417"/>
      <c r="AC417"/>
      <c r="AD417"/>
      <c r="AE417"/>
      <c r="AF417"/>
    </row>
    <row r="418" spans="1:32" ht="13.5" thickBot="1" x14ac:dyDescent="0.25">
      <c r="B418" s="281">
        <v>45068</v>
      </c>
      <c r="C418" s="334" t="s">
        <v>39</v>
      </c>
      <c r="D418" s="334" t="s">
        <v>52</v>
      </c>
      <c r="E418" s="334"/>
      <c r="F418" s="254">
        <v>100000</v>
      </c>
      <c r="G418" s="254"/>
      <c r="H418" s="255" t="s">
        <v>755</v>
      </c>
      <c r="I418" s="558" t="s">
        <v>806</v>
      </c>
      <c r="J418"/>
      <c r="Z418"/>
      <c r="AA418"/>
      <c r="AB418"/>
      <c r="AC418"/>
      <c r="AD418"/>
      <c r="AE418"/>
      <c r="AF418"/>
    </row>
    <row r="419" spans="1:32" ht="13.5" thickBot="1" x14ac:dyDescent="0.25">
      <c r="B419" s="277"/>
      <c r="C419" s="548" t="s">
        <v>41</v>
      </c>
      <c r="D419" s="375"/>
      <c r="E419" s="548">
        <v>24000</v>
      </c>
      <c r="F419" s="549"/>
      <c r="G419" s="549"/>
      <c r="H419" s="547" t="s">
        <v>770</v>
      </c>
      <c r="I419" s="558" t="s">
        <v>777</v>
      </c>
      <c r="J419"/>
      <c r="Z419"/>
      <c r="AA419"/>
      <c r="AB419"/>
      <c r="AC419"/>
      <c r="AD419"/>
      <c r="AE419"/>
      <c r="AF419"/>
    </row>
    <row r="420" spans="1:32" ht="13.5" thickBot="1" x14ac:dyDescent="0.25">
      <c r="B420" s="277"/>
      <c r="C420" s="132"/>
      <c r="D420" s="225"/>
      <c r="E420" s="138"/>
      <c r="F420" s="145"/>
      <c r="G420" s="145"/>
      <c r="H420" s="195"/>
      <c r="I420" s="558"/>
      <c r="J420"/>
      <c r="Z420"/>
      <c r="AA420"/>
      <c r="AB420"/>
      <c r="AC420"/>
      <c r="AD420"/>
      <c r="AE420"/>
      <c r="AF420"/>
    </row>
    <row r="421" spans="1:32" ht="13.5" thickBot="1" x14ac:dyDescent="0.25">
      <c r="B421" s="281">
        <v>45070</v>
      </c>
      <c r="C421" s="375" t="s">
        <v>41</v>
      </c>
      <c r="D421" s="375"/>
      <c r="E421" s="375">
        <v>500</v>
      </c>
      <c r="F421" s="376"/>
      <c r="G421" s="376"/>
      <c r="H421" s="377" t="s">
        <v>791</v>
      </c>
      <c r="I421" s="543"/>
      <c r="J421"/>
      <c r="Z421"/>
      <c r="AA421"/>
      <c r="AB421"/>
      <c r="AC421"/>
      <c r="AD421"/>
      <c r="AE421"/>
      <c r="AF421"/>
    </row>
    <row r="422" spans="1:32" ht="13.5" thickBot="1" x14ac:dyDescent="0.25">
      <c r="B422" s="277"/>
      <c r="C422" s="132"/>
      <c r="D422" s="225"/>
      <c r="E422" s="138"/>
      <c r="F422" s="145"/>
      <c r="G422" s="145"/>
      <c r="H422" s="195"/>
      <c r="I422" s="543"/>
      <c r="J422"/>
      <c r="Z422"/>
      <c r="AA422"/>
      <c r="AB422"/>
      <c r="AC422"/>
      <c r="AD422"/>
      <c r="AE422"/>
      <c r="AF422"/>
    </row>
    <row r="423" spans="1:32" ht="13.5" thickBot="1" x14ac:dyDescent="0.25">
      <c r="B423" s="277">
        <v>45071</v>
      </c>
      <c r="C423" s="132" t="s">
        <v>41</v>
      </c>
      <c r="D423" s="225"/>
      <c r="E423" s="138">
        <v>720</v>
      </c>
      <c r="F423" s="145"/>
      <c r="G423" s="145"/>
      <c r="H423" s="195" t="s">
        <v>776</v>
      </c>
      <c r="I423" s="543" t="s">
        <v>778</v>
      </c>
      <c r="J423"/>
      <c r="Z423"/>
      <c r="AA423"/>
      <c r="AB423"/>
      <c r="AC423"/>
      <c r="AD423"/>
      <c r="AE423"/>
      <c r="AF423"/>
    </row>
    <row r="424" spans="1:32" ht="13.5" thickBot="1" x14ac:dyDescent="0.25">
      <c r="B424" s="277"/>
      <c r="C424" s="548" t="s">
        <v>41</v>
      </c>
      <c r="D424" s="375"/>
      <c r="E424" s="548">
        <v>910</v>
      </c>
      <c r="F424" s="549"/>
      <c r="G424" s="549"/>
      <c r="H424" s="547" t="s">
        <v>779</v>
      </c>
      <c r="I424" s="543"/>
      <c r="J424"/>
      <c r="Z424"/>
      <c r="AA424"/>
      <c r="AB424"/>
      <c r="AC424"/>
      <c r="AD424"/>
      <c r="AE424"/>
      <c r="AF424"/>
    </row>
    <row r="425" spans="1:32" ht="13.5" thickBot="1" x14ac:dyDescent="0.25">
      <c r="A425"/>
      <c r="B425" s="281"/>
      <c r="C425" s="225"/>
      <c r="D425" s="225"/>
      <c r="E425" s="226"/>
      <c r="F425" s="146"/>
      <c r="G425" s="146"/>
      <c r="H425" s="227"/>
      <c r="I425" s="558"/>
      <c r="J425"/>
      <c r="Z425"/>
      <c r="AA425"/>
      <c r="AB425"/>
      <c r="AC425"/>
      <c r="AD425"/>
      <c r="AE425"/>
      <c r="AF425"/>
    </row>
    <row r="426" spans="1:32" ht="13.5" thickBot="1" x14ac:dyDescent="0.25">
      <c r="A426"/>
      <c r="B426" s="281">
        <v>45073</v>
      </c>
      <c r="C426" s="225" t="s">
        <v>41</v>
      </c>
      <c r="D426" s="225"/>
      <c r="E426" s="226">
        <v>1000</v>
      </c>
      <c r="F426" s="146"/>
      <c r="G426" s="146"/>
      <c r="H426" s="227" t="s">
        <v>802</v>
      </c>
      <c r="I426" s="558"/>
      <c r="J426"/>
      <c r="Z426"/>
      <c r="AA426"/>
      <c r="AB426"/>
      <c r="AC426"/>
      <c r="AD426"/>
      <c r="AE426"/>
      <c r="AF426"/>
    </row>
    <row r="427" spans="1:32" ht="13.5" thickBot="1" x14ac:dyDescent="0.25">
      <c r="A427"/>
      <c r="B427" s="281"/>
      <c r="C427" s="225" t="s">
        <v>47</v>
      </c>
      <c r="D427" s="225" t="s">
        <v>758</v>
      </c>
      <c r="E427" s="226">
        <v>1800</v>
      </c>
      <c r="F427" s="146"/>
      <c r="G427" s="146"/>
      <c r="H427" s="227" t="s">
        <v>801</v>
      </c>
      <c r="I427" s="558" t="s">
        <v>800</v>
      </c>
      <c r="J427"/>
      <c r="Z427"/>
      <c r="AA427"/>
      <c r="AB427"/>
      <c r="AC427"/>
      <c r="AD427"/>
      <c r="AE427"/>
      <c r="AF427"/>
    </row>
    <row r="428" spans="1:32" ht="13.5" thickBot="1" x14ac:dyDescent="0.25">
      <c r="A428"/>
      <c r="B428" s="281"/>
      <c r="C428" s="225"/>
      <c r="D428" s="225"/>
      <c r="E428" s="226"/>
      <c r="F428" s="146"/>
      <c r="G428" s="146"/>
      <c r="H428" s="227"/>
      <c r="I428" s="558"/>
      <c r="J428"/>
      <c r="Z428"/>
      <c r="AA428"/>
      <c r="AB428"/>
      <c r="AC428"/>
      <c r="AD428"/>
      <c r="AE428"/>
      <c r="AF428"/>
    </row>
    <row r="429" spans="1:32" ht="13.5" thickBot="1" x14ac:dyDescent="0.25">
      <c r="A429"/>
      <c r="B429" s="281">
        <v>45074</v>
      </c>
      <c r="C429" s="375" t="s">
        <v>41</v>
      </c>
      <c r="D429" s="375"/>
      <c r="E429" s="375">
        <v>2100</v>
      </c>
      <c r="F429" s="376"/>
      <c r="G429" s="376"/>
      <c r="H429" s="377" t="s">
        <v>799</v>
      </c>
      <c r="I429" s="560" t="s">
        <v>804</v>
      </c>
      <c r="J429"/>
      <c r="Z429"/>
      <c r="AA429"/>
      <c r="AB429"/>
      <c r="AC429"/>
      <c r="AD429"/>
      <c r="AE429"/>
      <c r="AF429"/>
    </row>
    <row r="430" spans="1:32" ht="13.5" thickBot="1" x14ac:dyDescent="0.25">
      <c r="A430"/>
      <c r="B430" s="277"/>
      <c r="C430" s="225" t="s">
        <v>47</v>
      </c>
      <c r="D430" s="225" t="s">
        <v>608</v>
      </c>
      <c r="E430" s="226">
        <v>50000</v>
      </c>
      <c r="F430" s="146"/>
      <c r="G430" s="146"/>
      <c r="H430" s="227" t="s">
        <v>71</v>
      </c>
      <c r="I430" s="560" t="s">
        <v>807</v>
      </c>
      <c r="J430"/>
      <c r="Z430"/>
      <c r="AA430"/>
      <c r="AB430"/>
      <c r="AC430"/>
      <c r="AD430"/>
      <c r="AE430"/>
      <c r="AF430"/>
    </row>
    <row r="431" spans="1:32" ht="13.5" thickBot="1" x14ac:dyDescent="0.25">
      <c r="A431"/>
      <c r="B431" s="281"/>
      <c r="C431" s="132"/>
      <c r="D431" s="225"/>
      <c r="E431" s="138"/>
      <c r="F431" s="145"/>
      <c r="G431" s="145"/>
      <c r="H431" s="195"/>
      <c r="I431" s="558"/>
      <c r="J431"/>
      <c r="Z431"/>
      <c r="AA431"/>
      <c r="AB431"/>
      <c r="AC431"/>
      <c r="AD431"/>
      <c r="AE431"/>
      <c r="AF431"/>
    </row>
    <row r="432" spans="1:32" ht="13.5" thickBot="1" x14ac:dyDescent="0.25">
      <c r="A432"/>
      <c r="B432" s="281">
        <v>45078</v>
      </c>
      <c r="C432" s="225" t="s">
        <v>41</v>
      </c>
      <c r="D432" s="225"/>
      <c r="E432" s="226">
        <v>250</v>
      </c>
      <c r="F432" s="146"/>
      <c r="G432" s="146"/>
      <c r="H432" s="227" t="s">
        <v>796</v>
      </c>
      <c r="I432" s="560" t="s">
        <v>805</v>
      </c>
      <c r="J432"/>
      <c r="Z432"/>
      <c r="AA432"/>
      <c r="AB432"/>
      <c r="AC432"/>
      <c r="AD432"/>
      <c r="AE432"/>
      <c r="AF432"/>
    </row>
    <row r="433" spans="1:32" ht="13.5" thickBot="1" x14ac:dyDescent="0.25">
      <c r="A433"/>
      <c r="B433" s="281"/>
      <c r="C433" s="225" t="s">
        <v>41</v>
      </c>
      <c r="D433" s="225"/>
      <c r="E433" s="226">
        <v>120</v>
      </c>
      <c r="F433" s="146"/>
      <c r="G433" s="146"/>
      <c r="H433" s="227" t="s">
        <v>797</v>
      </c>
      <c r="I433" s="560"/>
      <c r="J433"/>
      <c r="Z433"/>
      <c r="AA433"/>
      <c r="AB433"/>
      <c r="AC433"/>
      <c r="AD433"/>
      <c r="AE433"/>
      <c r="AF433"/>
    </row>
    <row r="434" spans="1:32" ht="13.5" thickBot="1" x14ac:dyDescent="0.25">
      <c r="A434"/>
      <c r="B434" s="277"/>
      <c r="C434" s="548" t="s">
        <v>47</v>
      </c>
      <c r="D434" s="375" t="s">
        <v>780</v>
      </c>
      <c r="E434" s="548">
        <v>12000</v>
      </c>
      <c r="F434" s="549"/>
      <c r="G434" s="549"/>
      <c r="H434" s="547" t="s">
        <v>780</v>
      </c>
      <c r="I434" s="558" t="s">
        <v>798</v>
      </c>
      <c r="J434"/>
      <c r="Z434"/>
      <c r="AA434"/>
      <c r="AB434"/>
      <c r="AC434"/>
      <c r="AD434"/>
      <c r="AE434"/>
      <c r="AF434"/>
    </row>
    <row r="435" spans="1:32" ht="13.5" thickBot="1" x14ac:dyDescent="0.25">
      <c r="A435"/>
      <c r="B435" s="277"/>
      <c r="C435" s="548" t="s">
        <v>44</v>
      </c>
      <c r="D435" s="375"/>
      <c r="E435" s="548">
        <v>4500</v>
      </c>
      <c r="F435" s="549"/>
      <c r="G435" s="549"/>
      <c r="H435" s="547" t="s">
        <v>568</v>
      </c>
      <c r="I435" s="558"/>
      <c r="J435"/>
      <c r="Z435"/>
      <c r="AA435"/>
      <c r="AB435"/>
      <c r="AC435"/>
      <c r="AD435"/>
      <c r="AE435"/>
      <c r="AF435"/>
    </row>
    <row r="436" spans="1:32" ht="13.5" thickBot="1" x14ac:dyDescent="0.25">
      <c r="A436"/>
      <c r="B436" s="277"/>
      <c r="C436" s="132"/>
      <c r="D436" s="225"/>
      <c r="E436" s="138"/>
      <c r="F436" s="145"/>
      <c r="G436" s="145"/>
      <c r="H436" s="195"/>
      <c r="I436" s="558"/>
      <c r="J436"/>
    </row>
    <row r="437" spans="1:32" ht="13.5" thickBot="1" x14ac:dyDescent="0.25">
      <c r="A437"/>
      <c r="B437" s="281">
        <v>45080</v>
      </c>
      <c r="C437" s="225" t="s">
        <v>41</v>
      </c>
      <c r="D437" s="225"/>
      <c r="E437" s="226">
        <v>1350</v>
      </c>
      <c r="F437" s="146"/>
      <c r="G437" s="146"/>
      <c r="H437" s="227" t="s">
        <v>792</v>
      </c>
      <c r="I437" s="560" t="s">
        <v>793</v>
      </c>
      <c r="J437"/>
    </row>
    <row r="438" spans="1:32" ht="13.5" thickBot="1" x14ac:dyDescent="0.25">
      <c r="A438"/>
      <c r="B438" s="281"/>
      <c r="C438" s="225" t="s">
        <v>41</v>
      </c>
      <c r="D438" s="225"/>
      <c r="E438" s="226">
        <v>100</v>
      </c>
      <c r="F438" s="146"/>
      <c r="G438" s="146"/>
      <c r="H438" s="227" t="s">
        <v>794</v>
      </c>
      <c r="I438" s="560" t="s">
        <v>795</v>
      </c>
      <c r="J438"/>
    </row>
    <row r="439" spans="1:32" ht="13.5" thickBot="1" x14ac:dyDescent="0.25">
      <c r="A439"/>
      <c r="B439" s="281"/>
      <c r="C439" s="225"/>
      <c r="D439" s="225"/>
      <c r="E439" s="226">
        <v>250</v>
      </c>
      <c r="F439" s="146"/>
      <c r="G439" s="146"/>
      <c r="H439" s="227" t="s">
        <v>803</v>
      </c>
      <c r="I439" s="560"/>
      <c r="J439"/>
    </row>
    <row r="440" spans="1:32" ht="13.5" thickBot="1" x14ac:dyDescent="0.25">
      <c r="A440"/>
      <c r="B440" s="281"/>
      <c r="C440" s="225"/>
      <c r="D440" s="225"/>
      <c r="E440" s="226"/>
      <c r="F440" s="146"/>
      <c r="G440" s="146"/>
      <c r="H440" s="227"/>
      <c r="I440" s="560"/>
      <c r="J440"/>
    </row>
    <row r="441" spans="1:32" ht="13.5" thickBot="1" x14ac:dyDescent="0.25">
      <c r="A441"/>
      <c r="B441" s="281">
        <v>45082</v>
      </c>
      <c r="C441" s="334" t="s">
        <v>39</v>
      </c>
      <c r="D441" s="334" t="s">
        <v>52</v>
      </c>
      <c r="E441" s="334"/>
      <c r="F441" s="254">
        <v>200000</v>
      </c>
      <c r="G441" s="254"/>
      <c r="H441" s="255" t="s">
        <v>166</v>
      </c>
      <c r="I441" s="560" t="s">
        <v>812</v>
      </c>
      <c r="J441"/>
    </row>
    <row r="442" spans="1:32" ht="13.5" thickBot="1" x14ac:dyDescent="0.25">
      <c r="A442"/>
      <c r="B442" s="281"/>
      <c r="C442" s="225" t="s">
        <v>47</v>
      </c>
      <c r="D442" s="225" t="s">
        <v>290</v>
      </c>
      <c r="E442" s="226">
        <v>50400</v>
      </c>
      <c r="F442" s="146"/>
      <c r="G442" s="146"/>
      <c r="H442" s="227" t="s">
        <v>813</v>
      </c>
      <c r="I442" s="560" t="s">
        <v>815</v>
      </c>
      <c r="J442"/>
    </row>
    <row r="443" spans="1:32" ht="13.5" thickBot="1" x14ac:dyDescent="0.25">
      <c r="A443"/>
      <c r="B443" s="281"/>
      <c r="C443" s="225" t="s">
        <v>47</v>
      </c>
      <c r="D443" s="225" t="s">
        <v>569</v>
      </c>
      <c r="E443" s="226">
        <v>50400</v>
      </c>
      <c r="F443" s="146"/>
      <c r="G443" s="146"/>
      <c r="H443" s="227" t="s">
        <v>813</v>
      </c>
      <c r="I443" s="560" t="s">
        <v>814</v>
      </c>
      <c r="J443"/>
    </row>
    <row r="444" spans="1:32" ht="13.5" thickBot="1" x14ac:dyDescent="0.25">
      <c r="A444"/>
      <c r="B444" s="281"/>
      <c r="C444" s="225"/>
      <c r="D444" s="225"/>
      <c r="E444" s="226"/>
      <c r="F444" s="146"/>
      <c r="G444" s="146"/>
      <c r="H444" s="227"/>
      <c r="I444" s="560"/>
      <c r="J444"/>
    </row>
    <row r="445" spans="1:32" ht="13.5" thickBot="1" x14ac:dyDescent="0.25">
      <c r="A445"/>
      <c r="B445" s="281">
        <v>45083</v>
      </c>
      <c r="C445" s="225" t="s">
        <v>41</v>
      </c>
      <c r="D445" s="225"/>
      <c r="E445" s="226">
        <v>1000</v>
      </c>
      <c r="F445" s="146"/>
      <c r="G445" s="146"/>
      <c r="H445" s="227" t="s">
        <v>757</v>
      </c>
      <c r="I445" s="560"/>
      <c r="J445"/>
    </row>
    <row r="446" spans="1:32" ht="13.5" thickBot="1" x14ac:dyDescent="0.25">
      <c r="A446"/>
      <c r="B446" s="277"/>
      <c r="C446" s="132" t="s">
        <v>39</v>
      </c>
      <c r="D446" s="225" t="s">
        <v>40</v>
      </c>
      <c r="E446" s="138"/>
      <c r="F446" s="145">
        <v>500000</v>
      </c>
      <c r="G446" s="145"/>
      <c r="H446" s="296" t="s">
        <v>912</v>
      </c>
      <c r="I446" s="558"/>
      <c r="J446"/>
    </row>
    <row r="447" spans="1:32" ht="13.5" thickBot="1" x14ac:dyDescent="0.25">
      <c r="A447"/>
      <c r="B447" s="277"/>
      <c r="C447" s="132"/>
      <c r="D447" s="225"/>
      <c r="E447" s="138">
        <v>500000</v>
      </c>
      <c r="F447" s="145"/>
      <c r="G447" s="145"/>
      <c r="H447" s="296" t="s">
        <v>913</v>
      </c>
      <c r="I447" s="558"/>
      <c r="J447"/>
    </row>
    <row r="448" spans="1:32" ht="13.5" thickBot="1" x14ac:dyDescent="0.25">
      <c r="A448"/>
      <c r="B448" s="281"/>
      <c r="C448" s="225"/>
      <c r="D448" s="225"/>
      <c r="E448" s="226"/>
      <c r="F448" s="146"/>
      <c r="G448" s="146"/>
      <c r="H448" s="227"/>
      <c r="I448" s="560"/>
      <c r="J448"/>
    </row>
    <row r="449" spans="1:10" ht="13.5" thickBot="1" x14ac:dyDescent="0.25">
      <c r="A449"/>
      <c r="B449" s="281">
        <v>45084</v>
      </c>
      <c r="C449" s="225" t="s">
        <v>47</v>
      </c>
      <c r="D449" s="225" t="s">
        <v>816</v>
      </c>
      <c r="E449" s="226">
        <v>30000</v>
      </c>
      <c r="F449" s="146"/>
      <c r="G449" s="146"/>
      <c r="H449" s="227" t="s">
        <v>817</v>
      </c>
      <c r="I449" s="560" t="s">
        <v>818</v>
      </c>
      <c r="J449"/>
    </row>
    <row r="450" spans="1:10" ht="13.5" thickBot="1" x14ac:dyDescent="0.25">
      <c r="A450"/>
      <c r="B450" s="281"/>
      <c r="C450" s="225"/>
      <c r="D450" s="225"/>
      <c r="E450" s="226"/>
      <c r="F450" s="146"/>
      <c r="G450" s="146"/>
      <c r="H450" s="227"/>
      <c r="I450" s="560"/>
      <c r="J450"/>
    </row>
    <row r="451" spans="1:10" ht="13.5" thickBot="1" x14ac:dyDescent="0.25">
      <c r="A451"/>
      <c r="B451" s="281">
        <v>45087</v>
      </c>
      <c r="C451" s="551" t="s">
        <v>47</v>
      </c>
      <c r="D451" s="551" t="s">
        <v>809</v>
      </c>
      <c r="E451" s="551">
        <v>70000</v>
      </c>
      <c r="F451" s="552"/>
      <c r="G451" s="552"/>
      <c r="H451" s="553" t="s">
        <v>821</v>
      </c>
      <c r="I451" s="560" t="s">
        <v>820</v>
      </c>
      <c r="J451"/>
    </row>
    <row r="452" spans="1:10" ht="13.5" thickBot="1" x14ac:dyDescent="0.25">
      <c r="A452"/>
      <c r="B452" s="281"/>
      <c r="C452" s="225"/>
      <c r="D452" s="225"/>
      <c r="E452" s="226"/>
      <c r="F452" s="146"/>
      <c r="G452" s="146"/>
      <c r="H452" s="227"/>
      <c r="I452" s="560"/>
      <c r="J452"/>
    </row>
    <row r="453" spans="1:10" ht="13.5" thickBot="1" x14ac:dyDescent="0.25">
      <c r="A453"/>
      <c r="B453" s="281">
        <v>45089</v>
      </c>
      <c r="C453" s="225" t="s">
        <v>47</v>
      </c>
      <c r="D453" s="225" t="s">
        <v>67</v>
      </c>
      <c r="E453" s="226">
        <v>80000</v>
      </c>
      <c r="F453" s="146"/>
      <c r="G453" s="146"/>
      <c r="H453" s="227" t="s">
        <v>822</v>
      </c>
      <c r="I453" s="560"/>
      <c r="J453"/>
    </row>
    <row r="454" spans="1:10" ht="13.5" thickBot="1" x14ac:dyDescent="0.25">
      <c r="A454"/>
      <c r="B454" s="281"/>
      <c r="C454" s="225"/>
      <c r="D454" s="225"/>
      <c r="E454" s="226"/>
      <c r="F454" s="146"/>
      <c r="G454" s="146"/>
      <c r="H454" s="227"/>
      <c r="I454" s="560"/>
      <c r="J454"/>
    </row>
    <row r="455" spans="1:10" ht="13.5" thickBot="1" x14ac:dyDescent="0.25">
      <c r="A455"/>
      <c r="B455" s="281">
        <v>45090</v>
      </c>
      <c r="C455" s="334" t="s">
        <v>39</v>
      </c>
      <c r="D455" s="334" t="s">
        <v>52</v>
      </c>
      <c r="E455" s="334"/>
      <c r="F455" s="254">
        <v>70000</v>
      </c>
      <c r="G455" s="254"/>
      <c r="H455" s="255"/>
      <c r="I455" s="560" t="s">
        <v>823</v>
      </c>
      <c r="J455"/>
    </row>
    <row r="456" spans="1:10" ht="13.5" thickBot="1" x14ac:dyDescent="0.25">
      <c r="A456"/>
      <c r="B456" s="281"/>
      <c r="C456" s="225"/>
      <c r="D456" s="225"/>
      <c r="E456" s="226"/>
      <c r="F456" s="146"/>
      <c r="G456" s="146"/>
      <c r="H456" s="227"/>
      <c r="I456" s="560"/>
      <c r="J456"/>
    </row>
    <row r="457" spans="1:10" ht="13.5" thickBot="1" x14ac:dyDescent="0.25">
      <c r="A457"/>
      <c r="B457" s="281">
        <v>45092</v>
      </c>
      <c r="C457" s="225" t="s">
        <v>41</v>
      </c>
      <c r="D457" s="225"/>
      <c r="E457" s="226">
        <v>300</v>
      </c>
      <c r="F457" s="146"/>
      <c r="G457" s="146"/>
      <c r="H457" s="227" t="s">
        <v>824</v>
      </c>
      <c r="I457" s="560"/>
      <c r="J457"/>
    </row>
    <row r="458" spans="1:10" ht="13.5" thickBot="1" x14ac:dyDescent="0.25">
      <c r="A458"/>
      <c r="B458" s="281"/>
      <c r="C458" s="225"/>
      <c r="D458" s="225"/>
      <c r="E458" s="226"/>
      <c r="F458" s="146"/>
      <c r="G458" s="146"/>
      <c r="H458" s="227"/>
      <c r="I458" s="560"/>
      <c r="J458"/>
    </row>
    <row r="459" spans="1:10" ht="13.5" thickBot="1" x14ac:dyDescent="0.25">
      <c r="A459"/>
      <c r="B459" s="281">
        <v>45097</v>
      </c>
      <c r="C459" s="225" t="s">
        <v>47</v>
      </c>
      <c r="D459" s="225" t="s">
        <v>838</v>
      </c>
      <c r="E459" s="226">
        <v>16000</v>
      </c>
      <c r="F459" s="146"/>
      <c r="G459" s="146"/>
      <c r="H459" s="227" t="s">
        <v>825</v>
      </c>
      <c r="I459" s="560" t="s">
        <v>826</v>
      </c>
      <c r="J459"/>
    </row>
    <row r="460" spans="1:10" ht="13.5" thickBot="1" x14ac:dyDescent="0.25">
      <c r="A460"/>
      <c r="B460" s="281"/>
      <c r="C460" s="225"/>
      <c r="D460" s="225"/>
      <c r="E460" s="226"/>
      <c r="F460" s="146"/>
      <c r="G460" s="146"/>
      <c r="H460" s="227"/>
      <c r="I460" s="560"/>
      <c r="J460"/>
    </row>
    <row r="461" spans="1:10" ht="13.5" thickBot="1" x14ac:dyDescent="0.25">
      <c r="A461"/>
      <c r="B461" s="281">
        <v>45109</v>
      </c>
      <c r="C461" s="225" t="s">
        <v>41</v>
      </c>
      <c r="D461" s="225"/>
      <c r="E461" s="226">
        <v>720</v>
      </c>
      <c r="F461" s="146"/>
      <c r="G461" s="146"/>
      <c r="H461" s="227" t="s">
        <v>827</v>
      </c>
      <c r="I461" s="560"/>
      <c r="J461"/>
    </row>
    <row r="462" spans="1:10" ht="13.5" thickBot="1" x14ac:dyDescent="0.25">
      <c r="A462"/>
      <c r="B462" s="281"/>
      <c r="C462" s="225" t="s">
        <v>41</v>
      </c>
      <c r="D462" s="225"/>
      <c r="E462" s="226">
        <v>700</v>
      </c>
      <c r="F462" s="146"/>
      <c r="G462" s="146"/>
      <c r="H462" s="227" t="s">
        <v>828</v>
      </c>
      <c r="I462" s="560"/>
      <c r="J462"/>
    </row>
    <row r="463" spans="1:10" ht="13.5" thickBot="1" x14ac:dyDescent="0.25">
      <c r="A463"/>
      <c r="B463" s="277"/>
      <c r="C463" s="132"/>
      <c r="D463" s="225"/>
      <c r="E463" s="138"/>
      <c r="F463" s="145"/>
      <c r="G463" s="145"/>
      <c r="H463" s="195"/>
      <c r="I463" s="558"/>
      <c r="J463"/>
    </row>
    <row r="464" spans="1:10" ht="13.5" thickBot="1" x14ac:dyDescent="0.25">
      <c r="A464"/>
      <c r="B464" s="281">
        <v>45111</v>
      </c>
      <c r="C464" s="225" t="s">
        <v>41</v>
      </c>
      <c r="D464" s="225"/>
      <c r="E464" s="226">
        <v>480</v>
      </c>
      <c r="F464" s="146"/>
      <c r="G464" s="146"/>
      <c r="H464" s="227" t="s">
        <v>829</v>
      </c>
      <c r="I464" s="560"/>
      <c r="J464"/>
    </row>
    <row r="465" spans="1:10" ht="13.5" thickBot="1" x14ac:dyDescent="0.25">
      <c r="A465"/>
      <c r="B465" s="277"/>
      <c r="C465" s="132" t="s">
        <v>41</v>
      </c>
      <c r="D465" s="225"/>
      <c r="E465" s="138">
        <v>4500</v>
      </c>
      <c r="F465" s="145"/>
      <c r="G465" s="145"/>
      <c r="H465" s="195" t="s">
        <v>830</v>
      </c>
      <c r="I465" s="558"/>
      <c r="J465"/>
    </row>
    <row r="466" spans="1:10" ht="13.5" thickBot="1" x14ac:dyDescent="0.25">
      <c r="A466"/>
      <c r="B466" s="281"/>
      <c r="C466" s="225" t="s">
        <v>47</v>
      </c>
      <c r="D466" s="225" t="s">
        <v>290</v>
      </c>
      <c r="E466" s="226">
        <v>43200</v>
      </c>
      <c r="F466" s="146"/>
      <c r="G466" s="146"/>
      <c r="H466" s="227" t="s">
        <v>831</v>
      </c>
      <c r="I466" s="560" t="s">
        <v>833</v>
      </c>
      <c r="J466"/>
    </row>
    <row r="467" spans="1:10" ht="13.5" thickBot="1" x14ac:dyDescent="0.25">
      <c r="A467"/>
      <c r="B467" s="281"/>
      <c r="C467" s="225" t="s">
        <v>47</v>
      </c>
      <c r="D467" s="225" t="s">
        <v>569</v>
      </c>
      <c r="E467" s="226">
        <v>43200</v>
      </c>
      <c r="F467" s="146"/>
      <c r="G467" s="146"/>
      <c r="H467" s="227" t="s">
        <v>831</v>
      </c>
      <c r="I467" s="560" t="s">
        <v>832</v>
      </c>
      <c r="J467"/>
    </row>
    <row r="468" spans="1:10" ht="13.5" thickBot="1" x14ac:dyDescent="0.25">
      <c r="A468"/>
      <c r="B468" s="281"/>
      <c r="C468" s="225"/>
      <c r="D468" s="225"/>
      <c r="E468" s="226"/>
      <c r="F468" s="146"/>
      <c r="G468" s="146"/>
      <c r="H468" s="227"/>
      <c r="I468" s="560"/>
      <c r="J468"/>
    </row>
    <row r="469" spans="1:10" ht="13.5" thickBot="1" x14ac:dyDescent="0.25">
      <c r="A469"/>
      <c r="B469" s="281"/>
      <c r="C469" s="225"/>
      <c r="D469" s="225"/>
      <c r="E469" s="226"/>
      <c r="F469" s="146"/>
      <c r="G469" s="146"/>
      <c r="H469" s="227"/>
      <c r="I469" s="560"/>
      <c r="J469"/>
    </row>
    <row r="470" spans="1:10" ht="13.5" thickBot="1" x14ac:dyDescent="0.25">
      <c r="A470"/>
      <c r="B470" s="281">
        <v>45115</v>
      </c>
      <c r="C470" s="225" t="s">
        <v>41</v>
      </c>
      <c r="D470" s="225"/>
      <c r="E470" s="226">
        <v>1070</v>
      </c>
      <c r="F470" s="146"/>
      <c r="G470" s="146"/>
      <c r="H470" s="227" t="s">
        <v>834</v>
      </c>
      <c r="I470" s="560"/>
      <c r="J470"/>
    </row>
    <row r="471" spans="1:10" ht="13.5" thickBot="1" x14ac:dyDescent="0.25">
      <c r="A471"/>
      <c r="B471" s="281"/>
      <c r="C471" s="334" t="s">
        <v>39</v>
      </c>
      <c r="D471" s="334" t="s">
        <v>52</v>
      </c>
      <c r="E471" s="334"/>
      <c r="F471" s="254">
        <v>200000</v>
      </c>
      <c r="G471" s="254"/>
      <c r="H471" s="255" t="s">
        <v>837</v>
      </c>
      <c r="I471" s="560"/>
      <c r="J471"/>
    </row>
    <row r="472" spans="1:10" ht="13.5" thickBot="1" x14ac:dyDescent="0.25">
      <c r="A472"/>
      <c r="B472" s="277"/>
      <c r="C472" s="132" t="s">
        <v>44</v>
      </c>
      <c r="D472" s="225" t="s">
        <v>839</v>
      </c>
      <c r="E472" s="138">
        <v>6000</v>
      </c>
      <c r="F472" s="145"/>
      <c r="G472" s="145"/>
      <c r="H472" s="195" t="s">
        <v>246</v>
      </c>
      <c r="I472" s="558"/>
      <c r="J472"/>
    </row>
    <row r="473" spans="1:10" ht="13.5" thickBot="1" x14ac:dyDescent="0.25">
      <c r="A473"/>
      <c r="B473" s="277"/>
      <c r="C473" s="132"/>
      <c r="D473" s="225"/>
      <c r="E473" s="138"/>
      <c r="F473" s="145"/>
      <c r="G473" s="145"/>
      <c r="H473" s="195"/>
      <c r="I473" s="558"/>
      <c r="J473"/>
    </row>
    <row r="474" spans="1:10" ht="13.5" thickBot="1" x14ac:dyDescent="0.25">
      <c r="B474" s="281">
        <v>45116</v>
      </c>
      <c r="C474" s="225" t="s">
        <v>41</v>
      </c>
      <c r="D474" s="225"/>
      <c r="E474" s="226">
        <v>450</v>
      </c>
      <c r="F474" s="146"/>
      <c r="G474" s="146"/>
      <c r="H474" s="227" t="s">
        <v>835</v>
      </c>
      <c r="I474" s="560" t="s">
        <v>836</v>
      </c>
      <c r="J474"/>
    </row>
    <row r="475" spans="1:10" ht="13.5" thickBot="1" x14ac:dyDescent="0.25">
      <c r="B475" s="281"/>
      <c r="C475" s="225" t="s">
        <v>47</v>
      </c>
      <c r="D475" s="225" t="s">
        <v>842</v>
      </c>
      <c r="E475" s="226">
        <v>151650</v>
      </c>
      <c r="F475" s="146"/>
      <c r="G475" s="146"/>
      <c r="H475" s="227" t="s">
        <v>840</v>
      </c>
      <c r="I475" s="560" t="s">
        <v>841</v>
      </c>
      <c r="J475"/>
    </row>
    <row r="476" spans="1:10" ht="13.5" thickBot="1" x14ac:dyDescent="0.25">
      <c r="B476" s="281"/>
      <c r="C476" s="225"/>
      <c r="D476" s="225"/>
      <c r="E476" s="226"/>
      <c r="F476" s="146"/>
      <c r="G476" s="146"/>
      <c r="H476" s="227"/>
      <c r="I476" s="560"/>
      <c r="J476"/>
    </row>
    <row r="477" spans="1:10" ht="13.5" thickBot="1" x14ac:dyDescent="0.25">
      <c r="B477" s="281">
        <v>45117</v>
      </c>
      <c r="C477" s="225" t="s">
        <v>41</v>
      </c>
      <c r="D477" s="225"/>
      <c r="E477" s="226">
        <v>200</v>
      </c>
      <c r="F477" s="146"/>
      <c r="G477" s="146"/>
      <c r="H477" s="227" t="s">
        <v>843</v>
      </c>
      <c r="I477" s="560"/>
      <c r="J477"/>
    </row>
    <row r="478" spans="1:10" ht="13.5" thickBot="1" x14ac:dyDescent="0.25">
      <c r="B478" s="281"/>
      <c r="C478" s="225" t="s">
        <v>41</v>
      </c>
      <c r="D478" s="225"/>
      <c r="E478" s="226">
        <v>280</v>
      </c>
      <c r="F478" s="146"/>
      <c r="G478" s="146"/>
      <c r="H478" s="227" t="s">
        <v>174</v>
      </c>
      <c r="I478" s="560"/>
      <c r="J478"/>
    </row>
    <row r="479" spans="1:10" ht="13.5" thickBot="1" x14ac:dyDescent="0.25">
      <c r="B479" s="281"/>
      <c r="C479" s="225" t="s">
        <v>41</v>
      </c>
      <c r="D479" s="225"/>
      <c r="E479" s="226">
        <v>4800</v>
      </c>
      <c r="F479" s="146"/>
      <c r="G479" s="146"/>
      <c r="H479" s="227" t="s">
        <v>844</v>
      </c>
      <c r="I479" s="560" t="s">
        <v>845</v>
      </c>
      <c r="J479"/>
    </row>
    <row r="480" spans="1:10" ht="13.5" thickBot="1" x14ac:dyDescent="0.25">
      <c r="B480" s="281" t="s">
        <v>193</v>
      </c>
      <c r="C480" s="225" t="s">
        <v>47</v>
      </c>
      <c r="D480" s="225" t="s">
        <v>816</v>
      </c>
      <c r="E480" s="226">
        <v>27000</v>
      </c>
      <c r="F480" s="146"/>
      <c r="G480" s="146"/>
      <c r="H480" s="227" t="s">
        <v>846</v>
      </c>
      <c r="I480" s="560"/>
      <c r="J480"/>
    </row>
    <row r="481" spans="2:12" ht="13.5" thickBot="1" x14ac:dyDescent="0.25">
      <c r="B481" s="281"/>
      <c r="C481" s="225"/>
      <c r="D481" s="225"/>
      <c r="E481" s="226"/>
      <c r="F481" s="146"/>
      <c r="G481" s="146"/>
      <c r="H481" s="227"/>
      <c r="I481" s="560"/>
      <c r="J481"/>
    </row>
    <row r="482" spans="2:12" ht="13.5" thickBot="1" x14ac:dyDescent="0.25">
      <c r="B482" s="281">
        <v>45118</v>
      </c>
      <c r="C482" s="334" t="s">
        <v>39</v>
      </c>
      <c r="D482" s="334" t="s">
        <v>52</v>
      </c>
      <c r="E482" s="334"/>
      <c r="F482" s="254">
        <v>3983000</v>
      </c>
      <c r="G482" s="254"/>
      <c r="H482" s="255" t="s">
        <v>847</v>
      </c>
      <c r="I482" s="561" t="s">
        <v>876</v>
      </c>
      <c r="J482"/>
    </row>
    <row r="483" spans="2:12" ht="13.5" thickBot="1" x14ac:dyDescent="0.25">
      <c r="B483" s="281"/>
      <c r="C483" s="225" t="s">
        <v>47</v>
      </c>
      <c r="D483" s="225" t="s">
        <v>848</v>
      </c>
      <c r="E483" s="146">
        <v>1250000</v>
      </c>
      <c r="F483" s="145"/>
      <c r="G483" s="146"/>
      <c r="H483" s="227" t="s">
        <v>849</v>
      </c>
      <c r="I483" s="560"/>
      <c r="J483"/>
    </row>
    <row r="484" spans="2:12" ht="13.5" thickBot="1" x14ac:dyDescent="0.25">
      <c r="B484" s="281"/>
      <c r="C484" s="225" t="s">
        <v>47</v>
      </c>
      <c r="D484" s="225" t="s">
        <v>850</v>
      </c>
      <c r="E484" s="146">
        <v>1250000</v>
      </c>
      <c r="F484" s="146"/>
      <c r="G484" s="146"/>
      <c r="H484" s="227" t="s">
        <v>851</v>
      </c>
      <c r="I484" s="560"/>
      <c r="J484"/>
    </row>
    <row r="485" spans="2:12" ht="13.5" thickBot="1" x14ac:dyDescent="0.25">
      <c r="B485" s="281"/>
      <c r="C485" s="225" t="s">
        <v>47</v>
      </c>
      <c r="D485" s="225" t="s">
        <v>852</v>
      </c>
      <c r="E485" s="226">
        <v>1000000</v>
      </c>
      <c r="F485" s="146"/>
      <c r="G485" s="146"/>
      <c r="H485" s="227" t="s">
        <v>853</v>
      </c>
      <c r="I485" s="560"/>
      <c r="J485"/>
    </row>
    <row r="486" spans="2:12" ht="13.5" thickBot="1" x14ac:dyDescent="0.25">
      <c r="B486" s="281"/>
      <c r="C486" s="225" t="s">
        <v>47</v>
      </c>
      <c r="D486" s="225" t="s">
        <v>854</v>
      </c>
      <c r="E486" s="226">
        <v>200000</v>
      </c>
      <c r="F486" s="146"/>
      <c r="G486" s="146"/>
      <c r="H486" s="227" t="s">
        <v>853</v>
      </c>
      <c r="I486" s="560"/>
      <c r="J486"/>
    </row>
    <row r="487" spans="2:12" ht="13.5" thickBot="1" x14ac:dyDescent="0.25">
      <c r="B487" s="281"/>
      <c r="C487" s="225" t="s">
        <v>47</v>
      </c>
      <c r="D487" s="225" t="s">
        <v>856</v>
      </c>
      <c r="E487" s="226">
        <v>215400</v>
      </c>
      <c r="F487" s="146"/>
      <c r="G487" s="146"/>
      <c r="H487" s="227" t="s">
        <v>855</v>
      </c>
      <c r="I487" s="560"/>
      <c r="J487"/>
    </row>
    <row r="488" spans="2:12" ht="13.5" thickBot="1" x14ac:dyDescent="0.25">
      <c r="B488" s="281"/>
      <c r="C488" s="225" t="s">
        <v>47</v>
      </c>
      <c r="D488" s="225" t="s">
        <v>857</v>
      </c>
      <c r="E488" s="226">
        <v>6000</v>
      </c>
      <c r="F488" s="146"/>
      <c r="G488" s="146"/>
      <c r="H488" s="227" t="s">
        <v>858</v>
      </c>
      <c r="I488" s="560" t="s">
        <v>859</v>
      </c>
      <c r="J488"/>
    </row>
    <row r="489" spans="2:12" ht="13.5" thickBot="1" x14ac:dyDescent="0.25">
      <c r="B489" s="281"/>
      <c r="C489" s="225"/>
      <c r="D489" s="225"/>
      <c r="E489" s="226"/>
      <c r="F489" s="146"/>
      <c r="G489" s="146"/>
      <c r="H489" s="227"/>
      <c r="I489" s="560"/>
      <c r="J489"/>
    </row>
    <row r="490" spans="2:12" ht="13.5" thickBot="1" x14ac:dyDescent="0.25">
      <c r="B490" s="281">
        <v>45119</v>
      </c>
      <c r="C490" s="225" t="s">
        <v>47</v>
      </c>
      <c r="D490" s="225" t="s">
        <v>395</v>
      </c>
      <c r="E490" s="226">
        <v>18400</v>
      </c>
      <c r="F490" s="146"/>
      <c r="G490" s="146"/>
      <c r="H490" s="227" t="s">
        <v>396</v>
      </c>
      <c r="I490" s="560">
        <v>18400</v>
      </c>
      <c r="J490"/>
    </row>
    <row r="491" spans="2:12" ht="13.5" thickBot="1" x14ac:dyDescent="0.25">
      <c r="B491" s="281"/>
      <c r="C491" s="225" t="s">
        <v>47</v>
      </c>
      <c r="D491" s="225" t="s">
        <v>67</v>
      </c>
      <c r="E491" s="226">
        <v>80000</v>
      </c>
      <c r="F491" s="146"/>
      <c r="G491" s="146"/>
      <c r="H491" s="227" t="s">
        <v>860</v>
      </c>
      <c r="I491" s="560"/>
      <c r="J491"/>
    </row>
    <row r="492" spans="2:12" ht="13.5" thickBot="1" x14ac:dyDescent="0.25">
      <c r="B492" s="281"/>
      <c r="C492" s="225"/>
      <c r="D492" s="225"/>
      <c r="E492" s="226"/>
      <c r="F492" s="146"/>
      <c r="G492" s="146"/>
      <c r="H492" s="227"/>
      <c r="I492" s="560"/>
      <c r="J492"/>
    </row>
    <row r="493" spans="2:12" ht="13.5" thickBot="1" x14ac:dyDescent="0.25">
      <c r="B493" s="281">
        <v>45120</v>
      </c>
      <c r="C493" s="225" t="s">
        <v>868</v>
      </c>
      <c r="D493" s="225"/>
      <c r="E493" s="226">
        <v>200</v>
      </c>
      <c r="F493" s="146"/>
      <c r="G493" s="146"/>
      <c r="H493" s="227" t="s">
        <v>861</v>
      </c>
      <c r="I493" s="560"/>
      <c r="J493"/>
    </row>
    <row r="494" spans="2:12" ht="13.5" thickBot="1" x14ac:dyDescent="0.25">
      <c r="B494" s="281"/>
      <c r="C494" s="225"/>
      <c r="D494" s="225"/>
      <c r="E494" s="226"/>
      <c r="F494" s="146"/>
      <c r="G494" s="146"/>
      <c r="H494" s="227"/>
      <c r="I494" s="560"/>
      <c r="J494"/>
    </row>
    <row r="495" spans="2:12" ht="13.5" thickBot="1" x14ac:dyDescent="0.25">
      <c r="B495" s="281">
        <v>45122</v>
      </c>
      <c r="C495" s="225" t="s">
        <v>41</v>
      </c>
      <c r="D495" s="225"/>
      <c r="E495" s="226">
        <v>1000</v>
      </c>
      <c r="F495" s="146"/>
      <c r="G495" s="146"/>
      <c r="H495" s="227" t="s">
        <v>757</v>
      </c>
      <c r="I495" s="560"/>
      <c r="J495"/>
    </row>
    <row r="496" spans="2:12" ht="13.5" thickBot="1" x14ac:dyDescent="0.25">
      <c r="B496" s="281"/>
      <c r="C496" s="225" t="s">
        <v>193</v>
      </c>
      <c r="D496" s="225"/>
      <c r="E496" s="226"/>
      <c r="F496" s="146"/>
      <c r="G496" s="146"/>
      <c r="H496" s="227"/>
      <c r="I496" s="560"/>
      <c r="J496"/>
      <c r="L496" s="46">
        <v>1500000</v>
      </c>
    </row>
    <row r="497" spans="2:12" ht="13.5" thickBot="1" x14ac:dyDescent="0.25">
      <c r="B497" s="281">
        <v>45123</v>
      </c>
      <c r="C497" s="225" t="s">
        <v>44</v>
      </c>
      <c r="D497" s="225" t="s">
        <v>862</v>
      </c>
      <c r="E497" s="226">
        <v>57000</v>
      </c>
      <c r="F497" s="146"/>
      <c r="G497" s="146"/>
      <c r="H497" s="227" t="s">
        <v>863</v>
      </c>
      <c r="I497" s="560" t="s">
        <v>864</v>
      </c>
      <c r="J497"/>
      <c r="K497" s="554" t="s">
        <v>871</v>
      </c>
      <c r="L497" s="46">
        <v>400000</v>
      </c>
    </row>
    <row r="498" spans="2:12" ht="13.5" thickBot="1" x14ac:dyDescent="0.25">
      <c r="B498" s="281"/>
      <c r="C498" s="225" t="s">
        <v>47</v>
      </c>
      <c r="D498" s="225" t="s">
        <v>865</v>
      </c>
      <c r="E498" s="226">
        <v>170000</v>
      </c>
      <c r="F498" s="146"/>
      <c r="G498" s="146"/>
      <c r="H498" s="227" t="s">
        <v>866</v>
      </c>
      <c r="I498" s="560"/>
      <c r="J498"/>
      <c r="K498" s="554" t="s">
        <v>872</v>
      </c>
      <c r="L498" s="46">
        <v>400000</v>
      </c>
    </row>
    <row r="499" spans="2:12" ht="13.5" thickBot="1" x14ac:dyDescent="0.25">
      <c r="B499" s="281"/>
      <c r="C499" s="334" t="s">
        <v>39</v>
      </c>
      <c r="D499" s="334" t="s">
        <v>867</v>
      </c>
      <c r="E499" s="334"/>
      <c r="F499" s="254">
        <v>500000</v>
      </c>
      <c r="G499" s="254"/>
      <c r="H499" s="255"/>
      <c r="I499" s="561"/>
      <c r="J499"/>
      <c r="K499" s="554" t="s">
        <v>873</v>
      </c>
      <c r="L499" s="46">
        <v>350000</v>
      </c>
    </row>
    <row r="500" spans="2:12" ht="13.5" thickBot="1" x14ac:dyDescent="0.25">
      <c r="B500" s="281"/>
      <c r="C500" s="225"/>
      <c r="D500" s="225"/>
      <c r="E500" s="226"/>
      <c r="F500" s="146"/>
      <c r="G500" s="146"/>
      <c r="H500" s="227"/>
      <c r="I500" s="560"/>
      <c r="J500"/>
    </row>
    <row r="501" spans="2:12" ht="26.25" thickBot="1" x14ac:dyDescent="0.25">
      <c r="B501" s="281">
        <v>45124</v>
      </c>
      <c r="C501" s="334" t="s">
        <v>39</v>
      </c>
      <c r="D501" s="334" t="s">
        <v>869</v>
      </c>
      <c r="E501" s="334"/>
      <c r="F501" s="254">
        <v>1500000</v>
      </c>
      <c r="G501" s="254"/>
      <c r="H501" s="255" t="s">
        <v>870</v>
      </c>
      <c r="I501" s="561"/>
      <c r="J501"/>
    </row>
    <row r="502" spans="2:12" ht="26.25" thickBot="1" x14ac:dyDescent="0.25">
      <c r="B502" s="281"/>
      <c r="C502" s="225" t="s">
        <v>47</v>
      </c>
      <c r="D502" s="225" t="s">
        <v>440</v>
      </c>
      <c r="E502" s="226">
        <v>400000</v>
      </c>
      <c r="F502" s="146"/>
      <c r="G502" s="146"/>
      <c r="H502" s="227" t="s">
        <v>874</v>
      </c>
      <c r="I502" s="560"/>
      <c r="J502">
        <f>1250000+1000000+1250000+200000</f>
        <v>3700000</v>
      </c>
    </row>
    <row r="503" spans="2:12" ht="13.5" thickBot="1" x14ac:dyDescent="0.25">
      <c r="B503" s="281"/>
      <c r="C503" s="225" t="s">
        <v>47</v>
      </c>
      <c r="D503" s="225" t="s">
        <v>850</v>
      </c>
      <c r="E503" s="226">
        <v>400000</v>
      </c>
      <c r="F503" s="146"/>
      <c r="G503" s="146"/>
      <c r="H503" s="227" t="s">
        <v>875</v>
      </c>
      <c r="I503" s="560"/>
      <c r="J503"/>
    </row>
    <row r="504" spans="2:12" ht="13.5" thickBot="1" x14ac:dyDescent="0.25">
      <c r="B504" s="281"/>
      <c r="C504" s="225" t="s">
        <v>71</v>
      </c>
      <c r="D504" s="225" t="s">
        <v>878</v>
      </c>
      <c r="E504" s="226">
        <v>3600</v>
      </c>
      <c r="F504" s="146"/>
      <c r="G504" s="146"/>
      <c r="H504" s="227" t="s">
        <v>879</v>
      </c>
      <c r="I504" s="560" t="s">
        <v>880</v>
      </c>
      <c r="J504"/>
    </row>
    <row r="505" spans="2:12" ht="13.5" thickBot="1" x14ac:dyDescent="0.25">
      <c r="B505" s="281"/>
      <c r="C505" s="225"/>
      <c r="D505" s="225"/>
      <c r="E505" s="226"/>
      <c r="F505" s="146"/>
      <c r="G505" s="146"/>
      <c r="H505" s="227"/>
      <c r="I505" s="560"/>
      <c r="J505"/>
    </row>
    <row r="506" spans="2:12" ht="26.25" thickBot="1" x14ac:dyDescent="0.25">
      <c r="B506" s="281">
        <v>45125</v>
      </c>
      <c r="C506" s="225" t="s">
        <v>47</v>
      </c>
      <c r="D506" s="225" t="s">
        <v>886</v>
      </c>
      <c r="E506" s="226">
        <v>357000</v>
      </c>
      <c r="F506" s="146"/>
      <c r="G506" s="146"/>
      <c r="H506" s="290" t="s">
        <v>887</v>
      </c>
      <c r="I506" s="560">
        <f>(20.22+27.38)*7500</f>
        <v>356999.99999999994</v>
      </c>
      <c r="J506"/>
    </row>
    <row r="507" spans="2:12" ht="13.5" thickBot="1" x14ac:dyDescent="0.25">
      <c r="B507" s="281"/>
      <c r="C507" s="225"/>
      <c r="D507" s="225"/>
      <c r="E507" s="226"/>
      <c r="F507" s="146"/>
      <c r="G507" s="146"/>
      <c r="H507" s="290"/>
      <c r="I507" s="560"/>
      <c r="J507"/>
    </row>
    <row r="508" spans="2:12" ht="13.5" thickBot="1" x14ac:dyDescent="0.25">
      <c r="B508" s="281">
        <v>45127</v>
      </c>
      <c r="C508" s="225" t="s">
        <v>47</v>
      </c>
      <c r="D508" s="225" t="s">
        <v>862</v>
      </c>
      <c r="E508" s="226">
        <v>22000</v>
      </c>
      <c r="F508" s="146"/>
      <c r="G508" s="146"/>
      <c r="H508" s="290" t="s">
        <v>881</v>
      </c>
      <c r="I508" s="560"/>
      <c r="J508"/>
    </row>
    <row r="509" spans="2:12" ht="13.5" thickBot="1" x14ac:dyDescent="0.25">
      <c r="B509" s="281"/>
      <c r="C509" s="225" t="s">
        <v>47</v>
      </c>
      <c r="D509" s="225" t="s">
        <v>816</v>
      </c>
      <c r="E509" s="226">
        <v>17000</v>
      </c>
      <c r="F509" s="146"/>
      <c r="G509" s="146"/>
      <c r="H509" s="290" t="s">
        <v>882</v>
      </c>
      <c r="I509" s="560" t="s">
        <v>883</v>
      </c>
      <c r="J509"/>
    </row>
    <row r="510" spans="2:12" ht="13.5" thickBot="1" x14ac:dyDescent="0.25">
      <c r="B510" s="281"/>
      <c r="C510" s="225" t="s">
        <v>47</v>
      </c>
      <c r="D510" s="225" t="s">
        <v>884</v>
      </c>
      <c r="E510" s="226">
        <v>42000</v>
      </c>
      <c r="F510" s="146"/>
      <c r="G510" s="146"/>
      <c r="H510" s="290" t="s">
        <v>885</v>
      </c>
      <c r="I510" s="560"/>
      <c r="J510"/>
    </row>
    <row r="511" spans="2:12" ht="13.5" thickBot="1" x14ac:dyDescent="0.25">
      <c r="B511" s="281"/>
      <c r="C511" s="225" t="s">
        <v>41</v>
      </c>
      <c r="D511" s="225"/>
      <c r="E511" s="226">
        <v>1000</v>
      </c>
      <c r="F511" s="146"/>
      <c r="G511" s="146"/>
      <c r="H511" s="290" t="s">
        <v>757</v>
      </c>
      <c r="I511" s="560"/>
      <c r="J511"/>
    </row>
    <row r="512" spans="2:12" ht="13.5" thickBot="1" x14ac:dyDescent="0.25">
      <c r="B512" s="281"/>
      <c r="C512" s="225"/>
      <c r="D512" s="225"/>
      <c r="E512" s="226"/>
      <c r="F512" s="146"/>
      <c r="G512" s="146"/>
      <c r="H512" s="290"/>
      <c r="I512" s="560"/>
      <c r="J512"/>
    </row>
    <row r="513" spans="2:10" ht="13.5" thickBot="1" x14ac:dyDescent="0.25">
      <c r="B513" s="281">
        <v>45129</v>
      </c>
      <c r="C513" s="132" t="s">
        <v>94</v>
      </c>
      <c r="D513" s="225"/>
      <c r="E513" s="138">
        <v>400</v>
      </c>
      <c r="F513" s="145"/>
      <c r="G513" s="145"/>
      <c r="H513" s="296" t="s">
        <v>891</v>
      </c>
      <c r="I513" s="558"/>
      <c r="J513"/>
    </row>
    <row r="514" spans="2:10" ht="13.5" thickBot="1" x14ac:dyDescent="0.25">
      <c r="B514" s="277"/>
      <c r="C514" s="225" t="s">
        <v>41</v>
      </c>
      <c r="D514" s="225"/>
      <c r="E514" s="226">
        <v>3400</v>
      </c>
      <c r="F514" s="146"/>
      <c r="G514" s="146"/>
      <c r="H514" s="290" t="s">
        <v>888</v>
      </c>
      <c r="I514" s="560"/>
      <c r="J514"/>
    </row>
    <row r="515" spans="2:10" ht="13.5" thickBot="1" x14ac:dyDescent="0.25">
      <c r="B515" s="281"/>
      <c r="C515" s="225" t="s">
        <v>41</v>
      </c>
      <c r="D515" s="225"/>
      <c r="E515" s="226">
        <v>2400</v>
      </c>
      <c r="F515" s="146"/>
      <c r="G515" s="146"/>
      <c r="H515" s="290" t="s">
        <v>890</v>
      </c>
      <c r="I515" s="560"/>
      <c r="J515"/>
    </row>
    <row r="516" spans="2:10" ht="13.5" thickBot="1" x14ac:dyDescent="0.25">
      <c r="B516" s="281"/>
      <c r="C516" s="225" t="s">
        <v>889</v>
      </c>
      <c r="D516" s="225" t="s">
        <v>290</v>
      </c>
      <c r="E516" s="226">
        <v>3000</v>
      </c>
      <c r="F516" s="146"/>
      <c r="G516" s="146"/>
      <c r="H516" s="290"/>
      <c r="I516" s="560"/>
      <c r="J516"/>
    </row>
    <row r="517" spans="2:10" ht="13.5" thickBot="1" x14ac:dyDescent="0.25">
      <c r="B517" s="281"/>
      <c r="C517" s="225"/>
      <c r="D517" s="225"/>
      <c r="E517" s="226"/>
      <c r="F517" s="146"/>
      <c r="G517" s="146"/>
      <c r="H517" s="290"/>
      <c r="I517" s="560"/>
      <c r="J517"/>
    </row>
    <row r="518" spans="2:10" ht="13.5" thickBot="1" x14ac:dyDescent="0.25">
      <c r="B518" s="281">
        <v>45130</v>
      </c>
      <c r="C518" s="225" t="s">
        <v>47</v>
      </c>
      <c r="D518" s="225" t="s">
        <v>809</v>
      </c>
      <c r="E518" s="226">
        <v>50000</v>
      </c>
      <c r="F518" s="146"/>
      <c r="G518" s="146"/>
      <c r="H518" s="290" t="s">
        <v>892</v>
      </c>
      <c r="I518" s="560"/>
      <c r="J518"/>
    </row>
    <row r="519" spans="2:10" ht="13.5" thickBot="1" x14ac:dyDescent="0.25">
      <c r="B519" s="281"/>
      <c r="C519" s="225"/>
      <c r="D519" s="225"/>
      <c r="E519" s="226"/>
      <c r="F519" s="146"/>
      <c r="G519" s="146"/>
      <c r="H519" s="290"/>
      <c r="I519" s="560"/>
      <c r="J519"/>
    </row>
    <row r="520" spans="2:10" ht="13.5" thickBot="1" x14ac:dyDescent="0.25">
      <c r="B520" s="281"/>
      <c r="C520" s="225"/>
      <c r="D520" s="225"/>
      <c r="E520" s="226"/>
      <c r="F520" s="146"/>
      <c r="G520" s="146"/>
      <c r="H520" s="290"/>
      <c r="I520" s="560"/>
      <c r="J520"/>
    </row>
    <row r="521" spans="2:10" ht="13.5" thickBot="1" x14ac:dyDescent="0.25">
      <c r="B521" s="277"/>
      <c r="C521" s="132"/>
      <c r="D521" s="225"/>
      <c r="E521" s="138"/>
      <c r="F521" s="145"/>
      <c r="G521" s="145"/>
      <c r="H521" s="296"/>
      <c r="I521" s="558"/>
      <c r="J521"/>
    </row>
    <row r="522" spans="2:10" ht="26.25" thickBot="1" x14ac:dyDescent="0.25">
      <c r="B522" s="277">
        <v>45133</v>
      </c>
      <c r="C522" s="132" t="s">
        <v>47</v>
      </c>
      <c r="D522" s="225" t="s">
        <v>886</v>
      </c>
      <c r="E522" s="138">
        <v>196500</v>
      </c>
      <c r="F522" s="145"/>
      <c r="G522" s="145"/>
      <c r="H522" s="296" t="s">
        <v>893</v>
      </c>
      <c r="I522" s="558"/>
      <c r="J522"/>
    </row>
    <row r="523" spans="2:10" ht="13.5" thickBot="1" x14ac:dyDescent="0.25">
      <c r="B523" s="281">
        <v>45134</v>
      </c>
      <c r="C523" s="225" t="s">
        <v>94</v>
      </c>
      <c r="D523" s="225"/>
      <c r="E523" s="226">
        <v>600</v>
      </c>
      <c r="F523" s="146"/>
      <c r="G523" s="146"/>
      <c r="H523" s="290" t="s">
        <v>802</v>
      </c>
      <c r="I523" s="560"/>
      <c r="J523"/>
    </row>
    <row r="524" spans="2:10" ht="13.5" thickBot="1" x14ac:dyDescent="0.25">
      <c r="B524" s="281"/>
      <c r="C524" s="225"/>
      <c r="D524" s="225"/>
      <c r="E524" s="226"/>
      <c r="F524" s="146"/>
      <c r="G524" s="146"/>
      <c r="H524" s="290"/>
      <c r="I524" s="560"/>
      <c r="J524"/>
    </row>
    <row r="525" spans="2:10" ht="13.5" thickBot="1" x14ac:dyDescent="0.25">
      <c r="B525" s="281">
        <v>45136</v>
      </c>
      <c r="C525" s="225" t="s">
        <v>47</v>
      </c>
      <c r="D525" s="225" t="s">
        <v>819</v>
      </c>
      <c r="E525" s="226">
        <v>15000</v>
      </c>
      <c r="F525" s="146"/>
      <c r="G525" s="146"/>
      <c r="H525" s="290" t="s">
        <v>894</v>
      </c>
      <c r="I525" s="560"/>
      <c r="J525"/>
    </row>
    <row r="526" spans="2:10" ht="13.5" thickBot="1" x14ac:dyDescent="0.25">
      <c r="B526" s="281"/>
      <c r="C526" s="225"/>
      <c r="D526" s="225"/>
      <c r="E526" s="226"/>
      <c r="F526" s="146"/>
      <c r="G526" s="146"/>
      <c r="H526" s="290"/>
      <c r="I526" s="560"/>
      <c r="J526"/>
    </row>
    <row r="527" spans="2:10" ht="13.5" thickBot="1" x14ac:dyDescent="0.25">
      <c r="B527" s="281">
        <v>45138</v>
      </c>
      <c r="C527" s="225" t="s">
        <v>47</v>
      </c>
      <c r="D527" s="225" t="s">
        <v>922</v>
      </c>
      <c r="E527" s="226">
        <v>12000</v>
      </c>
      <c r="F527" s="146"/>
      <c r="G527" s="146"/>
      <c r="H527" s="290" t="s">
        <v>895</v>
      </c>
      <c r="I527" s="560"/>
      <c r="J527"/>
    </row>
    <row r="528" spans="2:10" ht="13.5" thickBot="1" x14ac:dyDescent="0.25">
      <c r="B528" s="281"/>
      <c r="C528" s="225"/>
      <c r="D528" s="225"/>
      <c r="E528" s="226"/>
      <c r="F528" s="146"/>
      <c r="G528" s="146"/>
      <c r="H528" s="290"/>
      <c r="I528" s="560"/>
      <c r="J528"/>
    </row>
    <row r="529" spans="2:10" ht="13.5" thickBot="1" x14ac:dyDescent="0.25">
      <c r="B529" s="281">
        <v>45139</v>
      </c>
      <c r="C529" s="225" t="s">
        <v>47</v>
      </c>
      <c r="D529" s="225" t="s">
        <v>290</v>
      </c>
      <c r="E529" s="226">
        <v>52200</v>
      </c>
      <c r="F529" s="146"/>
      <c r="G529" s="146"/>
      <c r="H529" s="290" t="s">
        <v>896</v>
      </c>
      <c r="I529" s="560"/>
      <c r="J529"/>
    </row>
    <row r="530" spans="2:10" ht="13.5" thickBot="1" x14ac:dyDescent="0.25">
      <c r="B530" s="281"/>
      <c r="C530" s="225" t="s">
        <v>47</v>
      </c>
      <c r="D530" s="225" t="s">
        <v>569</v>
      </c>
      <c r="E530" s="226">
        <v>48600</v>
      </c>
      <c r="F530" s="146"/>
      <c r="G530" s="146"/>
      <c r="H530" s="290" t="s">
        <v>897</v>
      </c>
      <c r="I530" s="560"/>
      <c r="J530"/>
    </row>
    <row r="531" spans="2:10" ht="13.5" thickBot="1" x14ac:dyDescent="0.25">
      <c r="B531" s="281"/>
      <c r="C531" s="225"/>
      <c r="D531" s="225"/>
      <c r="E531" s="226"/>
      <c r="F531" s="146"/>
      <c r="G531" s="146"/>
      <c r="H531" s="290"/>
      <c r="I531" s="560"/>
      <c r="J531"/>
    </row>
    <row r="532" spans="2:10" ht="13.5" thickBot="1" x14ac:dyDescent="0.25">
      <c r="B532" s="281">
        <v>45141</v>
      </c>
      <c r="C532" s="225" t="s">
        <v>47</v>
      </c>
      <c r="D532" s="225" t="s">
        <v>202</v>
      </c>
      <c r="E532" s="226">
        <v>20000</v>
      </c>
      <c r="F532" s="146"/>
      <c r="G532" s="146"/>
      <c r="H532" s="290" t="s">
        <v>889</v>
      </c>
      <c r="I532" s="560"/>
      <c r="J532"/>
    </row>
    <row r="533" spans="2:10" ht="13.5" thickBot="1" x14ac:dyDescent="0.25">
      <c r="B533" s="281"/>
      <c r="C533" s="225"/>
      <c r="D533" s="225"/>
      <c r="E533" s="226"/>
      <c r="F533" s="146"/>
      <c r="G533" s="146"/>
      <c r="H533" s="290"/>
      <c r="I533" s="560"/>
      <c r="J533"/>
    </row>
    <row r="534" spans="2:10" ht="13.5" thickBot="1" x14ac:dyDescent="0.25">
      <c r="B534" s="281">
        <v>45143</v>
      </c>
      <c r="C534" s="225" t="s">
        <v>47</v>
      </c>
      <c r="D534" s="225" t="s">
        <v>884</v>
      </c>
      <c r="E534" s="226">
        <v>50000</v>
      </c>
      <c r="F534" s="146"/>
      <c r="G534" s="146"/>
      <c r="H534" s="290" t="s">
        <v>898</v>
      </c>
      <c r="I534" s="560" t="s">
        <v>899</v>
      </c>
      <c r="J534"/>
    </row>
    <row r="535" spans="2:10" ht="13.5" thickBot="1" x14ac:dyDescent="0.25">
      <c r="B535" s="281"/>
      <c r="C535" s="225"/>
      <c r="D535" s="225"/>
      <c r="E535" s="226"/>
      <c r="F535" s="146"/>
      <c r="G535" s="146"/>
      <c r="H535" s="290"/>
      <c r="I535" s="560"/>
      <c r="J535">
        <f>47000+46000+50000</f>
        <v>143000</v>
      </c>
    </row>
    <row r="536" spans="2:10" ht="13.5" thickBot="1" x14ac:dyDescent="0.25">
      <c r="B536" s="281">
        <v>45146</v>
      </c>
      <c r="C536" s="225" t="s">
        <v>47</v>
      </c>
      <c r="D536" s="225" t="s">
        <v>838</v>
      </c>
      <c r="E536" s="226">
        <v>24000</v>
      </c>
      <c r="F536" s="146"/>
      <c r="G536" s="146"/>
      <c r="H536" s="290" t="s">
        <v>900</v>
      </c>
      <c r="I536" s="560"/>
      <c r="J536"/>
    </row>
    <row r="537" spans="2:10" ht="13.5" thickBot="1" x14ac:dyDescent="0.25">
      <c r="B537" s="281"/>
      <c r="C537" s="225"/>
      <c r="D537" s="225"/>
      <c r="E537" s="226"/>
      <c r="F537" s="146"/>
      <c r="G537" s="146"/>
      <c r="H537" s="290"/>
      <c r="I537" s="560"/>
      <c r="J537"/>
    </row>
    <row r="538" spans="2:10" ht="13.5" thickBot="1" x14ac:dyDescent="0.25">
      <c r="B538" s="281">
        <v>45147</v>
      </c>
      <c r="C538" s="335" t="s">
        <v>39</v>
      </c>
      <c r="D538" s="334" t="s">
        <v>52</v>
      </c>
      <c r="E538" s="335"/>
      <c r="F538" s="142">
        <v>3000000</v>
      </c>
      <c r="G538" s="142"/>
      <c r="H538" s="562"/>
      <c r="I538" s="558"/>
      <c r="J538"/>
    </row>
    <row r="539" spans="2:10" ht="13.5" thickBot="1" x14ac:dyDescent="0.25">
      <c r="B539" s="277"/>
      <c r="C539" s="225" t="s">
        <v>47</v>
      </c>
      <c r="D539" s="225" t="s">
        <v>202</v>
      </c>
      <c r="E539" s="226">
        <v>25000</v>
      </c>
      <c r="F539" s="146"/>
      <c r="G539" s="146"/>
      <c r="H539" s="290" t="s">
        <v>901</v>
      </c>
      <c r="I539" s="560" t="s">
        <v>902</v>
      </c>
      <c r="J539"/>
    </row>
    <row r="540" spans="2:10" ht="26.25" thickBot="1" x14ac:dyDescent="0.25">
      <c r="B540" s="281"/>
      <c r="C540" s="225" t="s">
        <v>47</v>
      </c>
      <c r="D540" s="225" t="s">
        <v>886</v>
      </c>
      <c r="E540" s="226">
        <v>408900</v>
      </c>
      <c r="F540" s="146"/>
      <c r="G540" s="146"/>
      <c r="H540" s="290" t="s">
        <v>903</v>
      </c>
      <c r="I540" s="560"/>
      <c r="J540"/>
    </row>
    <row r="541" spans="2:10" ht="13.5" thickBot="1" x14ac:dyDescent="0.25">
      <c r="B541" s="277"/>
      <c r="C541" s="132"/>
      <c r="D541" s="225"/>
      <c r="E541" s="138"/>
      <c r="F541" s="145"/>
      <c r="G541" s="145"/>
      <c r="H541" s="296"/>
      <c r="I541" s="558"/>
      <c r="J541"/>
    </row>
    <row r="542" spans="2:10" ht="13.5" thickBot="1" x14ac:dyDescent="0.25">
      <c r="B542" s="281">
        <v>45148</v>
      </c>
      <c r="C542" s="225" t="s">
        <v>47</v>
      </c>
      <c r="D542" s="225" t="s">
        <v>923</v>
      </c>
      <c r="E542" s="226">
        <v>1500000</v>
      </c>
      <c r="F542" s="146"/>
      <c r="G542" s="146"/>
      <c r="H542" s="290" t="s">
        <v>904</v>
      </c>
      <c r="I542" s="560"/>
      <c r="J542"/>
    </row>
    <row r="543" spans="2:10" ht="13.5" thickBot="1" x14ac:dyDescent="0.25">
      <c r="B543" s="281"/>
      <c r="C543" s="225" t="s">
        <v>47</v>
      </c>
      <c r="D543" s="225" t="s">
        <v>852</v>
      </c>
      <c r="E543" s="226">
        <v>1000000</v>
      </c>
      <c r="F543" s="146"/>
      <c r="G543" s="146"/>
      <c r="H543" s="290" t="s">
        <v>904</v>
      </c>
      <c r="I543" s="560"/>
      <c r="J543"/>
    </row>
    <row r="544" spans="2:10" ht="13.5" thickBot="1" x14ac:dyDescent="0.25">
      <c r="B544" s="281"/>
      <c r="C544" s="225" t="s">
        <v>47</v>
      </c>
      <c r="D544" s="225" t="s">
        <v>905</v>
      </c>
      <c r="E544" s="226">
        <v>75000</v>
      </c>
      <c r="F544" s="146"/>
      <c r="G544" s="146"/>
      <c r="H544" s="290" t="s">
        <v>904</v>
      </c>
      <c r="I544" s="560"/>
      <c r="J544"/>
    </row>
    <row r="545" spans="2:10" ht="13.5" thickBot="1" x14ac:dyDescent="0.25">
      <c r="B545" s="281"/>
      <c r="C545" s="225"/>
      <c r="D545" s="225"/>
      <c r="E545" s="226"/>
      <c r="F545" s="146"/>
      <c r="G545" s="146"/>
      <c r="H545" s="290"/>
      <c r="I545" s="563"/>
      <c r="J545"/>
    </row>
    <row r="546" spans="2:10" ht="13.5" thickBot="1" x14ac:dyDescent="0.25">
      <c r="B546" s="281">
        <v>45150</v>
      </c>
      <c r="C546" s="225" t="s">
        <v>47</v>
      </c>
      <c r="D546" s="225" t="s">
        <v>67</v>
      </c>
      <c r="E546" s="226">
        <v>80000</v>
      </c>
      <c r="F546" s="146"/>
      <c r="G546" s="146"/>
      <c r="H546" s="290" t="s">
        <v>906</v>
      </c>
      <c r="I546" s="563"/>
      <c r="J546"/>
    </row>
    <row r="547" spans="2:10" ht="13.5" thickBot="1" x14ac:dyDescent="0.25">
      <c r="B547" s="281"/>
      <c r="C547" s="225"/>
      <c r="D547" s="225"/>
      <c r="E547" s="226"/>
      <c r="F547" s="146"/>
      <c r="G547" s="146"/>
      <c r="H547" s="290"/>
      <c r="I547" s="563"/>
      <c r="J547"/>
    </row>
    <row r="548" spans="2:10" ht="13.5" thickBot="1" x14ac:dyDescent="0.25">
      <c r="B548" s="337">
        <v>45152</v>
      </c>
      <c r="C548" s="334" t="s">
        <v>39</v>
      </c>
      <c r="D548" s="334" t="s">
        <v>52</v>
      </c>
      <c r="E548" s="334"/>
      <c r="F548" s="254">
        <v>400000</v>
      </c>
      <c r="G548" s="254"/>
      <c r="H548" s="289" t="s">
        <v>907</v>
      </c>
      <c r="I548" s="563"/>
      <c r="J548"/>
    </row>
    <row r="549" spans="2:10" ht="13.5" thickBot="1" x14ac:dyDescent="0.25">
      <c r="B549" s="281"/>
      <c r="C549" s="225" t="s">
        <v>47</v>
      </c>
      <c r="D549" s="225" t="s">
        <v>854</v>
      </c>
      <c r="E549" s="226">
        <v>200000</v>
      </c>
      <c r="F549" s="146"/>
      <c r="G549" s="146"/>
      <c r="H549" s="290" t="s">
        <v>889</v>
      </c>
      <c r="I549" s="563"/>
      <c r="J549"/>
    </row>
    <row r="550" spans="2:10" ht="13.5" thickBot="1" x14ac:dyDescent="0.25">
      <c r="B550" s="281"/>
      <c r="C550" s="225" t="s">
        <v>47</v>
      </c>
      <c r="D550" s="225" t="s">
        <v>856</v>
      </c>
      <c r="E550" s="226">
        <v>21400</v>
      </c>
      <c r="F550" s="146"/>
      <c r="G550" s="146"/>
      <c r="H550" s="290" t="s">
        <v>909</v>
      </c>
      <c r="I550" s="563"/>
      <c r="J550"/>
    </row>
    <row r="551" spans="2:10" ht="13.5" thickBot="1" x14ac:dyDescent="0.25">
      <c r="B551" s="281"/>
      <c r="C551" s="225" t="s">
        <v>47</v>
      </c>
      <c r="D551" s="225" t="s">
        <v>922</v>
      </c>
      <c r="E551" s="226">
        <v>3000</v>
      </c>
      <c r="F551" s="146"/>
      <c r="G551" s="146"/>
      <c r="H551" s="290" t="s">
        <v>908</v>
      </c>
      <c r="I551" s="563"/>
      <c r="J551"/>
    </row>
    <row r="552" spans="2:10" ht="13.5" thickBot="1" x14ac:dyDescent="0.25">
      <c r="B552" s="281"/>
      <c r="C552" s="225" t="s">
        <v>47</v>
      </c>
      <c r="D552" s="225" t="s">
        <v>856</v>
      </c>
      <c r="E552" s="226">
        <v>7500</v>
      </c>
      <c r="F552" s="146"/>
      <c r="G552" s="146"/>
      <c r="H552" s="290" t="s">
        <v>910</v>
      </c>
      <c r="I552" s="560"/>
      <c r="J552"/>
    </row>
    <row r="553" spans="2:10" ht="13.5" thickBot="1" x14ac:dyDescent="0.25">
      <c r="B553" s="281"/>
      <c r="C553" s="225"/>
      <c r="D553" s="225"/>
      <c r="E553" s="226"/>
      <c r="F553" s="146"/>
      <c r="G553" s="146"/>
      <c r="H553" s="290"/>
      <c r="I553" s="560"/>
      <c r="J553"/>
    </row>
    <row r="554" spans="2:10" ht="13.5" thickBot="1" x14ac:dyDescent="0.25">
      <c r="B554" s="281">
        <v>45154</v>
      </c>
      <c r="C554" s="225" t="s">
        <v>41</v>
      </c>
      <c r="D554" s="225" t="s">
        <v>856</v>
      </c>
      <c r="E554" s="226">
        <v>7500</v>
      </c>
      <c r="F554" s="146"/>
      <c r="G554" s="146"/>
      <c r="H554" s="290" t="s">
        <v>911</v>
      </c>
      <c r="I554" s="560"/>
      <c r="J554"/>
    </row>
    <row r="555" spans="2:10" ht="13.5" thickBot="1" x14ac:dyDescent="0.25">
      <c r="B555" s="277"/>
      <c r="C555" s="132" t="s">
        <v>47</v>
      </c>
      <c r="D555" s="225" t="s">
        <v>202</v>
      </c>
      <c r="E555" s="138">
        <v>25000</v>
      </c>
      <c r="F555" s="145"/>
      <c r="G555" s="145"/>
      <c r="H555" s="296" t="s">
        <v>915</v>
      </c>
      <c r="I555" s="558"/>
      <c r="J555"/>
    </row>
    <row r="556" spans="2:10" ht="13.5" thickBot="1" x14ac:dyDescent="0.25">
      <c r="B556" s="277"/>
      <c r="C556" s="132"/>
      <c r="D556" s="225"/>
      <c r="E556" s="138"/>
      <c r="F556" s="145"/>
      <c r="G556" s="145"/>
      <c r="H556" s="296"/>
      <c r="I556" s="558"/>
      <c r="J556"/>
    </row>
    <row r="557" spans="2:10" ht="13.5" thickBot="1" x14ac:dyDescent="0.25">
      <c r="B557" s="277">
        <v>45155</v>
      </c>
      <c r="C557" s="132" t="s">
        <v>41</v>
      </c>
      <c r="D557" s="225"/>
      <c r="E557" s="138">
        <v>780</v>
      </c>
      <c r="F557" s="145"/>
      <c r="G557" s="145"/>
      <c r="H557" s="296" t="s">
        <v>914</v>
      </c>
      <c r="I557" s="558"/>
      <c r="J557"/>
    </row>
    <row r="558" spans="2:10" ht="13.5" thickBot="1" x14ac:dyDescent="0.25">
      <c r="B558" s="277"/>
      <c r="C558" s="132"/>
      <c r="D558" s="225"/>
      <c r="E558" s="138"/>
      <c r="F558" s="145"/>
      <c r="G558" s="145"/>
      <c r="H558" s="296"/>
      <c r="I558" s="558"/>
      <c r="J558"/>
    </row>
    <row r="559" spans="2:10" ht="13.5" thickBot="1" x14ac:dyDescent="0.25">
      <c r="B559" s="281">
        <v>45158</v>
      </c>
      <c r="C559" s="225" t="s">
        <v>41</v>
      </c>
      <c r="D559" s="225"/>
      <c r="E559" s="226">
        <v>10500</v>
      </c>
      <c r="F559" s="146"/>
      <c r="G559" s="146"/>
      <c r="H559" s="290" t="s">
        <v>916</v>
      </c>
      <c r="I559" s="560" t="s">
        <v>917</v>
      </c>
      <c r="J559"/>
    </row>
    <row r="560" spans="2:10" ht="13.5" thickBot="1" x14ac:dyDescent="0.25">
      <c r="B560" s="281"/>
      <c r="C560" s="225" t="s">
        <v>41</v>
      </c>
      <c r="D560" s="225"/>
      <c r="E560" s="226">
        <v>2500</v>
      </c>
      <c r="F560" s="146"/>
      <c r="G560" s="146"/>
      <c r="H560" s="290" t="s">
        <v>918</v>
      </c>
      <c r="I560" s="560">
        <v>2500</v>
      </c>
      <c r="J560"/>
    </row>
    <row r="561" spans="2:10" ht="13.5" thickBot="1" x14ac:dyDescent="0.25">
      <c r="B561" s="281"/>
      <c r="C561" s="225"/>
      <c r="D561" s="225"/>
      <c r="E561" s="226"/>
      <c r="F561" s="146"/>
      <c r="G561" s="146"/>
      <c r="H561" s="290"/>
      <c r="I561" s="560"/>
      <c r="J561"/>
    </row>
    <row r="562" spans="2:10" ht="13.5" thickBot="1" x14ac:dyDescent="0.25">
      <c r="B562" s="281">
        <v>45159</v>
      </c>
      <c r="C562" s="225" t="s">
        <v>41</v>
      </c>
      <c r="D562" s="225"/>
      <c r="E562" s="226">
        <v>5000</v>
      </c>
      <c r="F562" s="146"/>
      <c r="G562" s="146"/>
      <c r="H562" s="290" t="s">
        <v>919</v>
      </c>
      <c r="I562" s="560" t="s">
        <v>920</v>
      </c>
      <c r="J562"/>
    </row>
    <row r="563" spans="2:10" ht="13.5" thickBot="1" x14ac:dyDescent="0.25">
      <c r="B563" s="281"/>
      <c r="C563" s="225" t="s">
        <v>47</v>
      </c>
      <c r="D563" s="225" t="s">
        <v>466</v>
      </c>
      <c r="E563" s="226">
        <v>80000</v>
      </c>
      <c r="F563" s="146"/>
      <c r="G563" s="146"/>
      <c r="H563" s="290" t="s">
        <v>921</v>
      </c>
      <c r="I563" s="560"/>
      <c r="J563"/>
    </row>
    <row r="564" spans="2:10" ht="13.5" thickBot="1" x14ac:dyDescent="0.25">
      <c r="B564" s="281"/>
      <c r="C564" s="225"/>
      <c r="D564" s="225"/>
      <c r="E564" s="226"/>
      <c r="F564" s="146"/>
      <c r="G564" s="146"/>
      <c r="H564" s="290"/>
      <c r="I564" s="560"/>
      <c r="J564"/>
    </row>
    <row r="565" spans="2:10" ht="13.5" thickBot="1" x14ac:dyDescent="0.25">
      <c r="B565" s="337">
        <v>45160</v>
      </c>
      <c r="C565" s="334" t="s">
        <v>39</v>
      </c>
      <c r="D565" s="334" t="s">
        <v>869</v>
      </c>
      <c r="E565" s="334"/>
      <c r="F565" s="254">
        <v>1500000</v>
      </c>
      <c r="G565" s="254"/>
      <c r="H565" s="289" t="s">
        <v>924</v>
      </c>
      <c r="I565" s="560"/>
      <c r="J565"/>
    </row>
    <row r="566" spans="2:10" ht="13.5" thickBot="1" x14ac:dyDescent="0.25">
      <c r="B566" s="281"/>
      <c r="C566" s="225" t="s">
        <v>47</v>
      </c>
      <c r="D566" s="225" t="s">
        <v>925</v>
      </c>
      <c r="E566" s="226">
        <v>1200000</v>
      </c>
      <c r="F566" s="146"/>
      <c r="G566" s="146"/>
      <c r="H566" s="290"/>
      <c r="I566" s="560"/>
      <c r="J566"/>
    </row>
    <row r="567" spans="2:10" ht="13.5" thickBot="1" x14ac:dyDescent="0.25">
      <c r="B567" s="277"/>
      <c r="C567" s="132" t="s">
        <v>94</v>
      </c>
      <c r="D567" s="225"/>
      <c r="E567" s="138">
        <v>12500</v>
      </c>
      <c r="F567" s="145"/>
      <c r="G567" s="145"/>
      <c r="H567" s="296" t="s">
        <v>940</v>
      </c>
      <c r="I567" s="558" t="s">
        <v>941</v>
      </c>
      <c r="J567"/>
    </row>
    <row r="568" spans="2:10" ht="13.5" thickBot="1" x14ac:dyDescent="0.25">
      <c r="B568" s="281"/>
      <c r="C568" s="225"/>
      <c r="D568" s="225"/>
      <c r="E568" s="226"/>
      <c r="F568" s="146"/>
      <c r="G568" s="146"/>
      <c r="H568" s="290"/>
      <c r="I568" s="560"/>
      <c r="J568"/>
    </row>
    <row r="569" spans="2:10" ht="13.5" thickBot="1" x14ac:dyDescent="0.25">
      <c r="B569" s="281">
        <v>45161</v>
      </c>
      <c r="C569" s="225" t="s">
        <v>94</v>
      </c>
      <c r="D569" s="225"/>
      <c r="E569" s="226">
        <v>16000</v>
      </c>
      <c r="F569" s="146"/>
      <c r="G569" s="146"/>
      <c r="H569" s="290" t="s">
        <v>926</v>
      </c>
      <c r="I569" s="560" t="s">
        <v>927</v>
      </c>
      <c r="J569"/>
    </row>
    <row r="570" spans="2:10" ht="13.5" thickBot="1" x14ac:dyDescent="0.25">
      <c r="B570" s="277"/>
      <c r="C570" s="132"/>
      <c r="D570" s="225"/>
      <c r="E570" s="138"/>
      <c r="F570" s="145"/>
      <c r="G570" s="145"/>
      <c r="H570" s="296"/>
      <c r="I570" s="558"/>
      <c r="J570"/>
    </row>
    <row r="571" spans="2:10" ht="13.5" thickBot="1" x14ac:dyDescent="0.25">
      <c r="B571" s="277">
        <v>45162</v>
      </c>
      <c r="C571" s="132" t="s">
        <v>47</v>
      </c>
      <c r="D571" s="225" t="s">
        <v>819</v>
      </c>
      <c r="E571" s="138">
        <v>50000</v>
      </c>
      <c r="F571" s="145"/>
      <c r="G571" s="145"/>
      <c r="H571" s="296" t="s">
        <v>928</v>
      </c>
      <c r="I571" s="558"/>
      <c r="J571"/>
    </row>
    <row r="572" spans="2:10" ht="13.5" thickBot="1" x14ac:dyDescent="0.25">
      <c r="B572" s="277"/>
      <c r="C572" s="132"/>
      <c r="D572" s="225"/>
      <c r="E572" s="138"/>
      <c r="F572" s="145"/>
      <c r="G572" s="145"/>
      <c r="H572" s="296"/>
      <c r="I572" s="558"/>
      <c r="J572"/>
    </row>
    <row r="573" spans="2:10" ht="13.5" thickBot="1" x14ac:dyDescent="0.25">
      <c r="B573" s="277">
        <v>45166</v>
      </c>
      <c r="C573" s="132" t="s">
        <v>41</v>
      </c>
      <c r="D573" s="225"/>
      <c r="E573" s="138">
        <v>5000</v>
      </c>
      <c r="F573" s="145"/>
      <c r="G573" s="145"/>
      <c r="H573" s="296" t="s">
        <v>929</v>
      </c>
      <c r="I573" s="558"/>
      <c r="J573"/>
    </row>
    <row r="574" spans="2:10" ht="13.5" thickBot="1" x14ac:dyDescent="0.25">
      <c r="B574" s="277"/>
      <c r="C574" s="132" t="s">
        <v>41</v>
      </c>
      <c r="D574" s="225"/>
      <c r="E574" s="138">
        <v>17000</v>
      </c>
      <c r="F574" s="145"/>
      <c r="G574" s="145"/>
      <c r="H574" s="296" t="s">
        <v>933</v>
      </c>
      <c r="I574" s="558"/>
      <c r="J574"/>
    </row>
    <row r="575" spans="2:10" ht="13.5" thickBot="1" x14ac:dyDescent="0.25">
      <c r="B575" s="281"/>
      <c r="C575" s="225"/>
      <c r="D575" s="225"/>
      <c r="E575" s="226"/>
      <c r="F575" s="146"/>
      <c r="G575" s="146"/>
      <c r="H575" s="290"/>
      <c r="I575" s="558"/>
      <c r="J575"/>
    </row>
    <row r="576" spans="2:10" ht="13.5" thickBot="1" x14ac:dyDescent="0.25">
      <c r="B576" s="277">
        <v>45167</v>
      </c>
      <c r="C576" s="132" t="s">
        <v>41</v>
      </c>
      <c r="D576" s="225"/>
      <c r="E576" s="138">
        <v>111000</v>
      </c>
      <c r="F576" s="145"/>
      <c r="G576" s="145"/>
      <c r="H576" s="296" t="s">
        <v>930</v>
      </c>
      <c r="I576" s="558"/>
      <c r="J576"/>
    </row>
    <row r="577" spans="2:10" ht="13.5" thickBot="1" x14ac:dyDescent="0.25">
      <c r="B577" s="277"/>
      <c r="C577" s="132" t="s">
        <v>41</v>
      </c>
      <c r="D577" s="225"/>
      <c r="E577" s="138">
        <v>28000</v>
      </c>
      <c r="F577" s="145"/>
      <c r="G577" s="145"/>
      <c r="H577" s="296" t="s">
        <v>931</v>
      </c>
      <c r="I577" s="558"/>
      <c r="J577"/>
    </row>
    <row r="578" spans="2:10" ht="13.5" thickBot="1" x14ac:dyDescent="0.25">
      <c r="B578" s="277"/>
      <c r="C578" s="132" t="s">
        <v>94</v>
      </c>
      <c r="D578" s="225"/>
      <c r="E578" s="138">
        <v>200</v>
      </c>
      <c r="F578" s="145"/>
      <c r="G578" s="145"/>
      <c r="H578" s="296" t="s">
        <v>939</v>
      </c>
      <c r="I578" s="558"/>
      <c r="J578"/>
    </row>
    <row r="579" spans="2:10" ht="13.5" thickBot="1" x14ac:dyDescent="0.25">
      <c r="B579" s="277"/>
      <c r="C579" s="132"/>
      <c r="D579" s="225"/>
      <c r="E579" s="138"/>
      <c r="F579" s="145"/>
      <c r="G579" s="145"/>
      <c r="H579" s="296"/>
      <c r="I579" s="558"/>
      <c r="J579"/>
    </row>
    <row r="580" spans="2:10" ht="13.5" thickBot="1" x14ac:dyDescent="0.25">
      <c r="B580" s="277">
        <v>45168</v>
      </c>
      <c r="C580" s="132" t="s">
        <v>952</v>
      </c>
      <c r="D580" s="225" t="s">
        <v>569</v>
      </c>
      <c r="E580" s="138">
        <v>4000</v>
      </c>
      <c r="F580" s="145"/>
      <c r="G580" s="145"/>
      <c r="H580" s="296" t="s">
        <v>932</v>
      </c>
      <c r="I580" s="558"/>
      <c r="J580"/>
    </row>
    <row r="581" spans="2:10" ht="13.5" thickBot="1" x14ac:dyDescent="0.25">
      <c r="B581" s="277"/>
      <c r="C581" s="132"/>
      <c r="D581" s="225"/>
      <c r="E581" s="138"/>
      <c r="F581" s="145"/>
      <c r="G581" s="145"/>
      <c r="H581" s="296"/>
      <c r="I581" s="558"/>
      <c r="J581" s="146">
        <v>1500000</v>
      </c>
    </row>
    <row r="582" spans="2:10" ht="13.5" thickBot="1" x14ac:dyDescent="0.25">
      <c r="B582" s="277">
        <v>45169</v>
      </c>
      <c r="C582" s="132" t="s">
        <v>41</v>
      </c>
      <c r="D582" s="225"/>
      <c r="E582" s="138">
        <v>5400</v>
      </c>
      <c r="F582" s="145"/>
      <c r="G582" s="145"/>
      <c r="H582" s="296" t="s">
        <v>934</v>
      </c>
      <c r="I582" s="558"/>
      <c r="J582" s="146"/>
    </row>
    <row r="583" spans="2:10" ht="13.5" thickBot="1" x14ac:dyDescent="0.25">
      <c r="B583" s="277"/>
      <c r="C583" s="132" t="s">
        <v>94</v>
      </c>
      <c r="D583" s="225"/>
      <c r="E583" s="138">
        <v>200</v>
      </c>
      <c r="F583" s="145"/>
      <c r="G583" s="145"/>
      <c r="H583" s="296" t="s">
        <v>951</v>
      </c>
      <c r="I583" s="558"/>
      <c r="J583" s="146"/>
    </row>
    <row r="584" spans="2:10" ht="13.5" thickBot="1" x14ac:dyDescent="0.25">
      <c r="B584" s="277"/>
      <c r="C584" s="132"/>
      <c r="D584" s="225"/>
      <c r="E584" s="138"/>
      <c r="F584" s="145"/>
      <c r="G584" s="145"/>
      <c r="H584" s="296"/>
      <c r="I584" s="558"/>
      <c r="J584" s="146"/>
    </row>
    <row r="585" spans="2:10" ht="13.5" thickBot="1" x14ac:dyDescent="0.25">
      <c r="B585" s="277">
        <v>45171</v>
      </c>
      <c r="C585" s="132" t="s">
        <v>41</v>
      </c>
      <c r="D585" s="225"/>
      <c r="E585" s="138">
        <v>3280</v>
      </c>
      <c r="F585" s="145"/>
      <c r="G585" s="145"/>
      <c r="H585" s="296" t="s">
        <v>949</v>
      </c>
      <c r="I585" s="558"/>
      <c r="J585" s="146"/>
    </row>
    <row r="586" spans="2:10" ht="13.5" thickBot="1" x14ac:dyDescent="0.25">
      <c r="B586" s="277"/>
      <c r="C586" s="132" t="s">
        <v>41</v>
      </c>
      <c r="D586" s="225"/>
      <c r="E586" s="138">
        <v>300</v>
      </c>
      <c r="F586" s="145"/>
      <c r="G586" s="145"/>
      <c r="H586" s="296" t="s">
        <v>950</v>
      </c>
      <c r="I586" s="558"/>
      <c r="J586" s="145"/>
    </row>
    <row r="587" spans="2:10" ht="13.5" thickBot="1" x14ac:dyDescent="0.25">
      <c r="B587" s="277"/>
      <c r="C587" s="132"/>
      <c r="D587" s="225"/>
      <c r="E587" s="138"/>
      <c r="F587" s="145"/>
      <c r="G587" s="145"/>
      <c r="H587" s="296"/>
      <c r="I587" s="558"/>
      <c r="J587" s="145"/>
    </row>
    <row r="588" spans="2:10" ht="13.5" thickBot="1" x14ac:dyDescent="0.25">
      <c r="B588" s="277">
        <v>45172</v>
      </c>
      <c r="C588" s="132" t="s">
        <v>47</v>
      </c>
      <c r="D588" s="225" t="s">
        <v>290</v>
      </c>
      <c r="E588" s="138">
        <v>10000</v>
      </c>
      <c r="F588" s="145"/>
      <c r="G588" s="145"/>
      <c r="H588" s="296" t="s">
        <v>935</v>
      </c>
      <c r="I588" s="558"/>
      <c r="J588" s="145"/>
    </row>
    <row r="589" spans="2:10" ht="13.5" thickBot="1" x14ac:dyDescent="0.25">
      <c r="B589" s="277"/>
      <c r="C589" s="132"/>
      <c r="D589" s="225"/>
      <c r="E589" s="138"/>
      <c r="F589" s="145"/>
      <c r="G589" s="145"/>
      <c r="H589" s="296"/>
      <c r="I589" s="558"/>
      <c r="J589" s="145"/>
    </row>
    <row r="590" spans="2:10" ht="13.5" thickBot="1" x14ac:dyDescent="0.25">
      <c r="B590" s="277">
        <v>45173</v>
      </c>
      <c r="C590" s="132" t="s">
        <v>94</v>
      </c>
      <c r="D590" s="225"/>
      <c r="E590" s="138">
        <v>17000</v>
      </c>
      <c r="F590" s="145"/>
      <c r="G590" s="145"/>
      <c r="H590" s="296" t="s">
        <v>936</v>
      </c>
      <c r="I590" s="558"/>
      <c r="J590" s="145"/>
    </row>
    <row r="591" spans="2:10" ht="13.5" thickBot="1" x14ac:dyDescent="0.25">
      <c r="B591" s="277"/>
      <c r="C591" s="132" t="s">
        <v>94</v>
      </c>
      <c r="D591" s="225"/>
      <c r="E591" s="138">
        <v>200</v>
      </c>
      <c r="F591" s="145"/>
      <c r="G591" s="145"/>
      <c r="H591" s="296" t="s">
        <v>937</v>
      </c>
      <c r="I591" s="558"/>
      <c r="J591"/>
    </row>
    <row r="592" spans="2:10" ht="13.5" thickBot="1" x14ac:dyDescent="0.25">
      <c r="B592" s="277"/>
      <c r="C592" s="132" t="s">
        <v>94</v>
      </c>
      <c r="D592" s="225"/>
      <c r="E592" s="138">
        <v>500</v>
      </c>
      <c r="F592" s="145"/>
      <c r="G592" s="145"/>
      <c r="H592" s="296" t="s">
        <v>938</v>
      </c>
      <c r="I592" s="558"/>
      <c r="J592"/>
    </row>
    <row r="593" spans="2:10" ht="13.5" thickBot="1" x14ac:dyDescent="0.25">
      <c r="B593" s="277"/>
      <c r="C593" s="132"/>
      <c r="D593" s="225"/>
      <c r="E593" s="138"/>
      <c r="F593" s="145"/>
      <c r="G593" s="145"/>
      <c r="H593" s="296"/>
      <c r="I593" s="558"/>
      <c r="J593"/>
    </row>
    <row r="594" spans="2:10" ht="13.5" thickBot="1" x14ac:dyDescent="0.25">
      <c r="B594" s="277">
        <v>45174</v>
      </c>
      <c r="C594" s="132" t="s">
        <v>71</v>
      </c>
      <c r="D594" s="225" t="s">
        <v>569</v>
      </c>
      <c r="E594" s="138">
        <v>2000</v>
      </c>
      <c r="F594" s="145"/>
      <c r="G594" s="145"/>
      <c r="H594" s="296" t="s">
        <v>944</v>
      </c>
      <c r="I594" s="558"/>
      <c r="J594"/>
    </row>
    <row r="595" spans="2:10" ht="13.5" thickBot="1" x14ac:dyDescent="0.25">
      <c r="B595" s="277"/>
      <c r="C595" s="132"/>
      <c r="D595" s="225"/>
      <c r="E595" s="138"/>
      <c r="F595" s="145"/>
      <c r="G595" s="145"/>
      <c r="H595" s="296"/>
      <c r="I595" s="558"/>
    </row>
    <row r="596" spans="2:10" ht="13.5" thickBot="1" x14ac:dyDescent="0.25">
      <c r="B596" s="277">
        <v>45175</v>
      </c>
      <c r="C596" s="132" t="s">
        <v>94</v>
      </c>
      <c r="D596" s="225"/>
      <c r="E596" s="138">
        <v>3400</v>
      </c>
      <c r="F596" s="145"/>
      <c r="G596" s="145"/>
      <c r="H596" s="296" t="s">
        <v>945</v>
      </c>
      <c r="I596" s="558"/>
    </row>
    <row r="597" spans="2:10" ht="13.5" thickBot="1" x14ac:dyDescent="0.25">
      <c r="B597" s="277"/>
      <c r="C597" s="132"/>
      <c r="D597" s="225"/>
      <c r="E597" s="138"/>
      <c r="F597" s="145"/>
      <c r="G597" s="145"/>
      <c r="H597" s="296"/>
      <c r="I597" s="558"/>
    </row>
    <row r="598" spans="2:10" ht="26.25" thickBot="1" x14ac:dyDescent="0.25">
      <c r="B598" s="567">
        <v>45176</v>
      </c>
      <c r="C598" s="335" t="s">
        <v>39</v>
      </c>
      <c r="D598" s="334" t="s">
        <v>946</v>
      </c>
      <c r="E598" s="335"/>
      <c r="F598" s="142">
        <v>100000</v>
      </c>
      <c r="G598" s="142"/>
      <c r="H598" s="562" t="s">
        <v>947</v>
      </c>
      <c r="I598" s="558"/>
    </row>
    <row r="599" spans="2:10" ht="13.5" thickBot="1" x14ac:dyDescent="0.25">
      <c r="B599" s="277"/>
      <c r="C599" s="132" t="s">
        <v>47</v>
      </c>
      <c r="D599" s="225" t="s">
        <v>862</v>
      </c>
      <c r="E599" s="138">
        <v>73000</v>
      </c>
      <c r="F599" s="145"/>
      <c r="G599" s="145"/>
      <c r="H599" s="296" t="s">
        <v>948</v>
      </c>
      <c r="I599" s="558"/>
    </row>
    <row r="600" spans="2:10" ht="13.5" thickBot="1" x14ac:dyDescent="0.25">
      <c r="B600" s="277"/>
      <c r="C600" s="132" t="s">
        <v>47</v>
      </c>
      <c r="D600" s="225" t="s">
        <v>569</v>
      </c>
      <c r="E600" s="138">
        <v>38100</v>
      </c>
      <c r="F600" s="145"/>
      <c r="G600" s="145"/>
      <c r="H600" s="296" t="s">
        <v>953</v>
      </c>
      <c r="I600" s="558"/>
    </row>
    <row r="601" spans="2:10" ht="13.5" thickBot="1" x14ac:dyDescent="0.25">
      <c r="B601" s="277"/>
      <c r="C601" s="132"/>
      <c r="D601" s="225"/>
      <c r="E601" s="138"/>
      <c r="F601" s="145"/>
      <c r="G601" s="145"/>
      <c r="H601" s="296"/>
      <c r="I601" s="558"/>
    </row>
    <row r="602" spans="2:10" ht="26.25" thickBot="1" x14ac:dyDescent="0.25">
      <c r="B602" s="567">
        <v>45178</v>
      </c>
      <c r="C602" s="335" t="s">
        <v>39</v>
      </c>
      <c r="D602" s="334" t="s">
        <v>52</v>
      </c>
      <c r="E602" s="335"/>
      <c r="F602" s="142">
        <v>80000</v>
      </c>
      <c r="G602" s="142"/>
      <c r="H602" s="562" t="s">
        <v>954</v>
      </c>
      <c r="I602" s="558"/>
    </row>
    <row r="603" spans="2:10" ht="13.5" thickBot="1" x14ac:dyDescent="0.25">
      <c r="B603" s="277"/>
      <c r="C603" s="132"/>
      <c r="D603" s="225"/>
      <c r="E603" s="138"/>
      <c r="F603" s="145"/>
      <c r="G603" s="145"/>
      <c r="H603" s="296"/>
      <c r="I603" s="558"/>
    </row>
    <row r="604" spans="2:10" ht="13.5" thickBot="1" x14ac:dyDescent="0.25">
      <c r="B604" s="567">
        <v>45180</v>
      </c>
      <c r="C604" s="335" t="s">
        <v>39</v>
      </c>
      <c r="D604" s="334" t="s">
        <v>52</v>
      </c>
      <c r="E604" s="335"/>
      <c r="F604" s="142">
        <v>80000</v>
      </c>
      <c r="G604" s="142"/>
      <c r="H604" s="562" t="s">
        <v>955</v>
      </c>
      <c r="I604" s="558"/>
    </row>
    <row r="605" spans="2:10" ht="13.5" thickBot="1" x14ac:dyDescent="0.25">
      <c r="B605" s="277"/>
      <c r="C605" s="132" t="s">
        <v>47</v>
      </c>
      <c r="D605" s="225" t="s">
        <v>862</v>
      </c>
      <c r="E605" s="138">
        <v>72000</v>
      </c>
      <c r="F605" s="145"/>
      <c r="G605" s="145"/>
      <c r="H605" s="296" t="s">
        <v>956</v>
      </c>
      <c r="I605" s="558"/>
    </row>
    <row r="606" spans="2:10" ht="13.5" thickBot="1" x14ac:dyDescent="0.25">
      <c r="B606" s="277"/>
      <c r="C606" s="132" t="s">
        <v>41</v>
      </c>
      <c r="D606" s="225"/>
      <c r="E606" s="138">
        <v>1200</v>
      </c>
      <c r="F606" s="145"/>
      <c r="G606" s="145"/>
      <c r="H606" s="296" t="s">
        <v>970</v>
      </c>
      <c r="I606" s="558" t="s">
        <v>971</v>
      </c>
    </row>
    <row r="607" spans="2:10" ht="13.5" thickBot="1" x14ac:dyDescent="0.25">
      <c r="B607" s="277"/>
      <c r="C607" s="132"/>
      <c r="D607" s="225"/>
      <c r="E607" s="138"/>
      <c r="F607" s="145"/>
      <c r="G607" s="145"/>
      <c r="H607" s="296"/>
      <c r="I607" s="558"/>
    </row>
    <row r="608" spans="2:10" ht="26.25" thickBot="1" x14ac:dyDescent="0.25">
      <c r="B608" s="277">
        <v>45181</v>
      </c>
      <c r="C608" s="132" t="s">
        <v>47</v>
      </c>
      <c r="D608" s="225" t="s">
        <v>816</v>
      </c>
      <c r="E608" s="138">
        <v>28000</v>
      </c>
      <c r="F608" s="145"/>
      <c r="G608" s="145"/>
      <c r="H608" s="296" t="s">
        <v>957</v>
      </c>
      <c r="I608" s="558"/>
    </row>
    <row r="609" spans="2:9" ht="26.25" thickBot="1" x14ac:dyDescent="0.25">
      <c r="B609" s="277"/>
      <c r="C609" s="132" t="s">
        <v>47</v>
      </c>
      <c r="D609" s="225" t="s">
        <v>489</v>
      </c>
      <c r="E609" s="138">
        <v>1500</v>
      </c>
      <c r="F609" s="145"/>
      <c r="G609" s="145"/>
      <c r="H609" s="296" t="s">
        <v>958</v>
      </c>
      <c r="I609" s="558"/>
    </row>
    <row r="610" spans="2:9" ht="13.5" thickBot="1" x14ac:dyDescent="0.25">
      <c r="B610" s="277"/>
      <c r="C610" s="132" t="s">
        <v>47</v>
      </c>
      <c r="D610" s="225" t="s">
        <v>202</v>
      </c>
      <c r="E610" s="138">
        <v>29000</v>
      </c>
      <c r="F610" s="145"/>
      <c r="G610" s="145"/>
      <c r="H610" s="296" t="s">
        <v>963</v>
      </c>
      <c r="I610" s="558"/>
    </row>
    <row r="611" spans="2:9" ht="13.5" thickBot="1" x14ac:dyDescent="0.25">
      <c r="B611" s="277"/>
      <c r="C611" s="132" t="s">
        <v>47</v>
      </c>
      <c r="D611" s="225" t="s">
        <v>290</v>
      </c>
      <c r="E611" s="138">
        <v>25000</v>
      </c>
      <c r="F611" s="145"/>
      <c r="G611" s="145"/>
      <c r="H611" s="296" t="s">
        <v>959</v>
      </c>
      <c r="I611" s="558" t="s">
        <v>960</v>
      </c>
    </row>
    <row r="612" spans="2:9" ht="13.5" thickBot="1" x14ac:dyDescent="0.25">
      <c r="B612" s="277"/>
      <c r="C612" s="132" t="s">
        <v>47</v>
      </c>
      <c r="D612" s="225" t="s">
        <v>509</v>
      </c>
      <c r="E612" s="138">
        <v>80000</v>
      </c>
      <c r="F612" s="145"/>
      <c r="G612" s="145"/>
      <c r="H612" s="296" t="s">
        <v>964</v>
      </c>
      <c r="I612" s="558"/>
    </row>
    <row r="613" spans="2:9" ht="13.5" thickBot="1" x14ac:dyDescent="0.25">
      <c r="B613" s="277"/>
      <c r="C613" s="132"/>
      <c r="D613" s="225"/>
      <c r="E613" s="138"/>
      <c r="F613" s="145"/>
      <c r="G613" s="145"/>
      <c r="H613" s="296"/>
      <c r="I613" s="558"/>
    </row>
    <row r="614" spans="2:9" ht="13.5" thickBot="1" x14ac:dyDescent="0.25">
      <c r="B614" s="277">
        <v>45182</v>
      </c>
      <c r="C614" s="132" t="s">
        <v>41</v>
      </c>
      <c r="D614" s="225"/>
      <c r="E614" s="138">
        <v>270</v>
      </c>
      <c r="F614" s="145"/>
      <c r="G614" s="145"/>
      <c r="H614" s="296" t="s">
        <v>961</v>
      </c>
      <c r="I614" s="558"/>
    </row>
    <row r="615" spans="2:9" ht="13.5" thickBot="1" x14ac:dyDescent="0.25">
      <c r="B615" s="277"/>
      <c r="C615" s="132"/>
      <c r="D615" s="225"/>
      <c r="E615" s="138"/>
      <c r="F615" s="145"/>
      <c r="G615" s="145"/>
      <c r="H615" s="296"/>
      <c r="I615" s="558"/>
    </row>
    <row r="616" spans="2:9" ht="13.5" thickBot="1" x14ac:dyDescent="0.25">
      <c r="B616" s="277">
        <v>45183</v>
      </c>
      <c r="C616" s="132" t="s">
        <v>47</v>
      </c>
      <c r="D616" s="225" t="s">
        <v>290</v>
      </c>
      <c r="E616" s="138">
        <v>12000</v>
      </c>
      <c r="F616" s="145"/>
      <c r="G616" s="145"/>
      <c r="H616" s="296" t="s">
        <v>962</v>
      </c>
      <c r="I616" s="558"/>
    </row>
    <row r="617" spans="2:9" ht="13.5" thickBot="1" x14ac:dyDescent="0.25">
      <c r="B617" s="277"/>
      <c r="C617" s="132"/>
      <c r="D617" s="225"/>
      <c r="E617" s="138"/>
      <c r="F617" s="145"/>
      <c r="G617" s="145"/>
      <c r="H617" s="296"/>
      <c r="I617" s="558"/>
    </row>
    <row r="618" spans="2:9" ht="13.5" thickBot="1" x14ac:dyDescent="0.25">
      <c r="B618" s="277">
        <v>45185</v>
      </c>
      <c r="C618" s="132" t="s">
        <v>94</v>
      </c>
      <c r="D618" s="225"/>
      <c r="E618" s="138">
        <v>1000</v>
      </c>
      <c r="F618" s="145"/>
      <c r="G618" s="145"/>
      <c r="H618" s="296" t="s">
        <v>406</v>
      </c>
      <c r="I618" s="558"/>
    </row>
    <row r="619" spans="2:9" ht="13.5" thickBot="1" x14ac:dyDescent="0.25">
      <c r="B619" s="277"/>
      <c r="C619" s="132"/>
      <c r="D619" s="225"/>
      <c r="E619" s="138"/>
      <c r="F619" s="145"/>
      <c r="G619" s="145"/>
      <c r="H619" s="296"/>
      <c r="I619" s="558"/>
    </row>
    <row r="620" spans="2:9" ht="26.25" thickBot="1" x14ac:dyDescent="0.25">
      <c r="B620" s="277">
        <v>45186</v>
      </c>
      <c r="C620" s="335" t="s">
        <v>39</v>
      </c>
      <c r="D620" s="334" t="s">
        <v>52</v>
      </c>
      <c r="E620" s="335"/>
      <c r="F620" s="142">
        <v>8000</v>
      </c>
      <c r="G620" s="142"/>
      <c r="H620" s="562" t="s">
        <v>965</v>
      </c>
      <c r="I620" s="558"/>
    </row>
    <row r="621" spans="2:9" ht="13.5" thickBot="1" x14ac:dyDescent="0.25">
      <c r="B621" s="277"/>
      <c r="C621" s="132" t="s">
        <v>94</v>
      </c>
      <c r="D621" s="225"/>
      <c r="E621" s="138">
        <v>4600</v>
      </c>
      <c r="F621" s="145"/>
      <c r="G621" s="145"/>
      <c r="H621" s="296" t="s">
        <v>966</v>
      </c>
      <c r="I621" s="558" t="s">
        <v>967</v>
      </c>
    </row>
    <row r="622" spans="2:9" ht="13.5" thickBot="1" x14ac:dyDescent="0.25">
      <c r="B622" s="277"/>
      <c r="C622" s="132"/>
      <c r="D622" s="225"/>
      <c r="E622" s="138"/>
      <c r="F622" s="145"/>
      <c r="G622" s="145"/>
      <c r="H622" s="296"/>
      <c r="I622" s="558"/>
    </row>
    <row r="623" spans="2:9" ht="26.25" thickBot="1" x14ac:dyDescent="0.25">
      <c r="B623" s="277">
        <v>45187</v>
      </c>
      <c r="C623" s="132" t="s">
        <v>71</v>
      </c>
      <c r="D623" s="225" t="s">
        <v>968</v>
      </c>
      <c r="E623" s="138">
        <v>1000</v>
      </c>
      <c r="F623" s="145"/>
      <c r="G623" s="145"/>
      <c r="H623" s="296" t="s">
        <v>969</v>
      </c>
      <c r="I623" s="558"/>
    </row>
    <row r="624" spans="2:9" ht="13.5" thickBot="1" x14ac:dyDescent="0.25">
      <c r="B624" s="277"/>
      <c r="C624" s="132"/>
      <c r="D624" s="225"/>
      <c r="E624" s="138"/>
      <c r="F624" s="145"/>
      <c r="G624" s="145"/>
      <c r="H624" s="296"/>
      <c r="I624" s="558"/>
    </row>
    <row r="625" spans="2:9" ht="13.5" thickBot="1" x14ac:dyDescent="0.25">
      <c r="B625" s="277">
        <v>45188</v>
      </c>
      <c r="C625" s="335" t="s">
        <v>111</v>
      </c>
      <c r="D625" s="334" t="s">
        <v>638</v>
      </c>
      <c r="E625" s="335"/>
      <c r="F625" s="142">
        <v>42000</v>
      </c>
      <c r="G625" s="142"/>
      <c r="H625" s="562" t="s">
        <v>972</v>
      </c>
      <c r="I625" s="558"/>
    </row>
    <row r="626" spans="2:9" ht="13.5" thickBot="1" x14ac:dyDescent="0.25">
      <c r="B626" s="277"/>
      <c r="C626" s="132"/>
      <c r="D626" s="225"/>
      <c r="E626" s="138"/>
      <c r="F626" s="145"/>
      <c r="G626" s="145"/>
      <c r="H626" s="296"/>
      <c r="I626" s="558"/>
    </row>
    <row r="627" spans="2:9" ht="13.5" thickBot="1" x14ac:dyDescent="0.25">
      <c r="B627" s="277">
        <v>45189</v>
      </c>
      <c r="C627" s="132" t="s">
        <v>94</v>
      </c>
      <c r="D627" s="225"/>
      <c r="E627" s="138">
        <v>16400</v>
      </c>
      <c r="F627" s="145"/>
      <c r="G627" s="145"/>
      <c r="H627" s="296" t="s">
        <v>933</v>
      </c>
      <c r="I627" s="558"/>
    </row>
    <row r="628" spans="2:9" ht="13.5" thickBot="1" x14ac:dyDescent="0.25">
      <c r="B628" s="277"/>
      <c r="C628" s="132" t="s">
        <v>94</v>
      </c>
      <c r="D628" s="225"/>
      <c r="E628" s="138">
        <v>3400</v>
      </c>
      <c r="F628" s="145"/>
      <c r="G628" s="145"/>
      <c r="H628" s="296" t="s">
        <v>929</v>
      </c>
      <c r="I628" s="558"/>
    </row>
    <row r="629" spans="2:9" ht="26.25" thickBot="1" x14ac:dyDescent="0.25">
      <c r="B629" s="277"/>
      <c r="C629" s="132" t="s">
        <v>71</v>
      </c>
      <c r="D629" s="225" t="s">
        <v>968</v>
      </c>
      <c r="E629" s="138">
        <v>2000</v>
      </c>
      <c r="F629" s="145"/>
      <c r="G629" s="145"/>
      <c r="H629" s="296" t="s">
        <v>973</v>
      </c>
      <c r="I629" s="558"/>
    </row>
    <row r="630" spans="2:9" ht="26.25" thickBot="1" x14ac:dyDescent="0.25">
      <c r="B630" s="277"/>
      <c r="C630" s="132" t="s">
        <v>71</v>
      </c>
      <c r="D630" s="225" t="s">
        <v>974</v>
      </c>
      <c r="E630" s="138">
        <v>1000</v>
      </c>
      <c r="F630" s="145"/>
      <c r="G630" s="145"/>
      <c r="H630" s="296" t="s">
        <v>975</v>
      </c>
      <c r="I630" s="558"/>
    </row>
    <row r="631" spans="2:9" ht="13.5" thickBot="1" x14ac:dyDescent="0.25">
      <c r="B631" s="277"/>
      <c r="C631" s="132" t="s">
        <v>41</v>
      </c>
      <c r="D631" s="225"/>
      <c r="E631" s="138">
        <v>610</v>
      </c>
      <c r="F631" s="145"/>
      <c r="G631" s="145"/>
      <c r="H631" s="296" t="s">
        <v>991</v>
      </c>
      <c r="I631" s="558"/>
    </row>
    <row r="632" spans="2:9" ht="13.5" thickBot="1" x14ac:dyDescent="0.25">
      <c r="B632" s="277">
        <v>45190</v>
      </c>
      <c r="C632" s="132" t="s">
        <v>39</v>
      </c>
      <c r="D632" s="225" t="s">
        <v>869</v>
      </c>
      <c r="E632" s="138"/>
      <c r="F632" s="145">
        <v>1000000</v>
      </c>
      <c r="G632" s="145"/>
      <c r="H632" s="296" t="s">
        <v>979</v>
      </c>
      <c r="I632" s="558" t="s">
        <v>980</v>
      </c>
    </row>
    <row r="633" spans="2:9" ht="13.5" thickBot="1" x14ac:dyDescent="0.25">
      <c r="B633" s="277"/>
      <c r="C633" s="132" t="s">
        <v>47</v>
      </c>
      <c r="D633" s="225" t="s">
        <v>52</v>
      </c>
      <c r="E633" s="138">
        <v>100000</v>
      </c>
      <c r="F633" s="145"/>
      <c r="G633" s="145"/>
      <c r="H633" s="296" t="s">
        <v>1003</v>
      </c>
      <c r="I633" s="558"/>
    </row>
    <row r="634" spans="2:9" ht="13.5" thickBot="1" x14ac:dyDescent="0.25">
      <c r="B634" s="277"/>
      <c r="C634" s="132" t="s">
        <v>47</v>
      </c>
      <c r="D634" s="225" t="s">
        <v>40</v>
      </c>
      <c r="E634" s="138">
        <v>100000</v>
      </c>
      <c r="F634" s="145"/>
      <c r="G634" s="145"/>
      <c r="H634" s="296" t="s">
        <v>981</v>
      </c>
      <c r="I634" s="558"/>
    </row>
    <row r="635" spans="2:9" ht="13.5" thickBot="1" x14ac:dyDescent="0.25">
      <c r="B635" s="277"/>
      <c r="C635" s="132" t="s">
        <v>47</v>
      </c>
      <c r="D635" s="225" t="s">
        <v>67</v>
      </c>
      <c r="E635" s="138">
        <v>88425</v>
      </c>
      <c r="F635" s="145"/>
      <c r="G635" s="145"/>
      <c r="H635" s="296" t="s">
        <v>982</v>
      </c>
      <c r="I635" s="558" t="s">
        <v>983</v>
      </c>
    </row>
    <row r="636" spans="2:9" ht="13.5" thickBot="1" x14ac:dyDescent="0.25">
      <c r="B636" s="277"/>
      <c r="C636" s="132"/>
      <c r="D636" s="225"/>
      <c r="E636" s="138"/>
      <c r="F636" s="145"/>
      <c r="G636" s="145"/>
      <c r="H636" s="296"/>
      <c r="I636" s="558"/>
    </row>
    <row r="637" spans="2:9" ht="13.5" thickBot="1" x14ac:dyDescent="0.25">
      <c r="B637" s="277">
        <v>45192</v>
      </c>
      <c r="C637" s="132" t="s">
        <v>41</v>
      </c>
      <c r="D637" s="225"/>
      <c r="E637" s="138">
        <v>23650</v>
      </c>
      <c r="F637" s="145"/>
      <c r="G637" s="145"/>
      <c r="H637" s="296" t="s">
        <v>976</v>
      </c>
      <c r="I637" s="558"/>
    </row>
    <row r="638" spans="2:9" ht="13.5" thickBot="1" x14ac:dyDescent="0.25">
      <c r="B638" s="277"/>
      <c r="C638" s="132"/>
      <c r="D638" s="225"/>
      <c r="E638" s="138"/>
      <c r="F638" s="145"/>
      <c r="G638" s="145"/>
      <c r="H638" s="296"/>
      <c r="I638" s="558"/>
    </row>
    <row r="639" spans="2:9" ht="13.5" thickBot="1" x14ac:dyDescent="0.25">
      <c r="B639" s="277">
        <v>45193</v>
      </c>
      <c r="C639" s="132" t="s">
        <v>71</v>
      </c>
      <c r="D639" s="225" t="s">
        <v>984</v>
      </c>
      <c r="E639" s="138">
        <v>120000</v>
      </c>
      <c r="F639" s="145"/>
      <c r="G639" s="145"/>
      <c r="H639" s="296" t="s">
        <v>985</v>
      </c>
      <c r="I639" s="558" t="s">
        <v>986</v>
      </c>
    </row>
    <row r="640" spans="2:9" ht="13.5" thickBot="1" x14ac:dyDescent="0.25">
      <c r="B640" s="277"/>
      <c r="C640" s="132" t="s">
        <v>952</v>
      </c>
      <c r="D640" s="225" t="s">
        <v>987</v>
      </c>
      <c r="E640" s="138">
        <v>18000</v>
      </c>
      <c r="F640" s="145"/>
      <c r="G640" s="145"/>
      <c r="H640" s="296" t="s">
        <v>988</v>
      </c>
      <c r="I640" s="558" t="s">
        <v>989</v>
      </c>
    </row>
    <row r="641" spans="2:9" ht="13.5" thickBot="1" x14ac:dyDescent="0.25">
      <c r="B641" s="277"/>
      <c r="C641" s="132" t="s">
        <v>94</v>
      </c>
      <c r="D641" s="225"/>
      <c r="E641" s="138">
        <v>8200</v>
      </c>
      <c r="F641" s="145"/>
      <c r="G641" s="145"/>
      <c r="H641" s="296" t="s">
        <v>992</v>
      </c>
      <c r="I641" s="558"/>
    </row>
    <row r="642" spans="2:9" ht="13.5" thickBot="1" x14ac:dyDescent="0.25">
      <c r="B642" s="277"/>
      <c r="C642" s="132"/>
      <c r="D642" s="225"/>
      <c r="E642" s="138"/>
      <c r="F642" s="145"/>
      <c r="G642" s="145"/>
      <c r="H642" s="296"/>
      <c r="I642" s="558"/>
    </row>
    <row r="643" spans="2:9" ht="13.5" thickBot="1" x14ac:dyDescent="0.25">
      <c r="B643" s="277">
        <v>45194</v>
      </c>
      <c r="C643" s="132" t="s">
        <v>94</v>
      </c>
      <c r="D643" s="225"/>
      <c r="E643" s="138">
        <v>590</v>
      </c>
      <c r="F643" s="145"/>
      <c r="G643" s="145"/>
      <c r="H643" s="296" t="s">
        <v>990</v>
      </c>
      <c r="I643" s="558"/>
    </row>
    <row r="644" spans="2:9" ht="13.5" thickBot="1" x14ac:dyDescent="0.25">
      <c r="B644" s="277"/>
      <c r="C644" s="132" t="s">
        <v>94</v>
      </c>
      <c r="D644" s="225" t="s">
        <v>993</v>
      </c>
      <c r="E644" s="138">
        <v>148000</v>
      </c>
      <c r="F644" s="145"/>
      <c r="G644" s="145"/>
      <c r="H644" s="296" t="s">
        <v>994</v>
      </c>
      <c r="I644" s="558"/>
    </row>
    <row r="645" spans="2:9" ht="13.5" thickBot="1" x14ac:dyDescent="0.25">
      <c r="B645" s="277"/>
      <c r="C645" s="132" t="s">
        <v>71</v>
      </c>
      <c r="D645" s="225" t="s">
        <v>816</v>
      </c>
      <c r="E645" s="138">
        <v>28000</v>
      </c>
      <c r="F645" s="145"/>
      <c r="G645" s="145"/>
      <c r="H645" s="296" t="s">
        <v>995</v>
      </c>
      <c r="I645" s="558" t="s">
        <v>996</v>
      </c>
    </row>
    <row r="646" spans="2:9" ht="13.5" thickBot="1" x14ac:dyDescent="0.25">
      <c r="B646" s="277"/>
      <c r="C646" s="132"/>
      <c r="D646" s="225"/>
      <c r="E646" s="138"/>
      <c r="F646" s="145"/>
      <c r="G646" s="145"/>
      <c r="H646" s="296"/>
      <c r="I646" s="558"/>
    </row>
    <row r="647" spans="2:9" ht="13.5" thickBot="1" x14ac:dyDescent="0.25">
      <c r="B647" s="567">
        <v>45199</v>
      </c>
      <c r="C647" s="335" t="s">
        <v>39</v>
      </c>
      <c r="D647" s="334" t="s">
        <v>638</v>
      </c>
      <c r="E647" s="335"/>
      <c r="F647" s="142">
        <v>400000</v>
      </c>
      <c r="G647" s="145"/>
      <c r="H647" s="296"/>
      <c r="I647" s="558"/>
    </row>
    <row r="648" spans="2:9" ht="13.5" thickBot="1" x14ac:dyDescent="0.25">
      <c r="B648" s="277"/>
      <c r="C648" s="132" t="s">
        <v>71</v>
      </c>
      <c r="D648" s="225" t="s">
        <v>984</v>
      </c>
      <c r="E648" s="138">
        <v>60000</v>
      </c>
      <c r="F648" s="145"/>
      <c r="G648" s="145"/>
      <c r="H648" s="296" t="s">
        <v>998</v>
      </c>
      <c r="I648" s="558"/>
    </row>
    <row r="649" spans="2:9" ht="13.5" thickBot="1" x14ac:dyDescent="0.25">
      <c r="B649" s="277"/>
      <c r="C649" s="132"/>
      <c r="D649" s="225"/>
      <c r="E649" s="138"/>
      <c r="F649" s="145"/>
      <c r="G649" s="145"/>
      <c r="H649" s="296"/>
      <c r="I649" s="558"/>
    </row>
    <row r="650" spans="2:9" ht="13.5" thickBot="1" x14ac:dyDescent="0.25">
      <c r="B650" s="277">
        <v>45200</v>
      </c>
      <c r="C650" s="132" t="s">
        <v>71</v>
      </c>
      <c r="D650" s="225" t="s">
        <v>997</v>
      </c>
      <c r="E650" s="138">
        <v>40000</v>
      </c>
      <c r="F650" s="145"/>
      <c r="G650" s="145"/>
      <c r="H650" s="296" t="s">
        <v>901</v>
      </c>
      <c r="I650" s="558" t="s">
        <v>1004</v>
      </c>
    </row>
    <row r="651" spans="2:9" ht="13.5" thickBot="1" x14ac:dyDescent="0.25">
      <c r="B651" s="277"/>
      <c r="C651" s="132"/>
      <c r="D651" s="225"/>
      <c r="E651" s="138"/>
      <c r="F651" s="145"/>
      <c r="G651" s="145"/>
      <c r="H651" s="296"/>
      <c r="I651" s="558"/>
    </row>
    <row r="652" spans="2:9" ht="13.5" thickBot="1" x14ac:dyDescent="0.25">
      <c r="B652" s="277"/>
      <c r="C652" s="132"/>
      <c r="D652" s="225"/>
      <c r="E652" s="138"/>
      <c r="F652" s="145"/>
      <c r="G652" s="145"/>
      <c r="H652" s="296"/>
      <c r="I652" s="558"/>
    </row>
    <row r="653" spans="2:9" ht="13.5" thickBot="1" x14ac:dyDescent="0.25">
      <c r="B653" s="277"/>
      <c r="C653" s="132"/>
      <c r="D653" s="225"/>
      <c r="E653" s="138"/>
      <c r="F653" s="145"/>
      <c r="G653" s="145"/>
      <c r="H653" s="296"/>
      <c r="I653" s="558"/>
    </row>
    <row r="654" spans="2:9" ht="13.5" thickBot="1" x14ac:dyDescent="0.25">
      <c r="B654" s="277">
        <v>45202</v>
      </c>
      <c r="C654" s="132" t="s">
        <v>71</v>
      </c>
      <c r="D654" s="225" t="s">
        <v>52</v>
      </c>
      <c r="E654" s="138">
        <v>150000</v>
      </c>
      <c r="F654" s="145"/>
      <c r="G654" s="145"/>
      <c r="H654" s="296" t="s">
        <v>928</v>
      </c>
      <c r="I654" s="558" t="s">
        <v>1002</v>
      </c>
    </row>
    <row r="655" spans="2:9" ht="13.5" thickBot="1" x14ac:dyDescent="0.25">
      <c r="B655" s="277"/>
      <c r="C655" s="132"/>
      <c r="D655" s="225"/>
      <c r="E655" s="138"/>
      <c r="F655" s="145"/>
      <c r="G655" s="145"/>
      <c r="H655" s="296"/>
      <c r="I655" s="558"/>
    </row>
    <row r="656" spans="2:9" ht="13.5" thickBot="1" x14ac:dyDescent="0.25">
      <c r="B656" s="277">
        <v>45203</v>
      </c>
      <c r="C656" s="132" t="s">
        <v>71</v>
      </c>
      <c r="D656" s="225" t="s">
        <v>532</v>
      </c>
      <c r="E656" s="138">
        <v>42000</v>
      </c>
      <c r="F656" s="145"/>
      <c r="G656" s="145"/>
      <c r="H656" s="296" t="s">
        <v>1000</v>
      </c>
      <c r="I656" s="558" t="s">
        <v>1001</v>
      </c>
    </row>
    <row r="657" spans="2:9" ht="13.5" thickBot="1" x14ac:dyDescent="0.25">
      <c r="B657" s="277"/>
      <c r="C657" s="132"/>
      <c r="D657" s="225"/>
      <c r="E657" s="138"/>
      <c r="F657" s="145"/>
      <c r="G657" s="145"/>
      <c r="H657" s="296"/>
      <c r="I657" s="558"/>
    </row>
    <row r="658" spans="2:9" ht="26.25" thickBot="1" x14ac:dyDescent="0.25">
      <c r="B658" s="277">
        <v>45204</v>
      </c>
      <c r="C658" s="132" t="s">
        <v>71</v>
      </c>
      <c r="D658" s="225" t="s">
        <v>922</v>
      </c>
      <c r="E658" s="138">
        <v>6000</v>
      </c>
      <c r="F658" s="145"/>
      <c r="G658" s="145"/>
      <c r="H658" s="296" t="s">
        <v>999</v>
      </c>
      <c r="I658" s="558"/>
    </row>
    <row r="659" spans="2:9" ht="13.5" thickBot="1" x14ac:dyDescent="0.25">
      <c r="B659" s="277"/>
      <c r="C659" s="132" t="s">
        <v>47</v>
      </c>
      <c r="D659" s="225" t="s">
        <v>984</v>
      </c>
      <c r="E659" s="138">
        <v>20000</v>
      </c>
      <c r="F659" s="145"/>
      <c r="G659" s="145"/>
      <c r="H659" s="296" t="s">
        <v>1005</v>
      </c>
      <c r="I659" s="558" t="s">
        <v>1019</v>
      </c>
    </row>
    <row r="660" spans="2:9" ht="13.5" thickBot="1" x14ac:dyDescent="0.25">
      <c r="B660" s="277"/>
      <c r="C660" s="132" t="s">
        <v>71</v>
      </c>
      <c r="D660" s="225" t="s">
        <v>1011</v>
      </c>
      <c r="E660" s="138">
        <v>3000</v>
      </c>
      <c r="F660" s="145"/>
      <c r="G660" s="145"/>
      <c r="H660" s="296" t="s">
        <v>1012</v>
      </c>
      <c r="I660" s="558" t="s">
        <v>1013</v>
      </c>
    </row>
    <row r="661" spans="2:9" ht="13.5" thickBot="1" x14ac:dyDescent="0.25">
      <c r="B661" s="277"/>
      <c r="C661" s="132" t="s">
        <v>71</v>
      </c>
      <c r="D661" s="225" t="s">
        <v>968</v>
      </c>
      <c r="E661" s="138">
        <v>20000</v>
      </c>
      <c r="F661" s="145"/>
      <c r="G661" s="145"/>
      <c r="H661" s="296" t="s">
        <v>1014</v>
      </c>
      <c r="I661" s="558" t="s">
        <v>1015</v>
      </c>
    </row>
    <row r="662" spans="2:9" ht="13.5" thickBot="1" x14ac:dyDescent="0.25">
      <c r="B662" s="277"/>
      <c r="C662" s="132" t="s">
        <v>71</v>
      </c>
      <c r="D662" s="225" t="s">
        <v>974</v>
      </c>
      <c r="E662" s="138">
        <v>10000</v>
      </c>
      <c r="F662" s="145"/>
      <c r="G662" s="145"/>
      <c r="H662" s="296" t="s">
        <v>1016</v>
      </c>
      <c r="I662" s="558" t="s">
        <v>1017</v>
      </c>
    </row>
    <row r="663" spans="2:9" ht="13.5" thickBot="1" x14ac:dyDescent="0.25">
      <c r="B663" s="567"/>
      <c r="C663" s="335" t="s">
        <v>39</v>
      </c>
      <c r="D663" s="334" t="s">
        <v>638</v>
      </c>
      <c r="E663" s="335"/>
      <c r="F663" s="142">
        <v>150000</v>
      </c>
      <c r="G663" s="145"/>
      <c r="H663" s="296" t="s">
        <v>1006</v>
      </c>
      <c r="I663" s="558" t="s">
        <v>1007</v>
      </c>
    </row>
    <row r="664" spans="2:9" ht="13.5" thickBot="1" x14ac:dyDescent="0.25">
      <c r="B664" s="567"/>
      <c r="C664" s="335" t="s">
        <v>39</v>
      </c>
      <c r="D664" s="334" t="s">
        <v>638</v>
      </c>
      <c r="E664" s="335"/>
      <c r="F664" s="142">
        <v>300000</v>
      </c>
      <c r="G664" s="145"/>
      <c r="H664" s="296" t="s">
        <v>1008</v>
      </c>
      <c r="I664" s="558"/>
    </row>
    <row r="665" spans="2:9" ht="13.5" thickBot="1" x14ac:dyDescent="0.25">
      <c r="B665" s="277"/>
      <c r="C665" s="132" t="s">
        <v>71</v>
      </c>
      <c r="D665" s="225" t="s">
        <v>1032</v>
      </c>
      <c r="E665" s="138">
        <v>2000</v>
      </c>
      <c r="F665" s="145"/>
      <c r="G665" s="145"/>
      <c r="H665" s="296" t="s">
        <v>1033</v>
      </c>
      <c r="I665" s="558" t="s">
        <v>1034</v>
      </c>
    </row>
    <row r="666" spans="2:9" ht="13.5" thickBot="1" x14ac:dyDescent="0.25">
      <c r="B666" s="277"/>
      <c r="C666" s="132"/>
      <c r="D666" s="225"/>
      <c r="E666" s="138"/>
      <c r="F666" s="145"/>
      <c r="G666" s="145"/>
      <c r="H666" s="296"/>
      <c r="I666" s="558"/>
    </row>
    <row r="667" spans="2:9" ht="13.5" thickBot="1" x14ac:dyDescent="0.25">
      <c r="B667" s="277">
        <v>45207</v>
      </c>
      <c r="C667" s="132" t="s">
        <v>71</v>
      </c>
      <c r="D667" s="225" t="s">
        <v>873</v>
      </c>
      <c r="E667" s="138">
        <v>213440</v>
      </c>
      <c r="F667" s="145"/>
      <c r="G667" s="145"/>
      <c r="H667" s="296" t="s">
        <v>1009</v>
      </c>
      <c r="I667" s="558" t="s">
        <v>1010</v>
      </c>
    </row>
    <row r="668" spans="2:9" ht="13.5" thickBot="1" x14ac:dyDescent="0.25">
      <c r="B668" s="277"/>
      <c r="C668" s="132" t="s">
        <v>952</v>
      </c>
      <c r="D668" s="225" t="s">
        <v>489</v>
      </c>
      <c r="E668" s="138">
        <v>500</v>
      </c>
      <c r="F668" s="145"/>
      <c r="G668" s="145"/>
      <c r="H668" s="296"/>
      <c r="I668" s="558"/>
    </row>
    <row r="669" spans="2:9" ht="13.5" thickBot="1" x14ac:dyDescent="0.25">
      <c r="B669" s="277"/>
      <c r="C669" s="132" t="s">
        <v>94</v>
      </c>
      <c r="D669" s="225"/>
      <c r="E669" s="138">
        <v>1000</v>
      </c>
      <c r="F669" s="145"/>
      <c r="G669" s="145"/>
      <c r="H669" s="296" t="s">
        <v>1018</v>
      </c>
      <c r="I669" s="558"/>
    </row>
    <row r="670" spans="2:9" ht="13.5" thickBot="1" x14ac:dyDescent="0.25">
      <c r="B670" s="277"/>
      <c r="C670" s="132"/>
      <c r="D670" s="225"/>
      <c r="E670" s="138"/>
      <c r="F670" s="145"/>
      <c r="G670" s="145"/>
      <c r="H670" s="296"/>
      <c r="I670" s="558"/>
    </row>
    <row r="671" spans="2:9" ht="13.5" thickBot="1" x14ac:dyDescent="0.25">
      <c r="B671" s="277">
        <v>45208</v>
      </c>
      <c r="C671" s="132" t="s">
        <v>71</v>
      </c>
      <c r="D671" s="225" t="s">
        <v>984</v>
      </c>
      <c r="E671" s="138">
        <v>65000</v>
      </c>
      <c r="F671" s="145"/>
      <c r="G671" s="145"/>
      <c r="H671" s="296" t="s">
        <v>1020</v>
      </c>
      <c r="I671" s="558" t="s">
        <v>1055</v>
      </c>
    </row>
    <row r="672" spans="2:9" ht="13.5" thickBot="1" x14ac:dyDescent="0.25">
      <c r="B672" s="277"/>
      <c r="C672" s="132"/>
      <c r="D672" s="225"/>
      <c r="E672" s="138"/>
      <c r="F672" s="145"/>
      <c r="G672" s="145"/>
      <c r="H672" s="296"/>
      <c r="I672" s="543"/>
    </row>
    <row r="673" spans="2:9" ht="13.5" thickBot="1" x14ac:dyDescent="0.25">
      <c r="B673" s="277">
        <v>45209</v>
      </c>
      <c r="C673" s="132" t="s">
        <v>71</v>
      </c>
      <c r="D673" s="225" t="s">
        <v>1021</v>
      </c>
      <c r="E673" s="138">
        <v>30000</v>
      </c>
      <c r="F673" s="145"/>
      <c r="G673" s="145"/>
      <c r="H673" s="296"/>
      <c r="I673" s="558" t="s">
        <v>1022</v>
      </c>
    </row>
    <row r="674" spans="2:9" ht="13.5" thickBot="1" x14ac:dyDescent="0.25">
      <c r="B674" s="277"/>
      <c r="C674" s="132"/>
      <c r="D674" s="225"/>
      <c r="E674" s="138"/>
      <c r="F674" s="145"/>
      <c r="G674" s="145"/>
      <c r="H674" s="296"/>
      <c r="I674" s="558"/>
    </row>
    <row r="675" spans="2:9" ht="13.5" thickBot="1" x14ac:dyDescent="0.25">
      <c r="B675" s="277">
        <v>45210</v>
      </c>
      <c r="C675" s="132" t="s">
        <v>71</v>
      </c>
      <c r="D675" s="225" t="s">
        <v>1023</v>
      </c>
      <c r="E675" s="138">
        <v>17000</v>
      </c>
      <c r="F675" s="145"/>
      <c r="G675" s="145"/>
      <c r="H675" s="296" t="s">
        <v>1024</v>
      </c>
      <c r="I675" s="558" t="s">
        <v>1025</v>
      </c>
    </row>
    <row r="676" spans="2:9" ht="13.5" thickBot="1" x14ac:dyDescent="0.25">
      <c r="B676" s="277"/>
      <c r="C676" s="132" t="s">
        <v>71</v>
      </c>
      <c r="D676" s="225" t="s">
        <v>872</v>
      </c>
      <c r="E676" s="138">
        <v>145000</v>
      </c>
      <c r="F676" s="145"/>
      <c r="G676" s="145"/>
      <c r="H676" s="296" t="s">
        <v>1026</v>
      </c>
      <c r="I676" s="558" t="s">
        <v>1030</v>
      </c>
    </row>
    <row r="677" spans="2:9" ht="13.5" thickBot="1" x14ac:dyDescent="0.25">
      <c r="B677" s="277"/>
      <c r="C677" s="132"/>
      <c r="D677" s="225"/>
      <c r="E677" s="138"/>
      <c r="F677" s="145"/>
      <c r="G677" s="145"/>
      <c r="H677" s="296"/>
      <c r="I677" s="558"/>
    </row>
    <row r="678" spans="2:9" ht="13.5" thickBot="1" x14ac:dyDescent="0.25">
      <c r="B678" s="277">
        <v>45211</v>
      </c>
      <c r="C678" s="132" t="s">
        <v>71</v>
      </c>
      <c r="D678" s="225" t="s">
        <v>509</v>
      </c>
      <c r="E678" s="138">
        <v>80000</v>
      </c>
      <c r="F678" s="145"/>
      <c r="G678" s="145"/>
      <c r="H678" s="296" t="s">
        <v>1000</v>
      </c>
      <c r="I678" s="558" t="s">
        <v>1027</v>
      </c>
    </row>
    <row r="679" spans="2:9" ht="13.5" thickBot="1" x14ac:dyDescent="0.25">
      <c r="B679" s="277"/>
      <c r="C679" s="132" t="s">
        <v>71</v>
      </c>
      <c r="D679" s="225" t="s">
        <v>872</v>
      </c>
      <c r="E679" s="138">
        <v>100000</v>
      </c>
      <c r="F679" s="145"/>
      <c r="G679" s="145"/>
      <c r="H679" s="296" t="s">
        <v>1026</v>
      </c>
      <c r="I679" s="558"/>
    </row>
    <row r="680" spans="2:9" ht="13.5" thickBot="1" x14ac:dyDescent="0.25">
      <c r="B680" s="277"/>
      <c r="C680" s="132"/>
      <c r="D680" s="225"/>
      <c r="E680" s="138"/>
      <c r="F680" s="145"/>
      <c r="G680" s="145"/>
      <c r="H680" s="296"/>
      <c r="I680" s="558"/>
    </row>
    <row r="681" spans="2:9" ht="13.5" thickBot="1" x14ac:dyDescent="0.25">
      <c r="B681" s="277">
        <v>45213</v>
      </c>
      <c r="C681" s="132" t="s">
        <v>71</v>
      </c>
      <c r="D681" s="225" t="s">
        <v>1011</v>
      </c>
      <c r="E681" s="138">
        <v>6000</v>
      </c>
      <c r="F681" s="145"/>
      <c r="G681" s="145"/>
      <c r="H681" s="296" t="s">
        <v>1031</v>
      </c>
      <c r="I681" s="558"/>
    </row>
    <row r="682" spans="2:9" ht="13.5" thickBot="1" x14ac:dyDescent="0.25">
      <c r="B682" s="277"/>
      <c r="C682" s="132"/>
      <c r="D682" s="225"/>
      <c r="E682" s="138"/>
      <c r="F682" s="145"/>
      <c r="G682" s="145"/>
      <c r="H682" s="296"/>
      <c r="I682" s="558"/>
    </row>
    <row r="683" spans="2:9" ht="13.5" thickBot="1" x14ac:dyDescent="0.25">
      <c r="B683" s="277">
        <v>45215</v>
      </c>
      <c r="C683" s="132" t="s">
        <v>71</v>
      </c>
      <c r="D683" s="225" t="s">
        <v>92</v>
      </c>
      <c r="E683" s="138">
        <v>12000</v>
      </c>
      <c r="F683" s="145"/>
      <c r="G683" s="145"/>
      <c r="H683" s="296" t="s">
        <v>1028</v>
      </c>
      <c r="I683" s="558" t="s">
        <v>1029</v>
      </c>
    </row>
    <row r="684" spans="2:9" ht="13.5" thickBot="1" x14ac:dyDescent="0.25">
      <c r="B684" s="277"/>
      <c r="C684" s="132"/>
      <c r="D684" s="225"/>
      <c r="E684" s="138"/>
      <c r="F684" s="145"/>
      <c r="G684" s="145"/>
      <c r="H684" s="296"/>
      <c r="I684" s="558"/>
    </row>
    <row r="685" spans="2:9" ht="13.5" thickBot="1" x14ac:dyDescent="0.25">
      <c r="B685" s="567">
        <v>45216</v>
      </c>
      <c r="C685" s="335" t="s">
        <v>39</v>
      </c>
      <c r="D685" s="334" t="s">
        <v>946</v>
      </c>
      <c r="E685" s="335"/>
      <c r="F685" s="142">
        <v>1000000</v>
      </c>
      <c r="G685" s="145"/>
      <c r="H685" s="296" t="s">
        <v>1035</v>
      </c>
      <c r="I685" s="558" t="s">
        <v>1036</v>
      </c>
    </row>
    <row r="686" spans="2:9" ht="13.5" thickBot="1" x14ac:dyDescent="0.25">
      <c r="B686" s="277"/>
      <c r="C686" s="132" t="s">
        <v>71</v>
      </c>
      <c r="D686" s="225" t="s">
        <v>854</v>
      </c>
      <c r="E686" s="138">
        <v>200000</v>
      </c>
      <c r="F686" s="145"/>
      <c r="G686" s="145"/>
      <c r="H686" s="296" t="s">
        <v>1037</v>
      </c>
      <c r="I686" s="558" t="s">
        <v>1038</v>
      </c>
    </row>
    <row r="687" spans="2:9" ht="13.5" thickBot="1" x14ac:dyDescent="0.25">
      <c r="B687" s="277"/>
      <c r="C687" s="132" t="s">
        <v>71</v>
      </c>
      <c r="D687" s="225" t="s">
        <v>1039</v>
      </c>
      <c r="E687" s="138">
        <v>350000</v>
      </c>
      <c r="F687" s="145"/>
      <c r="G687" s="145"/>
      <c r="H687" s="296" t="s">
        <v>998</v>
      </c>
      <c r="I687" s="558"/>
    </row>
    <row r="688" spans="2:9" ht="26.25" thickBot="1" x14ac:dyDescent="0.25">
      <c r="B688" s="277"/>
      <c r="C688" s="132" t="s">
        <v>952</v>
      </c>
      <c r="D688" s="225" t="s">
        <v>886</v>
      </c>
      <c r="E688" s="138">
        <v>244000</v>
      </c>
      <c r="F688" s="145"/>
      <c r="G688" s="145"/>
      <c r="H688" s="296" t="s">
        <v>1040</v>
      </c>
      <c r="I688" s="558"/>
    </row>
    <row r="689" spans="2:9" ht="26.25" thickBot="1" x14ac:dyDescent="0.25">
      <c r="B689" s="277"/>
      <c r="C689" s="132" t="s">
        <v>71</v>
      </c>
      <c r="D689" s="225"/>
      <c r="E689" s="138">
        <v>1000</v>
      </c>
      <c r="F689" s="145"/>
      <c r="G689" s="145"/>
      <c r="H689" s="296" t="s">
        <v>1041</v>
      </c>
      <c r="I689" s="558"/>
    </row>
    <row r="690" spans="2:9" ht="13.5" thickBot="1" x14ac:dyDescent="0.25">
      <c r="B690" s="277"/>
      <c r="C690" s="132"/>
      <c r="D690" s="225"/>
      <c r="E690" s="138"/>
      <c r="F690" s="145"/>
      <c r="G690" s="145"/>
      <c r="H690" s="296"/>
      <c r="I690" s="558"/>
    </row>
    <row r="691" spans="2:9" ht="13.5" thickBot="1" x14ac:dyDescent="0.25">
      <c r="B691" s="277">
        <v>45217</v>
      </c>
      <c r="C691" s="132" t="s">
        <v>71</v>
      </c>
      <c r="D691" s="225" t="s">
        <v>872</v>
      </c>
      <c r="E691" s="138">
        <v>150000</v>
      </c>
      <c r="F691" s="145"/>
      <c r="G691" s="145"/>
      <c r="H691" s="296" t="s">
        <v>1043</v>
      </c>
      <c r="I691" s="558"/>
    </row>
    <row r="692" spans="2:9" ht="13.5" thickBot="1" x14ac:dyDescent="0.25">
      <c r="B692" s="277"/>
      <c r="C692" s="132" t="s">
        <v>71</v>
      </c>
      <c r="D692" s="225" t="s">
        <v>92</v>
      </c>
      <c r="E692" s="138">
        <v>24000</v>
      </c>
      <c r="F692" s="145"/>
      <c r="G692" s="145"/>
      <c r="H692" s="296" t="s">
        <v>1044</v>
      </c>
      <c r="I692" s="558" t="s">
        <v>1045</v>
      </c>
    </row>
    <row r="693" spans="2:9" ht="13.5" thickBot="1" x14ac:dyDescent="0.25">
      <c r="B693" s="277"/>
      <c r="C693" s="132" t="s">
        <v>889</v>
      </c>
      <c r="D693" s="225" t="s">
        <v>997</v>
      </c>
      <c r="E693" s="138">
        <v>15000</v>
      </c>
      <c r="F693" s="145"/>
      <c r="G693" s="145"/>
      <c r="H693" s="296" t="s">
        <v>1046</v>
      </c>
      <c r="I693" s="558"/>
    </row>
    <row r="694" spans="2:9" ht="13.5" thickBot="1" x14ac:dyDescent="0.25">
      <c r="B694" s="277"/>
      <c r="C694" s="132"/>
      <c r="D694" s="225"/>
      <c r="E694" s="138"/>
      <c r="F694" s="145"/>
      <c r="G694" s="145"/>
      <c r="H694" s="296"/>
      <c r="I694" s="558"/>
    </row>
    <row r="695" spans="2:9" ht="13.5" thickBot="1" x14ac:dyDescent="0.25">
      <c r="B695" s="277">
        <v>45218</v>
      </c>
      <c r="C695" s="132" t="s">
        <v>94</v>
      </c>
      <c r="D695" s="225"/>
      <c r="E695" s="138">
        <v>700</v>
      </c>
      <c r="F695" s="145"/>
      <c r="G695" s="145"/>
      <c r="H695" s="296" t="s">
        <v>802</v>
      </c>
      <c r="I695" s="558"/>
    </row>
    <row r="696" spans="2:9" ht="13.5" thickBot="1" x14ac:dyDescent="0.25">
      <c r="B696" s="277"/>
      <c r="C696" s="132"/>
      <c r="D696" s="225"/>
      <c r="E696" s="138"/>
      <c r="F696" s="145"/>
      <c r="G696" s="145"/>
      <c r="H696" s="296"/>
      <c r="I696" s="558"/>
    </row>
    <row r="697" spans="2:9" ht="13.5" thickBot="1" x14ac:dyDescent="0.25">
      <c r="B697" s="277">
        <v>45220</v>
      </c>
      <c r="C697" s="132" t="s">
        <v>94</v>
      </c>
      <c r="D697" s="225" t="s">
        <v>968</v>
      </c>
      <c r="E697" s="138">
        <v>1000</v>
      </c>
      <c r="F697" s="145"/>
      <c r="G697" s="145"/>
      <c r="H697" s="296" t="s">
        <v>1047</v>
      </c>
      <c r="I697" s="558"/>
    </row>
    <row r="698" spans="2:9" ht="13.5" thickBot="1" x14ac:dyDescent="0.25">
      <c r="B698" s="277"/>
      <c r="C698" s="132" t="s">
        <v>94</v>
      </c>
      <c r="D698" s="225"/>
      <c r="E698" s="138">
        <v>380</v>
      </c>
      <c r="F698" s="145"/>
      <c r="G698" s="145"/>
      <c r="H698" s="296" t="s">
        <v>1048</v>
      </c>
      <c r="I698" s="558"/>
    </row>
    <row r="699" spans="2:9" ht="13.5" thickBot="1" x14ac:dyDescent="0.25">
      <c r="B699" s="277"/>
      <c r="C699" s="132" t="s">
        <v>94</v>
      </c>
      <c r="D699" s="225"/>
      <c r="E699" s="138">
        <v>1800</v>
      </c>
      <c r="F699" s="145"/>
      <c r="G699" s="145"/>
      <c r="H699" s="296" t="s">
        <v>1049</v>
      </c>
      <c r="I699" s="558" t="s">
        <v>1050</v>
      </c>
    </row>
    <row r="700" spans="2:9" ht="13.5" thickBot="1" x14ac:dyDescent="0.25">
      <c r="B700" s="277"/>
      <c r="C700" s="132"/>
      <c r="D700" s="225"/>
      <c r="E700" s="138"/>
      <c r="F700" s="145"/>
      <c r="G700" s="145"/>
      <c r="H700" s="296"/>
      <c r="I700" s="558"/>
    </row>
    <row r="701" spans="2:9" ht="13.5" thickBot="1" x14ac:dyDescent="0.25">
      <c r="B701" s="567">
        <v>45221</v>
      </c>
      <c r="C701" s="335" t="s">
        <v>39</v>
      </c>
      <c r="D701" s="334" t="s">
        <v>40</v>
      </c>
      <c r="E701" s="335"/>
      <c r="F701" s="142">
        <v>1000000</v>
      </c>
      <c r="G701" s="145"/>
      <c r="H701" s="296" t="s">
        <v>1051</v>
      </c>
      <c r="I701" s="558"/>
    </row>
    <row r="702" spans="2:9" ht="13.5" thickBot="1" x14ac:dyDescent="0.25">
      <c r="B702" s="277"/>
      <c r="C702" s="132" t="s">
        <v>71</v>
      </c>
      <c r="D702" s="225" t="s">
        <v>92</v>
      </c>
      <c r="E702" s="138">
        <v>24000</v>
      </c>
      <c r="F702" s="145"/>
      <c r="G702" s="145"/>
      <c r="H702" s="296" t="s">
        <v>1052</v>
      </c>
      <c r="I702" s="558"/>
    </row>
    <row r="703" spans="2:9" ht="26.25" thickBot="1" x14ac:dyDescent="0.25">
      <c r="B703" s="277"/>
      <c r="C703" s="132" t="s">
        <v>71</v>
      </c>
      <c r="D703" s="225" t="s">
        <v>1053</v>
      </c>
      <c r="E703" s="138">
        <v>22500</v>
      </c>
      <c r="F703" s="145"/>
      <c r="G703" s="145"/>
      <c r="H703" s="296" t="s">
        <v>1054</v>
      </c>
      <c r="I703" s="558" t="s">
        <v>1072</v>
      </c>
    </row>
    <row r="704" spans="2:9" ht="13.5" thickBot="1" x14ac:dyDescent="0.25">
      <c r="B704" s="277"/>
      <c r="C704" s="572" t="s">
        <v>71</v>
      </c>
      <c r="D704" s="573" t="s">
        <v>854</v>
      </c>
      <c r="E704" s="572">
        <v>200000</v>
      </c>
      <c r="F704" s="145"/>
      <c r="G704" s="145"/>
      <c r="H704" s="296" t="s">
        <v>1037</v>
      </c>
      <c r="I704" s="558"/>
    </row>
    <row r="705" spans="2:9" ht="13.5" thickBot="1" x14ac:dyDescent="0.25">
      <c r="B705" s="277"/>
      <c r="C705" s="132"/>
      <c r="D705" s="225"/>
      <c r="E705" s="138"/>
      <c r="F705" s="145"/>
      <c r="G705" s="145"/>
      <c r="H705" s="296"/>
      <c r="I705" s="558"/>
    </row>
    <row r="706" spans="2:9" ht="26.25" thickBot="1" x14ac:dyDescent="0.25">
      <c r="B706" s="277">
        <v>45222</v>
      </c>
      <c r="C706" s="132" t="s">
        <v>952</v>
      </c>
      <c r="D706" s="225" t="s">
        <v>886</v>
      </c>
      <c r="E706" s="138">
        <v>217800</v>
      </c>
      <c r="F706" s="145"/>
      <c r="G706" s="145"/>
      <c r="H706" s="296" t="s">
        <v>1060</v>
      </c>
      <c r="I706" s="558" t="s">
        <v>1061</v>
      </c>
    </row>
    <row r="707" spans="2:9" ht="13.5" thickBot="1" x14ac:dyDescent="0.25">
      <c r="B707" s="277"/>
      <c r="C707" s="132" t="s">
        <v>71</v>
      </c>
      <c r="D707" s="225" t="s">
        <v>862</v>
      </c>
      <c r="E707" s="138">
        <v>15000</v>
      </c>
      <c r="F707" s="145"/>
      <c r="G707" s="145"/>
      <c r="H707" s="296" t="s">
        <v>1056</v>
      </c>
      <c r="I707" s="558" t="s">
        <v>1057</v>
      </c>
    </row>
    <row r="708" spans="2:9" ht="26.25" thickBot="1" x14ac:dyDescent="0.25">
      <c r="B708" s="277"/>
      <c r="C708" s="132" t="s">
        <v>71</v>
      </c>
      <c r="D708" s="225" t="s">
        <v>984</v>
      </c>
      <c r="E708" s="570">
        <v>63200</v>
      </c>
      <c r="F708" s="145"/>
      <c r="G708" s="145"/>
      <c r="H708" s="296" t="s">
        <v>1058</v>
      </c>
      <c r="I708" s="558" t="s">
        <v>1059</v>
      </c>
    </row>
    <row r="709" spans="2:9" ht="13.5" thickBot="1" x14ac:dyDescent="0.25">
      <c r="B709" s="277"/>
      <c r="C709" s="132" t="s">
        <v>71</v>
      </c>
      <c r="D709" s="225" t="s">
        <v>1062</v>
      </c>
      <c r="E709" s="138">
        <v>40000</v>
      </c>
      <c r="F709" s="145"/>
      <c r="G709" s="145"/>
      <c r="H709" s="296" t="s">
        <v>1063</v>
      </c>
      <c r="I709" s="558"/>
    </row>
    <row r="710" spans="2:9" ht="13.5" thickBot="1" x14ac:dyDescent="0.25">
      <c r="B710" s="277"/>
      <c r="C710" s="132" t="s">
        <v>94</v>
      </c>
      <c r="D710" s="225" t="s">
        <v>1064</v>
      </c>
      <c r="E710" s="138">
        <v>17000</v>
      </c>
      <c r="F710" s="145"/>
      <c r="G710" s="145"/>
      <c r="H710" s="296" t="s">
        <v>681</v>
      </c>
      <c r="I710" s="558" t="s">
        <v>1065</v>
      </c>
    </row>
    <row r="711" spans="2:9" ht="13.5" thickBot="1" x14ac:dyDescent="0.25">
      <c r="B711" s="277"/>
      <c r="C711" s="132" t="s">
        <v>94</v>
      </c>
      <c r="D711" s="225"/>
      <c r="E711" s="138"/>
      <c r="F711" s="145"/>
      <c r="G711" s="145"/>
      <c r="H711" s="296"/>
      <c r="I711" s="558"/>
    </row>
    <row r="712" spans="2:9" ht="13.5" thickBot="1" x14ac:dyDescent="0.25">
      <c r="B712" s="277"/>
      <c r="C712" s="132"/>
      <c r="D712" s="225"/>
      <c r="E712" s="138"/>
      <c r="F712" s="145"/>
      <c r="G712" s="145"/>
      <c r="H712" s="296"/>
      <c r="I712" s="558"/>
    </row>
    <row r="713" spans="2:9" ht="13.5" thickBot="1" x14ac:dyDescent="0.25">
      <c r="B713" s="277"/>
      <c r="C713" s="132"/>
      <c r="D713" s="225"/>
      <c r="E713" s="138"/>
      <c r="F713" s="145"/>
      <c r="G713" s="145"/>
      <c r="H713" s="296"/>
      <c r="I713" s="558"/>
    </row>
    <row r="714" spans="2:9" ht="13.5" thickBot="1" x14ac:dyDescent="0.25">
      <c r="B714" s="277">
        <v>45225</v>
      </c>
      <c r="C714" s="132" t="s">
        <v>71</v>
      </c>
      <c r="D714" s="225" t="s">
        <v>816</v>
      </c>
      <c r="E714" s="138">
        <v>26000</v>
      </c>
      <c r="F714" s="145"/>
      <c r="G714" s="145"/>
      <c r="H714" s="296" t="s">
        <v>1068</v>
      </c>
      <c r="I714" s="558" t="s">
        <v>1069</v>
      </c>
    </row>
    <row r="715" spans="2:9" ht="13.5" thickBot="1" x14ac:dyDescent="0.25">
      <c r="B715" s="277"/>
      <c r="C715" s="132" t="s">
        <v>94</v>
      </c>
      <c r="D715" s="225"/>
      <c r="E715" s="138">
        <v>2900</v>
      </c>
      <c r="F715" s="145"/>
      <c r="G715" s="145"/>
      <c r="H715" s="296" t="s">
        <v>1070</v>
      </c>
      <c r="I715" s="558" t="s">
        <v>1071</v>
      </c>
    </row>
    <row r="716" spans="2:9" ht="13.5" thickBot="1" x14ac:dyDescent="0.25">
      <c r="B716" s="571"/>
      <c r="C716" s="335" t="s">
        <v>111</v>
      </c>
      <c r="D716" s="334" t="s">
        <v>40</v>
      </c>
      <c r="E716" s="335"/>
      <c r="F716" s="142">
        <v>200000</v>
      </c>
      <c r="G716" s="145"/>
      <c r="H716" s="296" t="s">
        <v>1037</v>
      </c>
      <c r="I716" s="558"/>
    </row>
    <row r="717" spans="2:9" ht="13.5" thickBot="1" x14ac:dyDescent="0.25">
      <c r="B717" s="277"/>
      <c r="C717" s="574" t="s">
        <v>71</v>
      </c>
      <c r="D717" s="378" t="s">
        <v>854</v>
      </c>
      <c r="E717" s="574">
        <v>200000</v>
      </c>
      <c r="F717" s="145"/>
      <c r="G717" s="145"/>
      <c r="H717" s="296" t="s">
        <v>1074</v>
      </c>
      <c r="I717" s="558"/>
    </row>
    <row r="718" spans="2:9" ht="13.5" thickBot="1" x14ac:dyDescent="0.25">
      <c r="B718" s="571"/>
      <c r="C718" s="132"/>
      <c r="D718" s="225"/>
      <c r="E718" s="138"/>
      <c r="F718" s="145"/>
      <c r="G718" s="145"/>
      <c r="H718" s="296"/>
      <c r="I718" s="558"/>
    </row>
    <row r="719" spans="2:9" ht="13.5" thickBot="1" x14ac:dyDescent="0.25">
      <c r="B719" s="277">
        <v>45227</v>
      </c>
      <c r="C719" s="132" t="s">
        <v>47</v>
      </c>
      <c r="D719" s="225" t="s">
        <v>1066</v>
      </c>
      <c r="E719" s="138">
        <v>6000</v>
      </c>
      <c r="F719" s="145"/>
      <c r="G719" s="145"/>
      <c r="H719" s="296" t="s">
        <v>1067</v>
      </c>
      <c r="I719" s="558"/>
    </row>
    <row r="720" spans="2:9" ht="13.5" thickBot="1" x14ac:dyDescent="0.25">
      <c r="B720" s="277"/>
      <c r="C720" s="132" t="s">
        <v>71</v>
      </c>
      <c r="D720" s="225" t="s">
        <v>872</v>
      </c>
      <c r="E720" s="138">
        <v>300000</v>
      </c>
      <c r="F720" s="145"/>
      <c r="G720" s="145"/>
      <c r="H720" s="296" t="s">
        <v>1026</v>
      </c>
      <c r="I720" s="558"/>
    </row>
    <row r="721" spans="2:9" ht="13.5" thickBot="1" x14ac:dyDescent="0.25">
      <c r="B721" s="277"/>
      <c r="C721" s="132"/>
      <c r="D721" s="225"/>
      <c r="E721" s="138"/>
      <c r="F721" s="145"/>
      <c r="G721" s="145"/>
      <c r="H721" s="296"/>
      <c r="I721" s="558"/>
    </row>
    <row r="722" spans="2:9" ht="13.5" thickBot="1" x14ac:dyDescent="0.25">
      <c r="B722" s="277">
        <v>45228</v>
      </c>
      <c r="C722" s="132" t="s">
        <v>71</v>
      </c>
      <c r="D722" s="225" t="s">
        <v>987</v>
      </c>
      <c r="E722" s="138">
        <v>50000</v>
      </c>
      <c r="F722" s="145"/>
      <c r="G722" s="145"/>
      <c r="H722" s="296" t="s">
        <v>982</v>
      </c>
      <c r="I722" s="558" t="s">
        <v>329</v>
      </c>
    </row>
    <row r="723" spans="2:9" ht="13.5" thickBot="1" x14ac:dyDescent="0.25">
      <c r="B723" s="277"/>
      <c r="C723" s="132" t="s">
        <v>71</v>
      </c>
      <c r="D723" s="225" t="s">
        <v>489</v>
      </c>
      <c r="E723" s="138">
        <v>1000</v>
      </c>
      <c r="F723" s="145"/>
      <c r="G723" s="145"/>
      <c r="H723" s="296" t="s">
        <v>1073</v>
      </c>
      <c r="I723" s="558"/>
    </row>
    <row r="724" spans="2:9" ht="13.5" thickBot="1" x14ac:dyDescent="0.25">
      <c r="B724" s="277"/>
      <c r="C724" s="132" t="s">
        <v>889</v>
      </c>
      <c r="D724" s="225" t="s">
        <v>1066</v>
      </c>
      <c r="E724" s="138">
        <v>3000</v>
      </c>
      <c r="F724" s="145"/>
      <c r="G724" s="145"/>
      <c r="H724" s="296"/>
      <c r="I724" s="558"/>
    </row>
    <row r="725" spans="2:9" ht="13.5" thickBot="1" x14ac:dyDescent="0.25">
      <c r="B725" s="277"/>
      <c r="C725" s="132"/>
      <c r="D725" s="225"/>
      <c r="E725" s="138"/>
      <c r="F725" s="145"/>
      <c r="G725" s="145"/>
      <c r="H725" s="296"/>
      <c r="I725" s="558"/>
    </row>
    <row r="726" spans="2:9" ht="26.25" thickBot="1" x14ac:dyDescent="0.25">
      <c r="B726" s="277">
        <v>45229</v>
      </c>
      <c r="C726" s="132" t="s">
        <v>71</v>
      </c>
      <c r="D726" s="225" t="s">
        <v>1021</v>
      </c>
      <c r="E726" s="138">
        <v>20000</v>
      </c>
      <c r="F726" s="145"/>
      <c r="G726" s="145"/>
      <c r="H726" s="296" t="s">
        <v>1086</v>
      </c>
      <c r="I726" s="558" t="s">
        <v>1087</v>
      </c>
    </row>
    <row r="727" spans="2:9" ht="13.5" thickBot="1" x14ac:dyDescent="0.25">
      <c r="B727" s="571"/>
      <c r="C727" s="335"/>
      <c r="D727" s="334"/>
      <c r="E727" s="335"/>
      <c r="F727" s="142">
        <v>300000</v>
      </c>
      <c r="G727" s="145"/>
      <c r="H727" s="296"/>
      <c r="I727" s="558"/>
    </row>
    <row r="728" spans="2:9" ht="13.5" thickBot="1" x14ac:dyDescent="0.25">
      <c r="B728" s="277"/>
      <c r="C728" s="132" t="s">
        <v>111</v>
      </c>
      <c r="D728" s="225"/>
      <c r="E728" s="138"/>
      <c r="F728" s="145"/>
      <c r="G728" s="145"/>
      <c r="H728" s="296"/>
      <c r="I728" s="558"/>
    </row>
    <row r="729" spans="2:9" ht="13.5" thickBot="1" x14ac:dyDescent="0.25">
      <c r="B729" s="277">
        <v>45230</v>
      </c>
      <c r="C729" s="132" t="s">
        <v>71</v>
      </c>
      <c r="D729" s="225" t="s">
        <v>1075</v>
      </c>
      <c r="E729" s="138">
        <v>59000</v>
      </c>
      <c r="F729" s="145"/>
      <c r="G729" s="145"/>
      <c r="H729" s="296" t="s">
        <v>1076</v>
      </c>
      <c r="I729" s="558" t="s">
        <v>1077</v>
      </c>
    </row>
    <row r="730" spans="2:9" ht="13.5" thickBot="1" x14ac:dyDescent="0.25">
      <c r="B730" s="277"/>
      <c r="C730" s="132" t="s">
        <v>71</v>
      </c>
      <c r="D730" s="225" t="s">
        <v>1078</v>
      </c>
      <c r="E730" s="138">
        <v>41000</v>
      </c>
      <c r="F730" s="145"/>
      <c r="G730" s="145"/>
      <c r="H730" s="296" t="s">
        <v>1076</v>
      </c>
      <c r="I730" s="558" t="s">
        <v>1079</v>
      </c>
    </row>
    <row r="731" spans="2:9" ht="13.5" thickBot="1" x14ac:dyDescent="0.25">
      <c r="B731" s="277"/>
      <c r="C731" s="132" t="s">
        <v>71</v>
      </c>
      <c r="D731" s="225" t="s">
        <v>1080</v>
      </c>
      <c r="E731" s="138">
        <v>7000</v>
      </c>
      <c r="F731" s="145"/>
      <c r="G731" s="145"/>
      <c r="H731" s="296" t="s">
        <v>1081</v>
      </c>
      <c r="I731" s="558" t="s">
        <v>1082</v>
      </c>
    </row>
    <row r="732" spans="2:9" ht="13.5" thickBot="1" x14ac:dyDescent="0.25">
      <c r="B732" s="277"/>
      <c r="C732" s="132" t="s">
        <v>71</v>
      </c>
      <c r="D732" s="225" t="s">
        <v>1083</v>
      </c>
      <c r="E732" s="138">
        <v>12000</v>
      </c>
      <c r="F732" s="145"/>
      <c r="G732" s="145"/>
      <c r="H732" s="296" t="s">
        <v>1084</v>
      </c>
      <c r="I732" s="558" t="s">
        <v>1085</v>
      </c>
    </row>
    <row r="733" spans="2:9" ht="13.5" thickBot="1" x14ac:dyDescent="0.25">
      <c r="B733" s="277"/>
      <c r="C733" s="132"/>
      <c r="D733" s="225"/>
      <c r="E733" s="138"/>
      <c r="F733" s="145"/>
      <c r="G733" s="145"/>
      <c r="H733" s="296"/>
      <c r="I733" s="558"/>
    </row>
    <row r="734" spans="2:9" ht="13.5" thickBot="1" x14ac:dyDescent="0.25">
      <c r="B734" s="277">
        <v>45231</v>
      </c>
      <c r="C734" s="132" t="s">
        <v>71</v>
      </c>
      <c r="D734" s="225" t="s">
        <v>1088</v>
      </c>
      <c r="E734" s="138">
        <v>20000</v>
      </c>
      <c r="F734" s="145"/>
      <c r="G734" s="145"/>
      <c r="H734" s="296" t="s">
        <v>1089</v>
      </c>
      <c r="I734" s="558" t="s">
        <v>1090</v>
      </c>
    </row>
    <row r="735" spans="2:9" ht="13.5" thickBot="1" x14ac:dyDescent="0.25">
      <c r="B735" s="277"/>
      <c r="C735" s="132" t="s">
        <v>94</v>
      </c>
      <c r="D735" s="225"/>
      <c r="E735" s="138">
        <v>1000</v>
      </c>
      <c r="F735" s="145"/>
      <c r="G735" s="145"/>
      <c r="H735" s="296" t="s">
        <v>1091</v>
      </c>
      <c r="I735" s="558" t="s">
        <v>1092</v>
      </c>
    </row>
    <row r="736" spans="2:9" ht="13.5" thickBot="1" x14ac:dyDescent="0.25">
      <c r="B736" s="277"/>
      <c r="C736" s="132"/>
      <c r="D736" s="225"/>
      <c r="E736" s="138"/>
      <c r="F736" s="145"/>
      <c r="G736" s="145"/>
      <c r="H736" s="296"/>
      <c r="I736" s="558"/>
    </row>
    <row r="737" spans="2:9" ht="13.5" thickBot="1" x14ac:dyDescent="0.25">
      <c r="B737" s="567">
        <v>45232</v>
      </c>
      <c r="C737" s="335" t="s">
        <v>39</v>
      </c>
      <c r="D737" s="334" t="s">
        <v>946</v>
      </c>
      <c r="E737" s="335"/>
      <c r="F737" s="335">
        <v>800000</v>
      </c>
      <c r="G737" s="145"/>
      <c r="H737" s="296" t="s">
        <v>1093</v>
      </c>
      <c r="I737" s="558" t="s">
        <v>1094</v>
      </c>
    </row>
    <row r="738" spans="2:9" ht="13.5" thickBot="1" x14ac:dyDescent="0.25">
      <c r="B738" s="571"/>
      <c r="C738" s="132" t="s">
        <v>47</v>
      </c>
      <c r="D738" s="225" t="s">
        <v>819</v>
      </c>
      <c r="E738" s="138">
        <v>150000</v>
      </c>
      <c r="F738" s="145"/>
      <c r="G738" s="145"/>
      <c r="H738" s="296"/>
      <c r="I738" s="558" t="s">
        <v>1096</v>
      </c>
    </row>
    <row r="739" spans="2:9" ht="13.5" thickBot="1" x14ac:dyDescent="0.25">
      <c r="B739" s="571"/>
      <c r="C739" s="132" t="s">
        <v>70</v>
      </c>
      <c r="D739" s="225" t="s">
        <v>92</v>
      </c>
      <c r="E739" s="138">
        <v>168000</v>
      </c>
      <c r="F739" s="145"/>
      <c r="G739" s="145"/>
      <c r="H739" s="296" t="s">
        <v>1095</v>
      </c>
      <c r="I739" s="558" t="s">
        <v>1097</v>
      </c>
    </row>
    <row r="740" spans="2:9" ht="13.5" thickBot="1" x14ac:dyDescent="0.25">
      <c r="B740" s="571"/>
      <c r="C740" s="132" t="s">
        <v>41</v>
      </c>
      <c r="D740" s="225"/>
      <c r="E740" s="138">
        <v>850</v>
      </c>
      <c r="F740" s="145"/>
      <c r="G740" s="145"/>
      <c r="H740" s="296" t="s">
        <v>1103</v>
      </c>
      <c r="I740" s="558" t="s">
        <v>1104</v>
      </c>
    </row>
    <row r="741" spans="2:9" ht="13.5" thickBot="1" x14ac:dyDescent="0.25">
      <c r="B741" s="571"/>
      <c r="C741" s="132"/>
      <c r="D741" s="225"/>
      <c r="E741" s="138"/>
      <c r="F741" s="145"/>
      <c r="G741" s="145"/>
      <c r="H741" s="296"/>
      <c r="I741" s="558"/>
    </row>
    <row r="742" spans="2:9" ht="13.5" thickBot="1" x14ac:dyDescent="0.25">
      <c r="B742" s="571">
        <v>45234</v>
      </c>
      <c r="C742" s="132" t="s">
        <v>47</v>
      </c>
      <c r="D742" s="225" t="s">
        <v>816</v>
      </c>
      <c r="E742" s="138">
        <v>33000</v>
      </c>
      <c r="F742" s="145"/>
      <c r="G742" s="145"/>
      <c r="H742" s="296" t="s">
        <v>1098</v>
      </c>
      <c r="I742" s="558"/>
    </row>
    <row r="743" spans="2:9" ht="13.5" thickBot="1" x14ac:dyDescent="0.25">
      <c r="B743" s="277"/>
      <c r="C743" s="132" t="s">
        <v>47</v>
      </c>
      <c r="D743" s="225" t="s">
        <v>1099</v>
      </c>
      <c r="E743" s="138">
        <v>300000</v>
      </c>
      <c r="F743" s="145"/>
      <c r="G743" s="145"/>
      <c r="H743" s="296" t="s">
        <v>1100</v>
      </c>
      <c r="I743" s="558"/>
    </row>
    <row r="744" spans="2:9" ht="26.25" thickBot="1" x14ac:dyDescent="0.25">
      <c r="B744" s="571"/>
      <c r="C744" s="132" t="s">
        <v>71</v>
      </c>
      <c r="D744" s="225" t="s">
        <v>886</v>
      </c>
      <c r="E744" s="138">
        <v>203400</v>
      </c>
      <c r="F744" s="145"/>
      <c r="G744" s="145"/>
      <c r="H744" s="296"/>
      <c r="I744" s="558"/>
    </row>
    <row r="745" spans="2:9" ht="13.5" thickBot="1" x14ac:dyDescent="0.25">
      <c r="B745" s="571"/>
      <c r="C745" s="132" t="s">
        <v>71</v>
      </c>
      <c r="D745" s="225" t="s">
        <v>1062</v>
      </c>
      <c r="E745" s="138">
        <v>11400</v>
      </c>
      <c r="F745" s="145"/>
      <c r="G745" s="145"/>
      <c r="H745" s="296" t="s">
        <v>1101</v>
      </c>
      <c r="I745" s="558" t="s">
        <v>1102</v>
      </c>
    </row>
    <row r="746" spans="2:9" ht="13.5" thickBot="1" x14ac:dyDescent="0.25">
      <c r="B746" s="571"/>
      <c r="C746" s="132"/>
      <c r="D746" s="225"/>
      <c r="E746" s="138"/>
      <c r="F746" s="145"/>
      <c r="G746" s="145"/>
      <c r="H746" s="296"/>
      <c r="I746" s="558"/>
    </row>
    <row r="747" spans="2:9" ht="13.5" thickBot="1" x14ac:dyDescent="0.25">
      <c r="B747" s="571">
        <v>45236</v>
      </c>
      <c r="C747" s="132" t="s">
        <v>94</v>
      </c>
      <c r="D747" s="225"/>
      <c r="E747" s="138">
        <v>1400</v>
      </c>
      <c r="F747" s="145"/>
      <c r="G747" s="145"/>
      <c r="H747" s="296" t="s">
        <v>1105</v>
      </c>
      <c r="I747" s="558"/>
    </row>
    <row r="748" spans="2:9" ht="13.5" thickBot="1" x14ac:dyDescent="0.25">
      <c r="B748" s="567"/>
      <c r="C748" s="335" t="s">
        <v>39</v>
      </c>
      <c r="D748" s="334" t="s">
        <v>638</v>
      </c>
      <c r="E748" s="335"/>
      <c r="F748" s="142">
        <v>900000</v>
      </c>
      <c r="G748" s="145"/>
      <c r="H748" s="296" t="s">
        <v>1106</v>
      </c>
      <c r="I748" s="558" t="s">
        <v>1107</v>
      </c>
    </row>
    <row r="749" spans="2:9" ht="13.5" thickBot="1" x14ac:dyDescent="0.25">
      <c r="B749" s="571"/>
      <c r="C749" s="132"/>
      <c r="D749" s="225"/>
      <c r="E749" s="138"/>
      <c r="F749" s="145"/>
      <c r="G749" s="145"/>
      <c r="H749" s="296"/>
      <c r="I749" s="543"/>
    </row>
    <row r="750" spans="2:9" ht="13.5" thickBot="1" x14ac:dyDescent="0.25">
      <c r="B750" s="571">
        <v>45237</v>
      </c>
      <c r="C750" s="132" t="s">
        <v>71</v>
      </c>
      <c r="D750" s="225" t="s">
        <v>819</v>
      </c>
      <c r="E750" s="138">
        <v>150000</v>
      </c>
      <c r="F750" s="145"/>
      <c r="G750" s="145"/>
      <c r="H750" s="296" t="s">
        <v>1108</v>
      </c>
      <c r="I750" s="558"/>
    </row>
    <row r="751" spans="2:9" ht="13.5" thickBot="1" x14ac:dyDescent="0.25">
      <c r="B751" s="571"/>
      <c r="C751" s="132" t="s">
        <v>71</v>
      </c>
      <c r="D751" s="225" t="s">
        <v>872</v>
      </c>
      <c r="E751" s="138">
        <v>300000</v>
      </c>
      <c r="F751" s="145"/>
      <c r="G751" s="145"/>
      <c r="H751" s="296" t="s">
        <v>441</v>
      </c>
      <c r="I751" s="558"/>
    </row>
    <row r="752" spans="2:9" ht="13.5" thickBot="1" x14ac:dyDescent="0.25">
      <c r="B752" s="571"/>
      <c r="C752" s="132" t="s">
        <v>71</v>
      </c>
      <c r="D752" s="225" t="s">
        <v>873</v>
      </c>
      <c r="E752" s="138">
        <v>203100</v>
      </c>
      <c r="F752" s="145"/>
      <c r="G752" s="145"/>
      <c r="H752" s="296" t="s">
        <v>1109</v>
      </c>
      <c r="I752" s="558"/>
    </row>
    <row r="753" spans="2:9" ht="13.5" thickBot="1" x14ac:dyDescent="0.25">
      <c r="B753" s="571"/>
      <c r="C753" s="132"/>
      <c r="D753" s="225"/>
      <c r="E753" s="138"/>
      <c r="F753" s="145"/>
      <c r="G753" s="145"/>
      <c r="H753" s="296"/>
      <c r="I753" s="558"/>
    </row>
    <row r="754" spans="2:9" ht="13.5" thickBot="1" x14ac:dyDescent="0.25">
      <c r="B754" s="571">
        <v>45238</v>
      </c>
      <c r="C754" s="132" t="s">
        <v>94</v>
      </c>
      <c r="D754" s="225"/>
      <c r="E754" s="138">
        <v>4500</v>
      </c>
      <c r="F754" s="145"/>
      <c r="G754" s="145"/>
      <c r="H754" s="296" t="s">
        <v>1110</v>
      </c>
      <c r="I754" s="558" t="s">
        <v>1111</v>
      </c>
    </row>
    <row r="755" spans="2:9" ht="13.5" thickBot="1" x14ac:dyDescent="0.25">
      <c r="B755" s="571"/>
      <c r="C755" s="132" t="s">
        <v>94</v>
      </c>
      <c r="D755" s="225"/>
      <c r="E755" s="138">
        <v>1100</v>
      </c>
      <c r="F755" s="145"/>
      <c r="G755" s="145"/>
      <c r="H755" s="296" t="s">
        <v>1112</v>
      </c>
      <c r="I755" s="558" t="s">
        <v>1113</v>
      </c>
    </row>
    <row r="756" spans="2:9" ht="13.5" thickBot="1" x14ac:dyDescent="0.25">
      <c r="B756" s="571"/>
      <c r="C756" s="132"/>
      <c r="D756" s="225"/>
      <c r="E756" s="138"/>
      <c r="F756" s="145"/>
      <c r="G756" s="145"/>
      <c r="H756" s="296"/>
      <c r="I756" s="558"/>
    </row>
    <row r="757" spans="2:9" ht="13.5" thickBot="1" x14ac:dyDescent="0.25">
      <c r="B757" s="567">
        <v>45239</v>
      </c>
      <c r="C757" s="335" t="s">
        <v>39</v>
      </c>
      <c r="D757" s="334" t="s">
        <v>946</v>
      </c>
      <c r="E757" s="335"/>
      <c r="F757" s="142">
        <v>200000</v>
      </c>
      <c r="G757" s="145"/>
      <c r="H757" s="296" t="s">
        <v>1114</v>
      </c>
      <c r="I757" s="558"/>
    </row>
    <row r="758" spans="2:9" ht="13.5" thickBot="1" x14ac:dyDescent="0.25">
      <c r="B758" s="571"/>
      <c r="C758" s="132" t="s">
        <v>94</v>
      </c>
      <c r="D758" s="225"/>
      <c r="E758" s="138">
        <v>4500</v>
      </c>
      <c r="F758" s="145"/>
      <c r="G758" s="145"/>
      <c r="H758" s="296" t="s">
        <v>1115</v>
      </c>
      <c r="I758" s="558"/>
    </row>
    <row r="759" spans="2:9" ht="13.5" thickBot="1" x14ac:dyDescent="0.25">
      <c r="B759" s="571"/>
      <c r="C759" s="132" t="s">
        <v>71</v>
      </c>
      <c r="D759" s="225" t="s">
        <v>854</v>
      </c>
      <c r="E759" s="138">
        <v>350000</v>
      </c>
      <c r="F759" s="145"/>
      <c r="G759" s="145"/>
      <c r="H759" s="296" t="s">
        <v>1108</v>
      </c>
      <c r="I759" s="558"/>
    </row>
    <row r="760" spans="2:9" ht="13.5" thickBot="1" x14ac:dyDescent="0.25">
      <c r="B760" s="571"/>
      <c r="C760" s="132"/>
      <c r="D760" s="225"/>
      <c r="E760" s="138"/>
      <c r="F760" s="145"/>
      <c r="G760" s="145"/>
      <c r="H760" s="296"/>
      <c r="I760" s="558"/>
    </row>
    <row r="761" spans="2:9" ht="13.5" thickBot="1" x14ac:dyDescent="0.25">
      <c r="B761" s="571">
        <v>45241</v>
      </c>
      <c r="C761" s="132" t="s">
        <v>94</v>
      </c>
      <c r="D761" s="225"/>
      <c r="E761" s="138">
        <v>9800</v>
      </c>
      <c r="F761" s="145"/>
      <c r="G761" s="145"/>
      <c r="H761" s="296" t="s">
        <v>1116</v>
      </c>
      <c r="I761" s="558" t="s">
        <v>1117</v>
      </c>
    </row>
    <row r="762" spans="2:9" ht="13.5" thickBot="1" x14ac:dyDescent="0.25">
      <c r="B762" s="571"/>
      <c r="C762" s="132" t="s">
        <v>889</v>
      </c>
      <c r="D762" s="225" t="s">
        <v>1088</v>
      </c>
      <c r="E762" s="138">
        <v>10000</v>
      </c>
      <c r="F762" s="145"/>
      <c r="G762" s="145"/>
      <c r="H762" s="296" t="s">
        <v>1118</v>
      </c>
      <c r="I762" s="558"/>
    </row>
    <row r="763" spans="2:9" ht="13.5" thickBot="1" x14ac:dyDescent="0.25">
      <c r="B763" s="571"/>
      <c r="C763" s="132"/>
      <c r="D763" s="225"/>
      <c r="E763" s="138"/>
      <c r="F763" s="145"/>
      <c r="G763" s="145"/>
      <c r="H763" s="296"/>
      <c r="I763" s="558"/>
    </row>
    <row r="764" spans="2:9" ht="13.5" thickBot="1" x14ac:dyDescent="0.25">
      <c r="B764" s="571">
        <v>45242</v>
      </c>
      <c r="C764" s="132" t="s">
        <v>71</v>
      </c>
      <c r="D764" s="225" t="s">
        <v>509</v>
      </c>
      <c r="E764" s="138">
        <v>80000</v>
      </c>
      <c r="F764" s="145"/>
      <c r="G764" s="145"/>
      <c r="H764" s="296" t="s">
        <v>1119</v>
      </c>
      <c r="I764" s="558" t="s">
        <v>1120</v>
      </c>
    </row>
    <row r="765" spans="2:9" ht="13.5" thickBot="1" x14ac:dyDescent="0.25">
      <c r="B765" s="571"/>
      <c r="C765" s="132"/>
      <c r="D765" s="225"/>
      <c r="E765" s="138"/>
      <c r="F765" s="145"/>
      <c r="G765" s="145"/>
      <c r="H765" s="296"/>
      <c r="I765" s="558"/>
    </row>
    <row r="766" spans="2:9" ht="13.5" thickBot="1" x14ac:dyDescent="0.25">
      <c r="B766" s="567">
        <v>45243</v>
      </c>
      <c r="C766" s="335" t="s">
        <v>39</v>
      </c>
      <c r="D766" s="334" t="s">
        <v>638</v>
      </c>
      <c r="E766" s="335"/>
      <c r="F766" s="142">
        <v>200000</v>
      </c>
      <c r="G766" s="145"/>
      <c r="H766" s="296" t="s">
        <v>1123</v>
      </c>
      <c r="I766" s="558" t="s">
        <v>1124</v>
      </c>
    </row>
    <row r="767" spans="2:9" ht="13.5" thickBot="1" x14ac:dyDescent="0.25">
      <c r="B767" s="571"/>
      <c r="C767" s="132" t="s">
        <v>71</v>
      </c>
      <c r="D767" s="225" t="s">
        <v>1021</v>
      </c>
      <c r="E767" s="138">
        <v>22000</v>
      </c>
      <c r="F767" s="145"/>
      <c r="G767" s="145"/>
      <c r="H767" s="296" t="s">
        <v>1121</v>
      </c>
      <c r="I767" s="558" t="s">
        <v>1122</v>
      </c>
    </row>
    <row r="768" spans="2:9" ht="13.5" thickBot="1" x14ac:dyDescent="0.25">
      <c r="B768" s="571"/>
      <c r="C768" s="132" t="s">
        <v>71</v>
      </c>
      <c r="D768" s="225" t="s">
        <v>816</v>
      </c>
      <c r="E768" s="138">
        <v>34000</v>
      </c>
      <c r="F768" s="145"/>
      <c r="G768" s="145"/>
      <c r="H768" s="296" t="s">
        <v>1125</v>
      </c>
      <c r="I768" s="558" t="s">
        <v>1126</v>
      </c>
    </row>
    <row r="769" spans="2:9" ht="26.25" thickBot="1" x14ac:dyDescent="0.25">
      <c r="B769" s="571"/>
      <c r="C769" s="132" t="s">
        <v>71</v>
      </c>
      <c r="D769" s="225" t="s">
        <v>886</v>
      </c>
      <c r="E769" s="138">
        <v>203950</v>
      </c>
      <c r="F769" s="145"/>
      <c r="G769" s="145"/>
      <c r="H769" s="296" t="s">
        <v>1127</v>
      </c>
      <c r="I769" s="558"/>
    </row>
    <row r="770" spans="2:9" ht="13.5" thickBot="1" x14ac:dyDescent="0.25">
      <c r="B770" s="571"/>
      <c r="C770" s="132"/>
      <c r="D770" s="225"/>
      <c r="E770" s="138"/>
      <c r="F770" s="145"/>
      <c r="G770" s="145"/>
      <c r="H770" s="296"/>
      <c r="I770" s="558"/>
    </row>
    <row r="771" spans="2:9" ht="13.5" thickBot="1" x14ac:dyDescent="0.25">
      <c r="B771" s="571">
        <v>45244</v>
      </c>
      <c r="C771" s="132" t="s">
        <v>39</v>
      </c>
      <c r="D771" s="225" t="s">
        <v>638</v>
      </c>
      <c r="E771" s="138"/>
      <c r="F771" s="145">
        <v>200000</v>
      </c>
      <c r="G771" s="145"/>
      <c r="H771" s="296" t="s">
        <v>1128</v>
      </c>
      <c r="I771" s="558" t="s">
        <v>1130</v>
      </c>
    </row>
    <row r="772" spans="2:9" ht="13.5" thickBot="1" x14ac:dyDescent="0.25">
      <c r="B772" s="571"/>
      <c r="C772" s="132" t="s">
        <v>71</v>
      </c>
      <c r="D772" s="225" t="s">
        <v>819</v>
      </c>
      <c r="E772" s="138">
        <v>150000</v>
      </c>
      <c r="F772" s="145"/>
      <c r="G772" s="145"/>
      <c r="H772" s="296" t="s">
        <v>1129</v>
      </c>
      <c r="I772" s="558"/>
    </row>
    <row r="773" spans="2:9" ht="13.5" thickBot="1" x14ac:dyDescent="0.25">
      <c r="B773" s="571"/>
      <c r="C773" s="132"/>
      <c r="D773" s="225"/>
      <c r="E773" s="138"/>
      <c r="F773" s="145"/>
      <c r="G773" s="145"/>
      <c r="H773" s="296"/>
      <c r="I773" s="558"/>
    </row>
    <row r="774" spans="2:9" ht="13.5" thickBot="1" x14ac:dyDescent="0.25">
      <c r="B774" s="571">
        <v>45245</v>
      </c>
      <c r="C774" s="132" t="s">
        <v>39</v>
      </c>
      <c r="D774" s="225" t="s">
        <v>638</v>
      </c>
      <c r="E774" s="138"/>
      <c r="F774" s="145">
        <v>150000</v>
      </c>
      <c r="G774" s="145"/>
      <c r="H774" s="296" t="s">
        <v>1128</v>
      </c>
      <c r="I774" s="558" t="s">
        <v>1131</v>
      </c>
    </row>
    <row r="775" spans="2:9" ht="13.5" thickBot="1" x14ac:dyDescent="0.25">
      <c r="B775" s="571"/>
      <c r="C775" s="132"/>
      <c r="D775" s="225"/>
      <c r="E775" s="138"/>
      <c r="F775" s="145"/>
      <c r="G775" s="145"/>
      <c r="H775" s="296"/>
      <c r="I775" s="558"/>
    </row>
    <row r="776" spans="2:9" ht="13.5" thickBot="1" x14ac:dyDescent="0.25">
      <c r="B776" s="571">
        <v>45246</v>
      </c>
      <c r="C776" s="132" t="s">
        <v>39</v>
      </c>
      <c r="D776" s="225" t="s">
        <v>638</v>
      </c>
      <c r="E776" s="138"/>
      <c r="F776" s="145">
        <v>50000</v>
      </c>
      <c r="G776" s="145"/>
      <c r="H776" s="296" t="s">
        <v>1128</v>
      </c>
      <c r="I776" s="558" t="s">
        <v>1132</v>
      </c>
    </row>
    <row r="777" spans="2:9" ht="13.5" thickBot="1" x14ac:dyDescent="0.25">
      <c r="B777" s="571"/>
      <c r="C777" s="132" t="s">
        <v>71</v>
      </c>
      <c r="D777" s="225" t="s">
        <v>1133</v>
      </c>
      <c r="E777" s="138">
        <v>30000</v>
      </c>
      <c r="F777" s="145"/>
      <c r="G777" s="145"/>
      <c r="H777" s="296" t="s">
        <v>1134</v>
      </c>
      <c r="I777" s="558" t="s">
        <v>1135</v>
      </c>
    </row>
    <row r="778" spans="2:9" ht="13.5" thickBot="1" x14ac:dyDescent="0.25">
      <c r="B778" s="571"/>
      <c r="C778" s="132" t="s">
        <v>952</v>
      </c>
      <c r="D778" s="225" t="s">
        <v>854</v>
      </c>
      <c r="E778" s="138">
        <v>220000</v>
      </c>
      <c r="F778" s="145"/>
      <c r="G778" s="145"/>
      <c r="H778" s="296" t="s">
        <v>1136</v>
      </c>
      <c r="I778" s="558"/>
    </row>
    <row r="779" spans="2:9" ht="13.5" thickBot="1" x14ac:dyDescent="0.25">
      <c r="B779" s="571"/>
      <c r="C779" s="132" t="s">
        <v>71</v>
      </c>
      <c r="D779" s="225" t="s">
        <v>997</v>
      </c>
      <c r="E779" s="138">
        <v>8000</v>
      </c>
      <c r="F779" s="145"/>
      <c r="G779" s="145"/>
      <c r="H779" s="296" t="s">
        <v>1137</v>
      </c>
      <c r="I779" s="558" t="s">
        <v>1138</v>
      </c>
    </row>
    <row r="780" spans="2:9" ht="13.5" thickBot="1" x14ac:dyDescent="0.25">
      <c r="B780" s="571"/>
      <c r="C780" s="132" t="s">
        <v>94</v>
      </c>
      <c r="D780" s="225"/>
      <c r="E780" s="138">
        <v>3800</v>
      </c>
      <c r="F780" s="145"/>
      <c r="G780" s="145"/>
      <c r="H780" s="296" t="s">
        <v>1139</v>
      </c>
      <c r="I780" s="558"/>
    </row>
    <row r="781" spans="2:9" ht="13.5" thickBot="1" x14ac:dyDescent="0.25">
      <c r="B781" s="571"/>
      <c r="C781" s="132"/>
      <c r="D781" s="225"/>
      <c r="E781" s="138"/>
      <c r="F781" s="145"/>
      <c r="G781" s="145"/>
      <c r="H781" s="296"/>
      <c r="I781" s="558"/>
    </row>
    <row r="782" spans="2:9" ht="13.5" thickBot="1" x14ac:dyDescent="0.25">
      <c r="B782" s="571">
        <v>45248</v>
      </c>
      <c r="C782" s="132"/>
      <c r="D782" s="225"/>
      <c r="E782" s="138"/>
      <c r="F782" s="145"/>
      <c r="G782" s="145"/>
      <c r="H782" s="296"/>
      <c r="I782" s="558"/>
    </row>
    <row r="783" spans="2:9" ht="13.5" thickBot="1" x14ac:dyDescent="0.25">
      <c r="B783" s="571"/>
      <c r="C783" s="132"/>
      <c r="D783" s="225"/>
      <c r="E783" s="138"/>
      <c r="F783" s="145"/>
      <c r="G783" s="145"/>
      <c r="H783" s="296"/>
      <c r="I783" s="558"/>
    </row>
    <row r="784" spans="2:9" ht="13.5" thickBot="1" x14ac:dyDescent="0.25">
      <c r="B784" s="571">
        <v>45249</v>
      </c>
      <c r="C784" s="132"/>
      <c r="D784" s="225"/>
      <c r="E784" s="138"/>
      <c r="F784" s="145"/>
      <c r="G784" s="145"/>
      <c r="H784" s="296"/>
      <c r="I784" s="558"/>
    </row>
    <row r="785" spans="2:9" ht="13.5" thickBot="1" x14ac:dyDescent="0.25">
      <c r="B785" s="571"/>
      <c r="C785" s="132"/>
      <c r="D785" s="225"/>
      <c r="E785" s="138"/>
      <c r="F785" s="145"/>
      <c r="G785" s="145"/>
      <c r="H785" s="296"/>
      <c r="I785" s="558"/>
    </row>
    <row r="786" spans="2:9" ht="13.5" thickBot="1" x14ac:dyDescent="0.25">
      <c r="B786" s="571">
        <v>45250</v>
      </c>
      <c r="C786" s="132" t="s">
        <v>39</v>
      </c>
      <c r="D786" s="225" t="s">
        <v>638</v>
      </c>
      <c r="E786" s="138"/>
      <c r="F786" s="145">
        <v>30000</v>
      </c>
      <c r="G786" s="145"/>
      <c r="H786" s="296" t="s">
        <v>1142</v>
      </c>
      <c r="I786" s="558" t="s">
        <v>1143</v>
      </c>
    </row>
    <row r="787" spans="2:9" ht="13.5" thickBot="1" x14ac:dyDescent="0.25">
      <c r="B787" s="571"/>
      <c r="C787" s="132" t="s">
        <v>71</v>
      </c>
      <c r="D787" s="225" t="s">
        <v>922</v>
      </c>
      <c r="E787" s="138">
        <v>3000</v>
      </c>
      <c r="F787" s="145"/>
      <c r="G787" s="145"/>
      <c r="H787" s="296" t="s">
        <v>1144</v>
      </c>
      <c r="I787" s="558"/>
    </row>
    <row r="788" spans="2:9" ht="13.5" thickBot="1" x14ac:dyDescent="0.25">
      <c r="B788" s="571"/>
      <c r="C788" s="132" t="s">
        <v>71</v>
      </c>
      <c r="D788" s="225" t="s">
        <v>1145</v>
      </c>
      <c r="E788" s="138">
        <v>5000</v>
      </c>
      <c r="F788" s="145"/>
      <c r="G788" s="145"/>
      <c r="H788" s="296" t="s">
        <v>1118</v>
      </c>
      <c r="I788" s="558"/>
    </row>
    <row r="789" spans="2:9" ht="13.5" thickBot="1" x14ac:dyDescent="0.25">
      <c r="B789" s="571"/>
      <c r="C789" s="132" t="s">
        <v>71</v>
      </c>
      <c r="D789" s="225" t="s">
        <v>968</v>
      </c>
      <c r="E789" s="138">
        <v>5000</v>
      </c>
      <c r="F789" s="145"/>
      <c r="G789" s="145"/>
      <c r="H789" s="296" t="s">
        <v>1118</v>
      </c>
      <c r="I789" s="558"/>
    </row>
    <row r="790" spans="2:9" ht="13.5" thickBot="1" x14ac:dyDescent="0.25">
      <c r="B790" s="571"/>
      <c r="C790" s="132" t="s">
        <v>71</v>
      </c>
      <c r="D790" s="225" t="s">
        <v>816</v>
      </c>
      <c r="E790" s="138">
        <v>30000</v>
      </c>
      <c r="F790" s="145"/>
      <c r="G790" s="145"/>
      <c r="H790" s="296" t="s">
        <v>1146</v>
      </c>
      <c r="I790" s="558" t="s">
        <v>1143</v>
      </c>
    </row>
    <row r="791" spans="2:9" ht="13.5" thickBot="1" x14ac:dyDescent="0.25">
      <c r="B791" s="571"/>
      <c r="C791" s="132"/>
      <c r="D791" s="225"/>
      <c r="E791" s="138"/>
      <c r="F791" s="145"/>
      <c r="G791" s="145"/>
      <c r="H791" s="296"/>
      <c r="I791" s="558"/>
    </row>
    <row r="792" spans="2:9" ht="13.5" thickBot="1" x14ac:dyDescent="0.25">
      <c r="B792" s="571">
        <v>45251</v>
      </c>
      <c r="C792" s="132" t="s">
        <v>39</v>
      </c>
      <c r="D792" s="225" t="s">
        <v>638</v>
      </c>
      <c r="E792" s="138"/>
      <c r="F792" s="138">
        <v>2889000</v>
      </c>
      <c r="G792" s="145"/>
      <c r="H792" s="296" t="s">
        <v>1140</v>
      </c>
      <c r="I792" s="558" t="s">
        <v>1141</v>
      </c>
    </row>
    <row r="793" spans="2:9" ht="13.5" thickBot="1" x14ac:dyDescent="0.25">
      <c r="B793" s="571"/>
      <c r="C793" s="132" t="s">
        <v>71</v>
      </c>
      <c r="D793" s="225" t="s">
        <v>923</v>
      </c>
      <c r="E793" s="138">
        <v>1400000</v>
      </c>
      <c r="F793" s="145"/>
      <c r="G793" s="145"/>
      <c r="H793" s="296" t="s">
        <v>1147</v>
      </c>
      <c r="I793" s="558"/>
    </row>
    <row r="794" spans="2:9" ht="13.5" thickBot="1" x14ac:dyDescent="0.25">
      <c r="B794" s="571"/>
      <c r="C794" s="132" t="s">
        <v>71</v>
      </c>
      <c r="D794" s="225" t="s">
        <v>854</v>
      </c>
      <c r="E794" s="138">
        <v>780000</v>
      </c>
      <c r="F794" s="145"/>
      <c r="G794" s="145"/>
      <c r="H794" s="296" t="s">
        <v>1148</v>
      </c>
      <c r="I794" s="558"/>
    </row>
    <row r="795" spans="2:9" ht="13.5" thickBot="1" x14ac:dyDescent="0.25">
      <c r="B795" s="571"/>
      <c r="C795" s="132" t="s">
        <v>71</v>
      </c>
      <c r="D795" s="225" t="s">
        <v>848</v>
      </c>
      <c r="E795" s="138">
        <v>54000</v>
      </c>
      <c r="F795" s="145"/>
      <c r="G795" s="145"/>
      <c r="H795" s="296" t="s">
        <v>1149</v>
      </c>
      <c r="I795" s="558" t="s">
        <v>1150</v>
      </c>
    </row>
    <row r="796" spans="2:9" ht="13.5" thickBot="1" x14ac:dyDescent="0.25">
      <c r="B796" s="571"/>
      <c r="C796" s="132"/>
      <c r="D796" s="225"/>
      <c r="E796" s="138"/>
      <c r="F796" s="145"/>
      <c r="G796" s="145"/>
      <c r="H796" s="296"/>
      <c r="I796" s="558"/>
    </row>
    <row r="797" spans="2:9" ht="26.25" thickBot="1" x14ac:dyDescent="0.25">
      <c r="B797" s="571">
        <v>45252</v>
      </c>
      <c r="C797" s="132" t="s">
        <v>71</v>
      </c>
      <c r="D797" s="225" t="s">
        <v>886</v>
      </c>
      <c r="E797" s="138">
        <v>218000</v>
      </c>
      <c r="F797" s="145"/>
      <c r="G797" s="145"/>
      <c r="H797" s="296" t="s">
        <v>1151</v>
      </c>
      <c r="I797" s="558" t="s">
        <v>1152</v>
      </c>
    </row>
    <row r="798" spans="2:9" ht="13.5" thickBot="1" x14ac:dyDescent="0.25">
      <c r="B798" s="571"/>
      <c r="C798" s="132" t="s">
        <v>952</v>
      </c>
      <c r="D798" s="225" t="s">
        <v>92</v>
      </c>
      <c r="E798" s="138">
        <v>200000</v>
      </c>
      <c r="F798" s="145"/>
      <c r="G798" s="145"/>
      <c r="H798" s="296" t="s">
        <v>1153</v>
      </c>
      <c r="I798" s="558" t="s">
        <v>1154</v>
      </c>
    </row>
    <row r="799" spans="2:9" ht="13.5" thickBot="1" x14ac:dyDescent="0.25">
      <c r="B799" s="571"/>
      <c r="C799" s="132"/>
      <c r="D799" s="225"/>
      <c r="E799" s="138"/>
      <c r="F799" s="145"/>
      <c r="G799" s="145"/>
      <c r="H799" s="296"/>
      <c r="I799" s="558"/>
    </row>
    <row r="800" spans="2:9" ht="13.5" thickBot="1" x14ac:dyDescent="0.25">
      <c r="B800" s="571">
        <v>45253</v>
      </c>
      <c r="C800" s="132" t="s">
        <v>71</v>
      </c>
      <c r="D800" s="225" t="s">
        <v>862</v>
      </c>
      <c r="E800" s="138">
        <v>40000</v>
      </c>
      <c r="F800" s="145"/>
      <c r="G800" s="145"/>
      <c r="H800" s="296" t="s">
        <v>1155</v>
      </c>
      <c r="I800" s="558" t="s">
        <v>1156</v>
      </c>
    </row>
    <row r="801" spans="2:9" ht="13.5" thickBot="1" x14ac:dyDescent="0.25">
      <c r="B801" s="571"/>
      <c r="C801" s="132" t="s">
        <v>71</v>
      </c>
      <c r="D801" s="225" t="s">
        <v>872</v>
      </c>
      <c r="E801" s="138">
        <v>38500</v>
      </c>
      <c r="F801" s="145"/>
      <c r="G801" s="145"/>
      <c r="H801" s="296" t="s">
        <v>1157</v>
      </c>
      <c r="I801" s="558" t="s">
        <v>1158</v>
      </c>
    </row>
    <row r="802" spans="2:9" ht="13.5" thickBot="1" x14ac:dyDescent="0.25">
      <c r="B802" s="571"/>
      <c r="C802" s="132"/>
      <c r="D802" s="225"/>
      <c r="E802" s="138"/>
      <c r="F802" s="145"/>
      <c r="G802" s="145"/>
      <c r="H802" s="296"/>
      <c r="I802" s="558"/>
    </row>
    <row r="803" spans="2:9" ht="13.5" thickBot="1" x14ac:dyDescent="0.25">
      <c r="B803" s="571">
        <v>45255</v>
      </c>
      <c r="C803" s="132" t="s">
        <v>94</v>
      </c>
      <c r="D803" s="225"/>
      <c r="E803" s="138">
        <v>1200</v>
      </c>
      <c r="F803" s="145"/>
      <c r="G803" s="145"/>
      <c r="H803" s="296" t="s">
        <v>1159</v>
      </c>
      <c r="I803" s="558" t="s">
        <v>1160</v>
      </c>
    </row>
    <row r="804" spans="2:9" ht="13.5" thickBot="1" x14ac:dyDescent="0.25">
      <c r="B804" s="571"/>
      <c r="C804" s="132"/>
      <c r="D804" s="225"/>
      <c r="E804" s="138"/>
      <c r="F804" s="145"/>
      <c r="G804" s="145"/>
      <c r="H804" s="296"/>
      <c r="I804" s="558"/>
    </row>
    <row r="805" spans="2:9" ht="13.5" thickBot="1" x14ac:dyDescent="0.25">
      <c r="B805" s="571">
        <v>45257</v>
      </c>
      <c r="C805" s="132" t="s">
        <v>71</v>
      </c>
      <c r="D805" s="225" t="s">
        <v>1145</v>
      </c>
      <c r="E805" s="138">
        <v>2000</v>
      </c>
      <c r="F805" s="145"/>
      <c r="G805" s="145"/>
      <c r="H805" s="296" t="s">
        <v>889</v>
      </c>
      <c r="I805" s="558" t="s">
        <v>1161</v>
      </c>
    </row>
    <row r="806" spans="2:9" ht="13.5" thickBot="1" x14ac:dyDescent="0.25">
      <c r="B806" s="571"/>
      <c r="C806" s="132" t="s">
        <v>71</v>
      </c>
      <c r="D806" s="225" t="s">
        <v>997</v>
      </c>
      <c r="E806" s="138">
        <v>1000</v>
      </c>
      <c r="F806" s="145"/>
      <c r="G806" s="145"/>
      <c r="H806" s="296" t="s">
        <v>1164</v>
      </c>
      <c r="I806" s="558"/>
    </row>
    <row r="807" spans="2:9" ht="13.5" thickBot="1" x14ac:dyDescent="0.25">
      <c r="B807" s="571"/>
      <c r="C807" s="132"/>
      <c r="D807" s="225"/>
      <c r="E807" s="138"/>
      <c r="F807" s="145"/>
      <c r="G807" s="145"/>
      <c r="H807" s="296"/>
      <c r="I807" s="558"/>
    </row>
    <row r="808" spans="2:9" ht="13.5" thickBot="1" x14ac:dyDescent="0.25">
      <c r="B808" s="571">
        <v>45260</v>
      </c>
      <c r="C808" s="132" t="s">
        <v>71</v>
      </c>
      <c r="D808" s="225" t="s">
        <v>854</v>
      </c>
      <c r="E808" s="138">
        <v>100000</v>
      </c>
      <c r="F808" s="145"/>
      <c r="G808" s="145"/>
      <c r="H808" s="296" t="s">
        <v>1162</v>
      </c>
      <c r="I808" s="558" t="s">
        <v>1177</v>
      </c>
    </row>
    <row r="809" spans="2:9" ht="13.5" thickBot="1" x14ac:dyDescent="0.25">
      <c r="B809" s="571"/>
      <c r="C809" s="132" t="s">
        <v>94</v>
      </c>
      <c r="D809" s="225"/>
      <c r="E809" s="138">
        <v>600</v>
      </c>
      <c r="F809" s="145"/>
      <c r="G809" s="145"/>
      <c r="H809" s="296" t="s">
        <v>1163</v>
      </c>
      <c r="I809" s="558"/>
    </row>
    <row r="810" spans="2:9" ht="13.5" thickBot="1" x14ac:dyDescent="0.25">
      <c r="B810" s="571"/>
      <c r="C810" s="132" t="s">
        <v>71</v>
      </c>
      <c r="D810" s="225" t="s">
        <v>968</v>
      </c>
      <c r="E810" s="138">
        <v>2000</v>
      </c>
      <c r="F810" s="145"/>
      <c r="G810" s="145"/>
      <c r="H810" s="296" t="s">
        <v>1169</v>
      </c>
      <c r="I810" s="558"/>
    </row>
    <row r="811" spans="2:9" ht="13.5" thickBot="1" x14ac:dyDescent="0.25">
      <c r="B811" s="571"/>
      <c r="C811" s="132"/>
      <c r="D811" s="225"/>
      <c r="E811" s="138"/>
      <c r="F811" s="145"/>
      <c r="G811" s="145"/>
      <c r="H811" s="296"/>
      <c r="I811" s="558"/>
    </row>
    <row r="812" spans="2:9" ht="13.5" thickBot="1" x14ac:dyDescent="0.25">
      <c r="B812" s="571">
        <v>45263</v>
      </c>
      <c r="C812" s="132" t="s">
        <v>111</v>
      </c>
      <c r="D812" s="225" t="s">
        <v>1165</v>
      </c>
      <c r="E812" s="138"/>
      <c r="F812" s="145">
        <v>2000000</v>
      </c>
      <c r="G812" s="145"/>
      <c r="H812" s="296" t="s">
        <v>1166</v>
      </c>
      <c r="I812" s="558" t="s">
        <v>1167</v>
      </c>
    </row>
    <row r="813" spans="2:9" ht="13.5" thickBot="1" x14ac:dyDescent="0.25">
      <c r="B813" s="571"/>
      <c r="C813" s="132" t="s">
        <v>71</v>
      </c>
      <c r="D813" s="225" t="s">
        <v>923</v>
      </c>
      <c r="E813" s="138">
        <v>1400000</v>
      </c>
      <c r="F813" s="145"/>
      <c r="G813" s="145"/>
      <c r="H813" s="296" t="s">
        <v>1147</v>
      </c>
      <c r="I813" s="558"/>
    </row>
    <row r="814" spans="2:9" ht="13.5" thickBot="1" x14ac:dyDescent="0.25">
      <c r="B814" s="571"/>
      <c r="C814" s="132" t="s">
        <v>71</v>
      </c>
      <c r="D814" s="225" t="s">
        <v>92</v>
      </c>
      <c r="E814" s="138">
        <v>50000</v>
      </c>
      <c r="F814" s="145"/>
      <c r="G814" s="145"/>
      <c r="H814" s="296" t="s">
        <v>1168</v>
      </c>
      <c r="I814" s="558"/>
    </row>
    <row r="815" spans="2:9" ht="13.5" thickBot="1" x14ac:dyDescent="0.25">
      <c r="B815" s="571"/>
      <c r="C815" s="132" t="s">
        <v>952</v>
      </c>
      <c r="D815" s="225" t="s">
        <v>1145</v>
      </c>
      <c r="E815" s="138">
        <v>47000</v>
      </c>
      <c r="F815" s="145"/>
      <c r="G815" s="145"/>
      <c r="H815" s="296" t="s">
        <v>1119</v>
      </c>
      <c r="I815" s="558" t="s">
        <v>1170</v>
      </c>
    </row>
    <row r="816" spans="2:9" ht="13.5" thickBot="1" x14ac:dyDescent="0.25">
      <c r="B816" s="571"/>
      <c r="C816" s="132" t="s">
        <v>71</v>
      </c>
      <c r="D816" s="225" t="s">
        <v>968</v>
      </c>
      <c r="E816" s="138">
        <v>49000</v>
      </c>
      <c r="F816" s="145"/>
      <c r="G816" s="145"/>
      <c r="H816" s="296" t="s">
        <v>1119</v>
      </c>
      <c r="I816" s="558" t="s">
        <v>1171</v>
      </c>
    </row>
    <row r="817" spans="2:9" ht="13.5" thickBot="1" x14ac:dyDescent="0.25">
      <c r="B817" s="571"/>
      <c r="C817" s="132"/>
      <c r="D817" s="225"/>
      <c r="E817" s="138"/>
      <c r="F817" s="145"/>
      <c r="G817" s="145"/>
      <c r="H817" s="296"/>
      <c r="I817" s="558"/>
    </row>
    <row r="818" spans="2:9" ht="13.5" thickBot="1" x14ac:dyDescent="0.25">
      <c r="B818" s="571">
        <v>45265</v>
      </c>
      <c r="C818" s="132" t="s">
        <v>94</v>
      </c>
      <c r="D818" s="225"/>
      <c r="E818" s="138">
        <v>2550</v>
      </c>
      <c r="F818" s="145"/>
      <c r="G818" s="145"/>
      <c r="H818" s="296" t="s">
        <v>1174</v>
      </c>
      <c r="I818" s="558" t="s">
        <v>1175</v>
      </c>
    </row>
    <row r="819" spans="2:9" ht="13.5" thickBot="1" x14ac:dyDescent="0.25">
      <c r="B819" s="571"/>
      <c r="C819" s="132"/>
      <c r="D819" s="225"/>
      <c r="E819" s="138"/>
      <c r="F819" s="145"/>
      <c r="G819" s="145"/>
      <c r="H819" s="296"/>
      <c r="I819" s="558"/>
    </row>
    <row r="820" spans="2:9" ht="13.5" thickBot="1" x14ac:dyDescent="0.25">
      <c r="B820" s="571">
        <v>45266</v>
      </c>
      <c r="C820" s="132" t="s">
        <v>94</v>
      </c>
      <c r="D820" s="225"/>
      <c r="E820" s="138">
        <v>3550</v>
      </c>
      <c r="F820" s="145"/>
      <c r="G820" s="145"/>
      <c r="H820" s="296" t="s">
        <v>1172</v>
      </c>
      <c r="I820" s="558"/>
    </row>
    <row r="821" spans="2:9" ht="26.25" thickBot="1" x14ac:dyDescent="0.25">
      <c r="B821" s="571"/>
      <c r="C821" s="132" t="s">
        <v>71</v>
      </c>
      <c r="D821" s="225" t="s">
        <v>886</v>
      </c>
      <c r="E821" s="138">
        <v>209000</v>
      </c>
      <c r="F821" s="145"/>
      <c r="G821" s="145"/>
      <c r="H821" s="296" t="s">
        <v>1173</v>
      </c>
      <c r="I821" s="558"/>
    </row>
    <row r="822" spans="2:9" ht="13.5" thickBot="1" x14ac:dyDescent="0.25">
      <c r="B822" s="571"/>
      <c r="C822" s="132"/>
      <c r="D822" s="225"/>
      <c r="E822" s="138"/>
      <c r="F822" s="145"/>
      <c r="G822" s="145"/>
      <c r="H822" s="296"/>
      <c r="I822" s="558"/>
    </row>
    <row r="823" spans="2:9" ht="13.5" thickBot="1" x14ac:dyDescent="0.25">
      <c r="B823" s="571">
        <v>45267</v>
      </c>
      <c r="C823" s="132" t="s">
        <v>94</v>
      </c>
      <c r="D823" s="225"/>
      <c r="E823" s="138">
        <v>950</v>
      </c>
      <c r="F823" s="145"/>
      <c r="G823" s="145"/>
      <c r="H823" s="296" t="s">
        <v>1047</v>
      </c>
      <c r="I823" s="558"/>
    </row>
    <row r="824" spans="2:9" ht="13.5" thickBot="1" x14ac:dyDescent="0.25">
      <c r="B824" s="571"/>
      <c r="C824" s="132" t="s">
        <v>71</v>
      </c>
      <c r="D824" s="225" t="s">
        <v>854</v>
      </c>
      <c r="E824" s="138">
        <v>100000</v>
      </c>
      <c r="F824" s="145"/>
      <c r="G824" s="145"/>
      <c r="H824" s="296" t="s">
        <v>894</v>
      </c>
      <c r="I824" s="558" t="s">
        <v>1176</v>
      </c>
    </row>
    <row r="825" spans="2:9" ht="13.5" thickBot="1" x14ac:dyDescent="0.25">
      <c r="B825" s="571"/>
      <c r="C825" s="132" t="s">
        <v>71</v>
      </c>
      <c r="D825" s="225" t="s">
        <v>1178</v>
      </c>
      <c r="E825" s="138">
        <v>100000</v>
      </c>
      <c r="F825" s="145"/>
      <c r="G825" s="145"/>
      <c r="H825" s="296" t="s">
        <v>1179</v>
      </c>
      <c r="I825" s="558"/>
    </row>
    <row r="826" spans="2:9" ht="26.25" thickBot="1" x14ac:dyDescent="0.25">
      <c r="B826" s="525" t="s">
        <v>314</v>
      </c>
      <c r="C826" s="525"/>
      <c r="D826" s="526">
        <f>Tableau2[[#Totals],[Crédit]]-Tableau2[[#Totals],[Débit]]</f>
        <v>91480</v>
      </c>
      <c r="E826" s="527">
        <f>SUBTOTAL(109,Tableau2[Débit])</f>
        <v>27037720</v>
      </c>
      <c r="F826" s="527">
        <f>SUBTOTAL(109,Tableau2[Crédit])</f>
        <v>27129200</v>
      </c>
      <c r="G826" s="528"/>
      <c r="H826" s="542"/>
      <c r="I826" s="544"/>
    </row>
    <row r="827" spans="2:9" x14ac:dyDescent="0.2">
      <c r="B827"/>
      <c r="C827"/>
      <c r="D827"/>
      <c r="E827"/>
      <c r="F827"/>
      <c r="G827"/>
      <c r="H827">
        <f>122000+36000</f>
        <v>158000</v>
      </c>
      <c r="I827"/>
    </row>
    <row r="828" spans="2:9" x14ac:dyDescent="0.2">
      <c r="B828"/>
      <c r="C828"/>
      <c r="D828"/>
      <c r="E828"/>
      <c r="F828"/>
      <c r="G828"/>
      <c r="H828"/>
      <c r="I828"/>
    </row>
    <row r="829" spans="2:9" x14ac:dyDescent="0.2">
      <c r="B829"/>
      <c r="C829"/>
      <c r="D829"/>
      <c r="E829"/>
      <c r="F829"/>
      <c r="G829"/>
      <c r="H829"/>
      <c r="I829"/>
    </row>
    <row r="830" spans="2:9" x14ac:dyDescent="0.2">
      <c r="B830"/>
      <c r="C830"/>
      <c r="D830"/>
      <c r="E830"/>
      <c r="F830"/>
      <c r="G830"/>
      <c r="H830"/>
      <c r="I830"/>
    </row>
    <row r="831" spans="2:9" x14ac:dyDescent="0.2">
      <c r="B831"/>
      <c r="C831"/>
      <c r="D831"/>
      <c r="E831"/>
      <c r="F831"/>
      <c r="G831"/>
      <c r="H831"/>
      <c r="I831"/>
    </row>
    <row r="832" spans="2:9" ht="13.5" thickBot="1" x14ac:dyDescent="0.25">
      <c r="B832"/>
      <c r="C832"/>
      <c r="D832"/>
      <c r="E832"/>
      <c r="F832"/>
      <c r="G832"/>
      <c r="H832"/>
      <c r="I832"/>
    </row>
    <row r="833" spans="2:9" ht="13.5" thickBot="1" x14ac:dyDescent="0.25">
      <c r="B833" s="295">
        <v>45222</v>
      </c>
    </row>
    <row r="834" spans="2:9" ht="13.5" thickBot="1" x14ac:dyDescent="0.25">
      <c r="B834" s="295"/>
    </row>
    <row r="835" spans="2:9" ht="26.25" thickBot="1" x14ac:dyDescent="0.25">
      <c r="B835" s="295"/>
      <c r="C835" s="132" t="s">
        <v>952</v>
      </c>
      <c r="D835" s="225" t="s">
        <v>886</v>
      </c>
      <c r="E835" s="138">
        <v>217800</v>
      </c>
      <c r="F835" s="145"/>
      <c r="G835" s="145"/>
      <c r="H835" s="296" t="s">
        <v>1060</v>
      </c>
      <c r="I835" s="558" t="s">
        <v>1061</v>
      </c>
    </row>
    <row r="836" spans="2:9" x14ac:dyDescent="0.2">
      <c r="B836"/>
      <c r="C836"/>
      <c r="D836"/>
      <c r="E836"/>
      <c r="F836"/>
      <c r="G836"/>
      <c r="H836"/>
      <c r="I836"/>
    </row>
    <row r="837" spans="2:9" x14ac:dyDescent="0.2">
      <c r="B837"/>
      <c r="C837"/>
      <c r="D837"/>
      <c r="E837"/>
      <c r="F837"/>
      <c r="G837"/>
      <c r="H837"/>
      <c r="I837"/>
    </row>
    <row r="838" spans="2:9" x14ac:dyDescent="0.2">
      <c r="B838"/>
      <c r="C838"/>
      <c r="D838"/>
      <c r="E838"/>
      <c r="F838"/>
      <c r="G838"/>
      <c r="H838"/>
      <c r="I838"/>
    </row>
    <row r="839" spans="2:9" x14ac:dyDescent="0.2">
      <c r="B839"/>
      <c r="C839"/>
      <c r="D839"/>
      <c r="E839"/>
      <c r="F839"/>
      <c r="G839"/>
      <c r="H839"/>
      <c r="I839"/>
    </row>
    <row r="840" spans="2:9" x14ac:dyDescent="0.2">
      <c r="B840"/>
      <c r="C840"/>
      <c r="D840"/>
      <c r="E840"/>
      <c r="F840"/>
      <c r="G840"/>
      <c r="H840"/>
      <c r="I840"/>
    </row>
    <row r="841" spans="2:9" x14ac:dyDescent="0.2">
      <c r="B841"/>
      <c r="C841"/>
      <c r="D841"/>
      <c r="E841"/>
      <c r="F841"/>
      <c r="G841"/>
      <c r="H841"/>
      <c r="I841"/>
    </row>
    <row r="842" spans="2:9" x14ac:dyDescent="0.2">
      <c r="B842"/>
      <c r="C842"/>
      <c r="D842"/>
      <c r="E842"/>
      <c r="F842"/>
      <c r="G842"/>
      <c r="H842"/>
      <c r="I842"/>
    </row>
    <row r="843" spans="2:9" x14ac:dyDescent="0.2">
      <c r="B843"/>
      <c r="C843"/>
      <c r="D843"/>
      <c r="E843"/>
      <c r="F843"/>
      <c r="G843"/>
      <c r="H843"/>
      <c r="I843"/>
    </row>
    <row r="844" spans="2:9" x14ac:dyDescent="0.2">
      <c r="B844"/>
      <c r="C844"/>
      <c r="D844"/>
      <c r="E844"/>
      <c r="F844"/>
      <c r="G844"/>
      <c r="H844"/>
      <c r="I844"/>
    </row>
    <row r="845" spans="2:9" x14ac:dyDescent="0.2">
      <c r="B845"/>
      <c r="C845"/>
      <c r="D845"/>
      <c r="E845"/>
      <c r="F845"/>
      <c r="G845"/>
      <c r="H845"/>
      <c r="I845"/>
    </row>
    <row r="846" spans="2:9" x14ac:dyDescent="0.2">
      <c r="B846"/>
      <c r="C846"/>
      <c r="D846"/>
      <c r="E846"/>
      <c r="F846"/>
      <c r="G846"/>
      <c r="H846"/>
      <c r="I846"/>
    </row>
    <row r="847" spans="2:9" x14ac:dyDescent="0.2">
      <c r="B847"/>
      <c r="C847"/>
      <c r="D847"/>
      <c r="E847"/>
      <c r="F847"/>
      <c r="G847"/>
      <c r="H847"/>
      <c r="I847"/>
    </row>
    <row r="848" spans="2:9" x14ac:dyDescent="0.2">
      <c r="B848"/>
      <c r="C848"/>
      <c r="D848"/>
      <c r="E848"/>
      <c r="F848"/>
      <c r="G848"/>
      <c r="H848"/>
      <c r="I848"/>
    </row>
    <row r="849" spans="2:9" x14ac:dyDescent="0.2">
      <c r="B849"/>
      <c r="C849"/>
      <c r="D849"/>
      <c r="E849"/>
      <c r="F849"/>
      <c r="G849"/>
      <c r="H849"/>
      <c r="I849"/>
    </row>
    <row r="850" spans="2:9" x14ac:dyDescent="0.2">
      <c r="B850"/>
      <c r="C850"/>
      <c r="D850"/>
      <c r="E850"/>
      <c r="F850"/>
      <c r="G850"/>
      <c r="H850">
        <f>300000-132000</f>
        <v>168000</v>
      </c>
      <c r="I850"/>
    </row>
    <row r="851" spans="2:9" x14ac:dyDescent="0.2">
      <c r="B851"/>
      <c r="C851"/>
      <c r="D851"/>
      <c r="E851"/>
      <c r="F851"/>
      <c r="G851"/>
      <c r="H851"/>
      <c r="I851"/>
    </row>
    <row r="852" spans="2:9" x14ac:dyDescent="0.2">
      <c r="B852"/>
      <c r="C852"/>
      <c r="D852"/>
      <c r="E852"/>
      <c r="F852"/>
      <c r="G852"/>
      <c r="H852"/>
      <c r="I852"/>
    </row>
    <row r="853" spans="2:9" x14ac:dyDescent="0.2">
      <c r="B853"/>
      <c r="C853"/>
      <c r="D853"/>
      <c r="E853"/>
      <c r="F853"/>
      <c r="G853"/>
      <c r="H853"/>
      <c r="I853"/>
    </row>
    <row r="854" spans="2:9" x14ac:dyDescent="0.2">
      <c r="B854"/>
      <c r="C854"/>
      <c r="D854"/>
      <c r="E854"/>
      <c r="F854"/>
      <c r="G854"/>
      <c r="H854"/>
      <c r="I854">
        <f>54000+50000+47000+49000</f>
        <v>200000</v>
      </c>
    </row>
    <row r="855" spans="2:9" x14ac:dyDescent="0.2">
      <c r="B855"/>
      <c r="C855"/>
      <c r="D855"/>
      <c r="E855"/>
      <c r="F855"/>
      <c r="G855"/>
      <c r="H855"/>
      <c r="I855"/>
    </row>
    <row r="856" spans="2:9" x14ac:dyDescent="0.2">
      <c r="B856"/>
      <c r="C856"/>
      <c r="D856"/>
      <c r="E856"/>
      <c r="F856"/>
      <c r="G856"/>
      <c r="H856"/>
      <c r="I856"/>
    </row>
    <row r="857" spans="2:9" x14ac:dyDescent="0.2">
      <c r="B857"/>
      <c r="C857"/>
      <c r="D857"/>
      <c r="E857"/>
      <c r="F857"/>
      <c r="G857"/>
      <c r="H857"/>
      <c r="I857"/>
    </row>
    <row r="858" spans="2:9" x14ac:dyDescent="0.2">
      <c r="B858"/>
      <c r="C858"/>
      <c r="D858"/>
      <c r="E858"/>
      <c r="F858"/>
      <c r="G858"/>
      <c r="H858"/>
      <c r="I858"/>
    </row>
    <row r="859" spans="2:9" x14ac:dyDescent="0.2">
      <c r="B859"/>
      <c r="C859"/>
      <c r="D859"/>
      <c r="E859"/>
      <c r="F859"/>
      <c r="G859"/>
      <c r="H859"/>
      <c r="I859"/>
    </row>
    <row r="860" spans="2:9" x14ac:dyDescent="0.2">
      <c r="B860"/>
      <c r="C860"/>
      <c r="D860"/>
      <c r="E860"/>
      <c r="F860"/>
      <c r="G860"/>
      <c r="H860"/>
      <c r="I860"/>
    </row>
    <row r="861" spans="2:9" x14ac:dyDescent="0.2">
      <c r="B861"/>
      <c r="C861"/>
      <c r="D861"/>
      <c r="E861"/>
      <c r="F861"/>
      <c r="G861"/>
      <c r="H861"/>
      <c r="I861"/>
    </row>
    <row r="862" spans="2:9" x14ac:dyDescent="0.2">
      <c r="B862"/>
      <c r="C862"/>
      <c r="D862"/>
      <c r="E862"/>
      <c r="F862"/>
      <c r="G862"/>
      <c r="H862"/>
      <c r="I862"/>
    </row>
    <row r="863" spans="2:9" x14ac:dyDescent="0.2">
      <c r="B863"/>
      <c r="C863"/>
      <c r="D863"/>
      <c r="E863"/>
      <c r="F863"/>
      <c r="G863"/>
      <c r="H863"/>
      <c r="I863"/>
    </row>
    <row r="864" spans="2:9" x14ac:dyDescent="0.2">
      <c r="B864"/>
      <c r="C864"/>
      <c r="D864"/>
      <c r="E864"/>
      <c r="F864"/>
      <c r="G864"/>
      <c r="H864"/>
      <c r="I864"/>
    </row>
    <row r="865" spans="2:9" x14ac:dyDescent="0.2">
      <c r="B865"/>
      <c r="C865"/>
      <c r="D865"/>
      <c r="E865"/>
      <c r="F865"/>
      <c r="G865"/>
      <c r="H865"/>
      <c r="I865"/>
    </row>
    <row r="866" spans="2:9" x14ac:dyDescent="0.2">
      <c r="B866"/>
      <c r="C866"/>
      <c r="D866"/>
      <c r="E866"/>
      <c r="F866"/>
      <c r="G866"/>
      <c r="H866"/>
      <c r="I866"/>
    </row>
    <row r="867" spans="2:9" x14ac:dyDescent="0.2">
      <c r="B867"/>
      <c r="C867"/>
      <c r="D867"/>
      <c r="E867"/>
      <c r="F867"/>
      <c r="G867"/>
      <c r="H867"/>
      <c r="I867"/>
    </row>
    <row r="868" spans="2:9" x14ac:dyDescent="0.2">
      <c r="B868"/>
      <c r="C868"/>
      <c r="D868"/>
      <c r="E868"/>
      <c r="F868"/>
      <c r="G868"/>
      <c r="H868"/>
      <c r="I868"/>
    </row>
    <row r="869" spans="2:9" x14ac:dyDescent="0.2">
      <c r="B869"/>
      <c r="C869"/>
      <c r="D869"/>
      <c r="E869"/>
      <c r="F869"/>
      <c r="G869"/>
      <c r="H869"/>
      <c r="I869"/>
    </row>
    <row r="870" spans="2:9" x14ac:dyDescent="0.2">
      <c r="B870"/>
      <c r="C870"/>
      <c r="D870"/>
      <c r="E870"/>
      <c r="F870"/>
      <c r="G870"/>
      <c r="H870"/>
      <c r="I870"/>
    </row>
    <row r="871" spans="2:9" x14ac:dyDescent="0.2">
      <c r="B871"/>
      <c r="C871"/>
      <c r="D871"/>
      <c r="E871"/>
      <c r="F871"/>
      <c r="G871"/>
      <c r="H871"/>
      <c r="I871"/>
    </row>
    <row r="872" spans="2:9" x14ac:dyDescent="0.2">
      <c r="B872"/>
      <c r="C872"/>
      <c r="D872"/>
      <c r="E872"/>
      <c r="F872"/>
      <c r="G872"/>
      <c r="H872"/>
      <c r="I872"/>
    </row>
    <row r="873" spans="2:9" x14ac:dyDescent="0.2">
      <c r="B873"/>
      <c r="C873"/>
      <c r="D873"/>
      <c r="E873"/>
      <c r="F873"/>
      <c r="G873"/>
      <c r="H873"/>
      <c r="I873"/>
    </row>
    <row r="874" spans="2:9" x14ac:dyDescent="0.2">
      <c r="B874"/>
      <c r="C874"/>
      <c r="D874"/>
      <c r="E874"/>
      <c r="F874"/>
      <c r="G874"/>
      <c r="H874"/>
      <c r="I874"/>
    </row>
    <row r="875" spans="2:9" x14ac:dyDescent="0.2">
      <c r="B875"/>
      <c r="C875"/>
      <c r="D875"/>
      <c r="E875"/>
      <c r="F875"/>
      <c r="G875"/>
      <c r="H875"/>
      <c r="I875"/>
    </row>
    <row r="876" spans="2:9" x14ac:dyDescent="0.2">
      <c r="B876"/>
      <c r="C876"/>
      <c r="D876"/>
      <c r="E876"/>
      <c r="F876"/>
      <c r="G876"/>
      <c r="H876"/>
      <c r="I876"/>
    </row>
    <row r="877" spans="2:9" x14ac:dyDescent="0.2">
      <c r="B877"/>
      <c r="C877"/>
      <c r="D877"/>
      <c r="E877"/>
      <c r="F877"/>
      <c r="G877"/>
      <c r="H877"/>
      <c r="I877"/>
    </row>
    <row r="878" spans="2:9" x14ac:dyDescent="0.2">
      <c r="B878"/>
      <c r="C878"/>
      <c r="D878"/>
      <c r="E878"/>
      <c r="F878"/>
      <c r="G878"/>
      <c r="H878"/>
      <c r="I878"/>
    </row>
    <row r="879" spans="2:9" x14ac:dyDescent="0.2">
      <c r="B879"/>
      <c r="C879"/>
      <c r="D879"/>
      <c r="E879"/>
      <c r="F879"/>
      <c r="G879"/>
      <c r="H879"/>
      <c r="I879"/>
    </row>
    <row r="880" spans="2:9" x14ac:dyDescent="0.2">
      <c r="B880"/>
      <c r="C880"/>
      <c r="D880"/>
      <c r="E880"/>
      <c r="F880"/>
      <c r="G880"/>
      <c r="H880"/>
      <c r="I880"/>
    </row>
    <row r="881" spans="2:9" x14ac:dyDescent="0.2">
      <c r="B881"/>
      <c r="C881"/>
      <c r="D881"/>
      <c r="E881"/>
      <c r="F881"/>
      <c r="G881"/>
      <c r="H881"/>
      <c r="I881"/>
    </row>
    <row r="882" spans="2:9" x14ac:dyDescent="0.2">
      <c r="B882"/>
      <c r="C882"/>
      <c r="D882"/>
      <c r="E882"/>
      <c r="F882"/>
      <c r="G882"/>
      <c r="H882"/>
      <c r="I882"/>
    </row>
    <row r="883" spans="2:9" x14ac:dyDescent="0.2">
      <c r="B883"/>
      <c r="C883"/>
      <c r="D883"/>
      <c r="E883"/>
      <c r="F883"/>
      <c r="G883"/>
      <c r="H883"/>
      <c r="I883"/>
    </row>
    <row r="884" spans="2:9" x14ac:dyDescent="0.2">
      <c r="B884"/>
      <c r="C884"/>
      <c r="D884"/>
      <c r="E884"/>
      <c r="F884"/>
      <c r="G884"/>
      <c r="H884"/>
      <c r="I884"/>
    </row>
    <row r="885" spans="2:9" x14ac:dyDescent="0.2">
      <c r="B885"/>
      <c r="C885"/>
      <c r="D885"/>
      <c r="E885"/>
      <c r="F885"/>
      <c r="G885"/>
      <c r="H885"/>
      <c r="I885"/>
    </row>
    <row r="886" spans="2:9" x14ac:dyDescent="0.2">
      <c r="B886"/>
      <c r="C886"/>
      <c r="D886"/>
      <c r="E886"/>
      <c r="F886"/>
      <c r="G886"/>
      <c r="H886"/>
      <c r="I886"/>
    </row>
    <row r="887" spans="2:9" x14ac:dyDescent="0.2">
      <c r="B887"/>
      <c r="C887"/>
      <c r="D887"/>
      <c r="E887"/>
      <c r="F887"/>
      <c r="G887"/>
      <c r="H887"/>
      <c r="I887"/>
    </row>
    <row r="888" spans="2:9" x14ac:dyDescent="0.2">
      <c r="B888"/>
      <c r="C888"/>
      <c r="D888"/>
      <c r="E888"/>
      <c r="F888"/>
      <c r="G888"/>
      <c r="H888"/>
      <c r="I888"/>
    </row>
    <row r="889" spans="2:9" x14ac:dyDescent="0.2">
      <c r="B889"/>
      <c r="C889"/>
      <c r="D889"/>
      <c r="E889"/>
      <c r="F889"/>
      <c r="G889"/>
      <c r="H889"/>
      <c r="I889"/>
    </row>
    <row r="890" spans="2:9" x14ac:dyDescent="0.2">
      <c r="B890"/>
      <c r="C890"/>
      <c r="D890"/>
      <c r="E890"/>
      <c r="F890"/>
      <c r="G890"/>
      <c r="H890"/>
      <c r="I890"/>
    </row>
    <row r="891" spans="2:9" x14ac:dyDescent="0.2">
      <c r="B891"/>
      <c r="C891"/>
      <c r="D891"/>
      <c r="E891"/>
      <c r="F891"/>
      <c r="G891"/>
      <c r="H891"/>
      <c r="I891"/>
    </row>
    <row r="892" spans="2:9" x14ac:dyDescent="0.2">
      <c r="B892"/>
      <c r="C892"/>
      <c r="D892"/>
      <c r="E892"/>
      <c r="F892"/>
      <c r="G892"/>
      <c r="H892"/>
      <c r="I892"/>
    </row>
    <row r="893" spans="2:9" x14ac:dyDescent="0.2">
      <c r="B893"/>
      <c r="C893"/>
      <c r="D893"/>
      <c r="E893"/>
      <c r="F893"/>
      <c r="G893"/>
      <c r="H893"/>
      <c r="I893"/>
    </row>
    <row r="894" spans="2:9" x14ac:dyDescent="0.2">
      <c r="B894"/>
      <c r="C894"/>
      <c r="D894"/>
      <c r="E894"/>
      <c r="F894"/>
      <c r="G894"/>
      <c r="H894"/>
      <c r="I894"/>
    </row>
    <row r="895" spans="2:9" x14ac:dyDescent="0.2">
      <c r="B895"/>
      <c r="C895"/>
      <c r="D895"/>
      <c r="E895"/>
      <c r="F895"/>
      <c r="G895"/>
      <c r="H895"/>
      <c r="I895"/>
    </row>
    <row r="896" spans="2:9" x14ac:dyDescent="0.2">
      <c r="B896"/>
      <c r="C896"/>
      <c r="D896"/>
      <c r="E896"/>
      <c r="F896"/>
      <c r="G896"/>
      <c r="H896"/>
      <c r="I896"/>
    </row>
    <row r="897" spans="2:9" x14ac:dyDescent="0.2">
      <c r="B897"/>
      <c r="C897"/>
      <c r="D897"/>
      <c r="E897"/>
      <c r="F897"/>
      <c r="G897"/>
      <c r="H897"/>
      <c r="I897"/>
    </row>
    <row r="898" spans="2:9" x14ac:dyDescent="0.2">
      <c r="B898"/>
      <c r="C898"/>
      <c r="D898"/>
      <c r="E898"/>
      <c r="F898"/>
      <c r="G898"/>
      <c r="H898"/>
      <c r="I898"/>
    </row>
    <row r="899" spans="2:9" x14ac:dyDescent="0.2">
      <c r="B899"/>
      <c r="C899"/>
      <c r="D899"/>
      <c r="E899"/>
      <c r="F899"/>
      <c r="G899"/>
      <c r="H899"/>
      <c r="I899"/>
    </row>
    <row r="900" spans="2:9" x14ac:dyDescent="0.2">
      <c r="B900"/>
      <c r="C900"/>
      <c r="D900"/>
      <c r="E900"/>
      <c r="F900"/>
      <c r="G900"/>
      <c r="H900"/>
      <c r="I900"/>
    </row>
    <row r="901" spans="2:9" x14ac:dyDescent="0.2">
      <c r="B901"/>
      <c r="C901"/>
      <c r="D901"/>
      <c r="E901"/>
      <c r="F901"/>
      <c r="G901"/>
      <c r="H901"/>
      <c r="I901"/>
    </row>
    <row r="902" spans="2:9" x14ac:dyDescent="0.2">
      <c r="B902"/>
      <c r="C902"/>
      <c r="D902"/>
      <c r="E902"/>
      <c r="F902"/>
      <c r="G902"/>
      <c r="H902"/>
      <c r="I902"/>
    </row>
    <row r="903" spans="2:9" x14ac:dyDescent="0.2">
      <c r="B903"/>
      <c r="C903"/>
      <c r="D903"/>
      <c r="E903"/>
      <c r="F903"/>
      <c r="G903"/>
      <c r="H903"/>
      <c r="I903"/>
    </row>
    <row r="904" spans="2:9" x14ac:dyDescent="0.2">
      <c r="B904"/>
      <c r="C904"/>
      <c r="D904"/>
      <c r="E904"/>
      <c r="F904"/>
      <c r="G904"/>
      <c r="H904"/>
      <c r="I904"/>
    </row>
    <row r="905" spans="2:9" x14ac:dyDescent="0.2">
      <c r="B905"/>
      <c r="C905"/>
      <c r="D905"/>
      <c r="E905"/>
      <c r="F905"/>
      <c r="G905"/>
      <c r="H905"/>
      <c r="I905"/>
    </row>
    <row r="906" spans="2:9" x14ac:dyDescent="0.2">
      <c r="B906"/>
      <c r="C906"/>
      <c r="D906"/>
      <c r="E906"/>
      <c r="F906"/>
      <c r="G906"/>
      <c r="H906"/>
      <c r="I906"/>
    </row>
    <row r="907" spans="2:9" x14ac:dyDescent="0.2">
      <c r="B907"/>
      <c r="C907"/>
      <c r="D907"/>
      <c r="E907"/>
      <c r="F907"/>
      <c r="G907"/>
      <c r="H907"/>
      <c r="I907"/>
    </row>
    <row r="908" spans="2:9" ht="13.5" thickBot="1" x14ac:dyDescent="0.25">
      <c r="B908"/>
      <c r="C908"/>
      <c r="D908"/>
      <c r="E908"/>
      <c r="F908"/>
      <c r="G908"/>
      <c r="H908"/>
      <c r="I908"/>
    </row>
    <row r="909" spans="2:9" ht="13.5" thickBot="1" x14ac:dyDescent="0.25">
      <c r="B909"/>
      <c r="C909"/>
      <c r="D909"/>
      <c r="E909"/>
      <c r="F909"/>
      <c r="G909"/>
      <c r="H909"/>
      <c r="I909" s="226"/>
    </row>
    <row r="910" spans="2:9" ht="13.5" thickBot="1" x14ac:dyDescent="0.25">
      <c r="B910"/>
      <c r="C910"/>
      <c r="D910"/>
      <c r="E910"/>
      <c r="F910"/>
      <c r="G910"/>
      <c r="H910"/>
      <c r="I910" s="226">
        <v>1200000</v>
      </c>
    </row>
    <row r="911" spans="2:9" ht="13.5" thickBot="1" x14ac:dyDescent="0.25">
      <c r="B911"/>
      <c r="C911"/>
      <c r="D911"/>
      <c r="E911"/>
      <c r="F911"/>
      <c r="G911"/>
      <c r="H911"/>
      <c r="I911" s="226"/>
    </row>
    <row r="912" spans="2:9" ht="13.5" thickBot="1" x14ac:dyDescent="0.25">
      <c r="B912"/>
      <c r="C912"/>
      <c r="D912"/>
      <c r="E912"/>
      <c r="F912"/>
      <c r="G912"/>
      <c r="H912"/>
      <c r="I912" s="226">
        <v>16000</v>
      </c>
    </row>
    <row r="913" spans="2:9" ht="13.5" thickBot="1" x14ac:dyDescent="0.25">
      <c r="B913"/>
      <c r="C913"/>
      <c r="D913"/>
      <c r="E913"/>
      <c r="F913"/>
      <c r="G913"/>
      <c r="H913"/>
      <c r="I913" s="138"/>
    </row>
    <row r="914" spans="2:9" ht="13.5" thickBot="1" x14ac:dyDescent="0.25">
      <c r="B914"/>
      <c r="C914"/>
      <c r="D914"/>
      <c r="E914"/>
      <c r="F914"/>
      <c r="G914"/>
      <c r="H914"/>
      <c r="I914" s="138">
        <v>50000</v>
      </c>
    </row>
    <row r="915" spans="2:9" ht="13.5" thickBot="1" x14ac:dyDescent="0.25">
      <c r="B915"/>
      <c r="C915"/>
      <c r="D915"/>
      <c r="E915"/>
      <c r="F915"/>
      <c r="G915"/>
      <c r="H915"/>
      <c r="I915" s="138"/>
    </row>
    <row r="916" spans="2:9" ht="13.5" thickBot="1" x14ac:dyDescent="0.25">
      <c r="B916"/>
      <c r="C916"/>
      <c r="D916"/>
      <c r="E916"/>
      <c r="F916"/>
      <c r="G916"/>
      <c r="H916"/>
      <c r="I916" s="138">
        <v>5000</v>
      </c>
    </row>
    <row r="917" spans="2:9" x14ac:dyDescent="0.2">
      <c r="B917"/>
      <c r="C917"/>
      <c r="D917"/>
      <c r="E917"/>
      <c r="F917"/>
      <c r="G917"/>
      <c r="H917"/>
      <c r="I917"/>
    </row>
    <row r="918" spans="2:9" x14ac:dyDescent="0.2">
      <c r="B918"/>
      <c r="C918"/>
      <c r="D918"/>
      <c r="E918"/>
      <c r="F918"/>
      <c r="G918"/>
      <c r="H918"/>
      <c r="I918"/>
    </row>
    <row r="919" spans="2:9" x14ac:dyDescent="0.2">
      <c r="B919"/>
      <c r="C919"/>
      <c r="D919"/>
      <c r="E919"/>
      <c r="F919"/>
      <c r="G919"/>
      <c r="H919"/>
      <c r="I919"/>
    </row>
    <row r="920" spans="2:9" x14ac:dyDescent="0.2">
      <c r="B920"/>
      <c r="C920"/>
      <c r="D920"/>
      <c r="E920"/>
      <c r="F920"/>
      <c r="G920"/>
      <c r="H920"/>
      <c r="I920"/>
    </row>
    <row r="921" spans="2:9" x14ac:dyDescent="0.2">
      <c r="B921"/>
      <c r="C921"/>
      <c r="D921"/>
      <c r="E921"/>
      <c r="F921"/>
      <c r="G921"/>
      <c r="H921"/>
      <c r="I921"/>
    </row>
    <row r="922" spans="2:9" ht="13.5" thickBot="1" x14ac:dyDescent="0.25">
      <c r="B922"/>
      <c r="C922"/>
      <c r="D922"/>
      <c r="E922"/>
      <c r="F922"/>
      <c r="G922"/>
      <c r="H922"/>
      <c r="I922"/>
    </row>
    <row r="923" spans="2:9" ht="26.25" thickBot="1" x14ac:dyDescent="0.25">
      <c r="B923" s="295">
        <v>45186</v>
      </c>
      <c r="C923" s="335" t="s">
        <v>39</v>
      </c>
      <c r="D923" s="334" t="s">
        <v>52</v>
      </c>
      <c r="E923" s="335"/>
      <c r="F923" s="142">
        <v>8000</v>
      </c>
      <c r="G923" s="142"/>
      <c r="H923" s="562" t="s">
        <v>965</v>
      </c>
      <c r="I923" s="558"/>
    </row>
    <row r="924" spans="2:9" ht="13.5" thickBot="1" x14ac:dyDescent="0.25">
      <c r="B924" s="295"/>
      <c r="C924" s="132" t="s">
        <v>94</v>
      </c>
      <c r="D924" s="225"/>
      <c r="E924" s="138">
        <v>4600</v>
      </c>
      <c r="F924" s="145"/>
      <c r="G924" s="145"/>
      <c r="H924" s="296" t="s">
        <v>966</v>
      </c>
      <c r="I924" s="558" t="s">
        <v>967</v>
      </c>
    </row>
    <row r="925" spans="2:9" ht="13.5" thickBot="1" x14ac:dyDescent="0.25">
      <c r="B925" s="295"/>
      <c r="C925" s="132"/>
      <c r="D925" s="225"/>
      <c r="E925" s="138"/>
      <c r="F925" s="145"/>
      <c r="G925" s="145"/>
      <c r="H925" s="296"/>
      <c r="I925" s="558"/>
    </row>
    <row r="926" spans="2:9" ht="26.25" thickBot="1" x14ac:dyDescent="0.25">
      <c r="B926" s="295">
        <v>45187</v>
      </c>
      <c r="C926" s="132" t="s">
        <v>71</v>
      </c>
      <c r="D926" s="225" t="s">
        <v>968</v>
      </c>
      <c r="E926" s="138">
        <v>1000</v>
      </c>
      <c r="F926" s="145"/>
      <c r="G926" s="145"/>
      <c r="H926" s="296" t="s">
        <v>969</v>
      </c>
      <c r="I926" s="558"/>
    </row>
    <row r="927" spans="2:9" ht="13.5" thickBot="1" x14ac:dyDescent="0.25">
      <c r="B927" s="295"/>
      <c r="C927" s="132"/>
      <c r="D927" s="225"/>
      <c r="E927" s="138"/>
      <c r="F927" s="145"/>
      <c r="G927" s="145"/>
      <c r="H927" s="296"/>
      <c r="I927" s="558"/>
    </row>
    <row r="928" spans="2:9" ht="13.5" thickBot="1" x14ac:dyDescent="0.25">
      <c r="B928" s="295">
        <v>45188</v>
      </c>
      <c r="C928" s="335" t="s">
        <v>111</v>
      </c>
      <c r="D928" s="334" t="s">
        <v>638</v>
      </c>
      <c r="E928" s="335"/>
      <c r="F928" s="142">
        <v>42000</v>
      </c>
      <c r="G928" s="142"/>
      <c r="H928" s="562" t="s">
        <v>972</v>
      </c>
      <c r="I928" s="558"/>
    </row>
    <row r="929" spans="2:9" ht="13.5" thickBot="1" x14ac:dyDescent="0.25">
      <c r="B929" s="295"/>
      <c r="C929" s="132"/>
      <c r="D929" s="225"/>
      <c r="E929" s="138"/>
      <c r="F929" s="145"/>
      <c r="G929" s="145"/>
      <c r="H929" s="296"/>
      <c r="I929" s="558"/>
    </row>
    <row r="930" spans="2:9" ht="13.5" thickBot="1" x14ac:dyDescent="0.25">
      <c r="B930" s="295">
        <v>45189</v>
      </c>
      <c r="C930" s="132" t="s">
        <v>94</v>
      </c>
      <c r="D930" s="225"/>
      <c r="E930" s="138">
        <v>16400</v>
      </c>
      <c r="F930" s="145"/>
      <c r="G930" s="145"/>
      <c r="H930" s="296" t="s">
        <v>933</v>
      </c>
      <c r="I930" s="558"/>
    </row>
    <row r="931" spans="2:9" ht="13.5" thickBot="1" x14ac:dyDescent="0.25">
      <c r="B931" s="295"/>
      <c r="C931" s="132" t="s">
        <v>94</v>
      </c>
      <c r="D931" s="225"/>
      <c r="E931" s="138">
        <v>3400</v>
      </c>
      <c r="F931" s="145"/>
      <c r="G931" s="145"/>
      <c r="H931" s="296" t="s">
        <v>929</v>
      </c>
      <c r="I931" s="558"/>
    </row>
    <row r="932" spans="2:9" ht="26.25" thickBot="1" x14ac:dyDescent="0.25">
      <c r="B932" s="295"/>
      <c r="C932" s="132" t="s">
        <v>71</v>
      </c>
      <c r="D932" s="225" t="s">
        <v>968</v>
      </c>
      <c r="E932" s="138">
        <v>2000</v>
      </c>
      <c r="F932" s="145"/>
      <c r="G932" s="145"/>
      <c r="H932" s="296" t="s">
        <v>973</v>
      </c>
      <c r="I932" s="558"/>
    </row>
    <row r="933" spans="2:9" ht="26.25" thickBot="1" x14ac:dyDescent="0.25">
      <c r="B933" s="295"/>
      <c r="C933" s="132" t="s">
        <v>71</v>
      </c>
      <c r="D933" s="225" t="s">
        <v>974</v>
      </c>
      <c r="E933" s="138">
        <v>1000</v>
      </c>
      <c r="F933" s="145"/>
      <c r="G933" s="145"/>
      <c r="H933" s="296" t="s">
        <v>975</v>
      </c>
      <c r="I933" s="558"/>
    </row>
    <row r="934" spans="2:9" ht="13.5" thickBot="1" x14ac:dyDescent="0.25">
      <c r="B934" s="295"/>
      <c r="C934" s="132"/>
      <c r="D934" s="225"/>
      <c r="E934" s="138"/>
      <c r="F934" s="145"/>
      <c r="G934" s="145"/>
      <c r="H934" s="296"/>
      <c r="I934" s="558"/>
    </row>
    <row r="935" spans="2:9" ht="13.5" thickBot="1" x14ac:dyDescent="0.25">
      <c r="B935" s="295">
        <v>45190</v>
      </c>
      <c r="C935" s="132" t="s">
        <v>39</v>
      </c>
      <c r="D935" s="225" t="s">
        <v>869</v>
      </c>
      <c r="E935" s="138"/>
      <c r="F935" s="145"/>
      <c r="G935" s="145"/>
      <c r="H935" s="296"/>
      <c r="I935" s="558"/>
    </row>
    <row r="936" spans="2:9" ht="13.5" thickBot="1" x14ac:dyDescent="0.25">
      <c r="B936" s="295"/>
      <c r="C936" s="132"/>
      <c r="D936" s="225"/>
      <c r="E936" s="138"/>
      <c r="F936" s="145"/>
      <c r="G936" s="145"/>
      <c r="H936" s="296"/>
      <c r="I936" s="558"/>
    </row>
    <row r="937" spans="2:9" ht="13.5" thickBot="1" x14ac:dyDescent="0.25">
      <c r="B937" s="295">
        <v>45192</v>
      </c>
      <c r="C937" s="132" t="s">
        <v>41</v>
      </c>
      <c r="D937" s="225"/>
      <c r="E937" s="138">
        <v>23650</v>
      </c>
      <c r="F937" s="145"/>
      <c r="G937" s="145"/>
      <c r="H937" s="296" t="s">
        <v>976</v>
      </c>
      <c r="I937" s="558"/>
    </row>
    <row r="938" spans="2:9" ht="13.5" thickBot="1" x14ac:dyDescent="0.25">
      <c r="B938" s="295"/>
      <c r="C938" s="132"/>
      <c r="D938" s="225"/>
      <c r="E938" s="138"/>
      <c r="F938" s="145"/>
      <c r="G938" s="145"/>
      <c r="H938" s="296"/>
      <c r="I938" s="558"/>
    </row>
    <row r="939" spans="2:9" ht="13.5" thickBot="1" x14ac:dyDescent="0.25">
      <c r="B939" s="295"/>
      <c r="C939" s="132"/>
      <c r="D939" s="225"/>
      <c r="E939" s="138"/>
      <c r="F939" s="145"/>
      <c r="G939" s="145"/>
      <c r="H939" s="296"/>
      <c r="I939" s="558"/>
    </row>
    <row r="940" spans="2:9" ht="26.25" thickBot="1" x14ac:dyDescent="0.25">
      <c r="B940" s="525" t="s">
        <v>314</v>
      </c>
      <c r="C940" s="525"/>
      <c r="D940" s="526">
        <f>Tableau2[[#Totals],[Crédit]]-Tableau2[[#Totals],[Débit]]</f>
        <v>91480</v>
      </c>
      <c r="E940" s="527">
        <f>SUBTOTAL(109,Tableau2[Débit])</f>
        <v>27037720</v>
      </c>
      <c r="F940" s="527">
        <f>SUBTOTAL(109,Tableau2[Crédit])</f>
        <v>27129200</v>
      </c>
      <c r="G940" s="528"/>
      <c r="H940" s="528"/>
      <c r="I940" s="544"/>
    </row>
  </sheetData>
  <mergeCells count="2">
    <mergeCell ref="C3:F3"/>
    <mergeCell ref="C6:F6"/>
  </mergeCells>
  <phoneticPr fontId="17" type="noConversion"/>
  <conditionalFormatting sqref="D826">
    <cfRule type="cellIs" dxfId="25" priority="13" operator="lessThan">
      <formula>0</formula>
    </cfRule>
    <cfRule type="cellIs" dxfId="24" priority="14" operator="greaterThan">
      <formula>0</formula>
    </cfRule>
    <cfRule type="cellIs" dxfId="23" priority="15" operator="greaterThan">
      <formula>0</formula>
    </cfRule>
  </conditionalFormatting>
  <conditionalFormatting sqref="D940">
    <cfRule type="cellIs" dxfId="22" priority="1" operator="lessThan">
      <formula>0</formula>
    </cfRule>
    <cfRule type="cellIs" dxfId="21" priority="2" operator="greaterThan">
      <formula>0</formula>
    </cfRule>
    <cfRule type="cellIs" dxfId="20" priority="3" operator="greaterThan">
      <formula>0</formula>
    </cfRule>
  </conditionalFormatting>
  <dataValidations disablePrompts="1" count="3">
    <dataValidation type="list" allowBlank="1" showInputMessage="1" showErrorMessage="1" sqref="R14:R29" xr:uid="{73348F5A-0522-434F-A389-66996FB5AF37}">
      <formula1>OFFSET($R$14,0,0,COUNTA($R:$R)-1)</formula1>
    </dataValidation>
    <dataValidation type="list" allowBlank="1" showInputMessage="1" showErrorMessage="1" sqref="T14:T29" xr:uid="{561C79B8-F072-4AB9-96BA-C6DA9D28BF83}">
      <formula1>OFFSET($T$14,0,0,COUNTA($T:$T)-1)</formula1>
    </dataValidation>
    <dataValidation type="list" showInputMessage="1" showErrorMessage="1" sqref="G234:G235 G14:G232" xr:uid="{B5A92D87-01E3-4B9E-81C8-57C44199F22B}">
      <formula1>OFFSET($G$14,0,0,COUNTA($G:$G)-1)</formula1>
    </dataValidation>
  </dataValidations>
  <hyperlinks>
    <hyperlink ref="I274" r:id="rId1" display="Facture" xr:uid="{C5323F4E-EAB1-4C3C-86E4-EABEE39899D0}"/>
    <hyperlink ref="I275" r:id="rId2" xr:uid="{FA313240-D89E-4446-B95B-0137CC5D5484}"/>
    <hyperlink ref="I276" r:id="rId3" xr:uid="{C8172FDF-ABF4-41CF-BBD4-B603B851D581}"/>
    <hyperlink ref="I286" r:id="rId4" xr:uid="{E4604DEB-DB21-4FEC-8AEF-792BFB1E44FA}"/>
    <hyperlink ref="I285" r:id="rId5" xr:uid="{143AF98C-AF1F-4D4C-B334-74B8DCD8C482}"/>
    <hyperlink ref="I281" r:id="rId6" xr:uid="{5759FE8B-5526-4177-8823-7A9BE18686C8}"/>
    <hyperlink ref="I282" r:id="rId7" xr:uid="{A7884C09-3FF9-41FB-B2AF-947A0661FE95}"/>
    <hyperlink ref="I283" r:id="rId8" xr:uid="{08C05A26-703D-4127-8D64-AC69FD4BAFB9}"/>
    <hyperlink ref="I288" r:id="rId9" xr:uid="{DC80CE65-F8BF-4BD5-B43E-7CBADCCA3FED}"/>
    <hyperlink ref="I292" r:id="rId10" xr:uid="{ADDDE24A-B158-437C-964F-F8A47789094A}"/>
    <hyperlink ref="I293" r:id="rId11" xr:uid="{F8160B58-20DD-4EB6-92DF-AB1CEA0E2552}"/>
    <hyperlink ref="I297" r:id="rId12" xr:uid="{B114CE21-7913-4157-890B-B6DE635F8B7D}"/>
    <hyperlink ref="I298" r:id="rId13" display="Factur sable" xr:uid="{5F00D6EA-7767-47C0-B22D-449A67D871FE}"/>
    <hyperlink ref="I301" r:id="rId14" display="Document Sabre\Bons-Facture-Attachement\Gravier.jpg" xr:uid="{C2C04D32-C0C8-4159-98CD-F98180BF82D2}"/>
    <hyperlink ref="I303" r:id="rId15" display="Document Sabre\Bons-Facture-Attachement\Lampe.jpg" xr:uid="{4E1F7ACF-5C53-4E79-96D4-DCDCF6C90C5F}"/>
    <hyperlink ref="I374" r:id="rId16" xr:uid="{A99B7881-C823-4652-9F98-2A1F584416EA}"/>
    <hyperlink ref="I376" r:id="rId17" xr:uid="{5C8CFB14-441F-40CB-A2B3-3EA78ACE9DAE}"/>
    <hyperlink ref="I378" r:id="rId18" xr:uid="{82A325EB-91D2-4514-B196-01B13B2A702E}"/>
  </hyperlinks>
  <pageMargins left="0.78740157480314965" right="0.78740157480314965" top="0.98425196850393704" bottom="0.98425196850393704" header="0.51181102362204722" footer="0.51181102362204722"/>
  <pageSetup orientation="landscape" r:id="rId19"/>
  <headerFooter alignWithMargins="0"/>
  <tableParts count="3">
    <tablePart r:id="rId20"/>
    <tablePart r:id="rId21"/>
    <tablePart r:id="rId2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94FB0-DAAE-4940-BADD-5D4C2CC3E36A}">
  <dimension ref="D4:V79"/>
  <sheetViews>
    <sheetView topLeftCell="A27" zoomScale="85" zoomScaleNormal="85" workbookViewId="0">
      <selection activeCell="D38" sqref="D38"/>
    </sheetView>
  </sheetViews>
  <sheetFormatPr baseColWidth="10" defaultRowHeight="12.75" x14ac:dyDescent="0.2"/>
  <cols>
    <col min="2" max="2" width="16.42578125" customWidth="1"/>
    <col min="3" max="3" width="8" customWidth="1"/>
    <col min="4" max="4" width="12" style="60" customWidth="1"/>
    <col min="5" max="6" width="12" customWidth="1"/>
    <col min="7" max="7" width="16.7109375" customWidth="1"/>
    <col min="8" max="8" width="16.28515625" style="311" customWidth="1"/>
    <col min="9" max="9" width="37.85546875" customWidth="1"/>
    <col min="10" max="10" width="8.85546875" customWidth="1"/>
    <col min="11" max="11" width="14.5703125" customWidth="1"/>
    <col min="12" max="12" width="43.42578125" style="385" customWidth="1"/>
    <col min="13" max="13" width="18.140625" style="387" customWidth="1"/>
    <col min="14" max="14" width="16.28515625" style="387" customWidth="1"/>
    <col min="15" max="15" width="19.28515625" style="405" customWidth="1"/>
    <col min="17" max="17" width="27.7109375" customWidth="1"/>
    <col min="18" max="18" width="23" customWidth="1"/>
    <col min="19" max="19" width="20" customWidth="1"/>
    <col min="21" max="21" width="14.5703125" customWidth="1"/>
    <col min="22" max="22" width="43.42578125" customWidth="1"/>
    <col min="23" max="23" width="14.85546875" customWidth="1"/>
    <col min="24" max="24" width="16.28515625" customWidth="1"/>
    <col min="25" max="25" width="19.28515625" customWidth="1"/>
  </cols>
  <sheetData>
    <row r="4" spans="4:10" ht="13.5" thickBot="1" x14ac:dyDescent="0.25"/>
    <row r="5" spans="4:10" ht="13.5" thickBot="1" x14ac:dyDescent="0.25">
      <c r="D5" s="617" t="s">
        <v>616</v>
      </c>
      <c r="E5" s="618"/>
      <c r="F5" s="618"/>
      <c r="G5" s="618"/>
      <c r="H5" s="618"/>
      <c r="I5" s="619"/>
    </row>
    <row r="6" spans="4:10" x14ac:dyDescent="0.2">
      <c r="J6" s="310"/>
    </row>
    <row r="7" spans="4:10" ht="13.5" thickBot="1" x14ac:dyDescent="0.25">
      <c r="D7" s="312" t="s">
        <v>5</v>
      </c>
      <c r="E7" s="313" t="s">
        <v>620</v>
      </c>
      <c r="F7" s="313" t="s">
        <v>504</v>
      </c>
      <c r="G7" s="313" t="s">
        <v>505</v>
      </c>
      <c r="H7" s="314" t="s">
        <v>506</v>
      </c>
      <c r="I7" s="315" t="s">
        <v>34</v>
      </c>
    </row>
    <row r="8" spans="4:10" ht="13.5" thickBot="1" x14ac:dyDescent="0.25">
      <c r="D8" s="317" t="s">
        <v>508</v>
      </c>
      <c r="E8" s="318" t="s">
        <v>47</v>
      </c>
      <c r="F8" s="318"/>
      <c r="G8" s="318"/>
      <c r="H8" s="320">
        <v>40000</v>
      </c>
      <c r="I8" s="319"/>
    </row>
    <row r="9" spans="4:10" ht="13.5" thickBot="1" x14ac:dyDescent="0.25">
      <c r="D9" s="317" t="s">
        <v>508</v>
      </c>
      <c r="E9" s="318" t="s">
        <v>47</v>
      </c>
      <c r="F9" s="324" t="s">
        <v>52</v>
      </c>
      <c r="G9" s="324" t="s">
        <v>134</v>
      </c>
      <c r="H9" s="327">
        <v>30000</v>
      </c>
      <c r="I9" s="326"/>
    </row>
    <row r="10" spans="4:10" ht="13.5" thickBot="1" x14ac:dyDescent="0.25">
      <c r="D10" s="317">
        <v>44630</v>
      </c>
      <c r="E10" s="318" t="s">
        <v>47</v>
      </c>
      <c r="F10" s="324" t="s">
        <v>52</v>
      </c>
      <c r="G10" s="324" t="s">
        <v>134</v>
      </c>
      <c r="H10" s="327">
        <v>30000</v>
      </c>
      <c r="I10" s="326"/>
    </row>
    <row r="11" spans="4:10" ht="13.5" thickBot="1" x14ac:dyDescent="0.25">
      <c r="D11" s="317">
        <v>44637</v>
      </c>
      <c r="E11" s="318" t="s">
        <v>47</v>
      </c>
      <c r="F11" s="328" t="s">
        <v>67</v>
      </c>
      <c r="G11" s="328" t="s">
        <v>134</v>
      </c>
      <c r="H11" s="329">
        <v>30000</v>
      </c>
      <c r="I11" s="330"/>
    </row>
    <row r="12" spans="4:10" ht="13.5" thickBot="1" x14ac:dyDescent="0.25">
      <c r="D12" s="317">
        <v>44662</v>
      </c>
      <c r="E12" s="318" t="s">
        <v>47</v>
      </c>
      <c r="F12" s="328" t="s">
        <v>67</v>
      </c>
      <c r="G12" s="328" t="s">
        <v>134</v>
      </c>
      <c r="H12" s="329">
        <v>50000</v>
      </c>
      <c r="I12" s="330"/>
    </row>
    <row r="13" spans="4:10" ht="13.5" thickBot="1" x14ac:dyDescent="0.25">
      <c r="D13" s="317">
        <v>44665</v>
      </c>
      <c r="E13" s="318" t="s">
        <v>47</v>
      </c>
      <c r="F13" s="328" t="s">
        <v>67</v>
      </c>
      <c r="G13" s="328" t="s">
        <v>134</v>
      </c>
      <c r="H13" s="329">
        <v>50000</v>
      </c>
      <c r="I13" s="330"/>
    </row>
    <row r="14" spans="4:10" ht="13.5" thickBot="1" x14ac:dyDescent="0.25">
      <c r="D14" s="317">
        <v>44672</v>
      </c>
      <c r="E14" s="318" t="s">
        <v>47</v>
      </c>
      <c r="F14" s="324" t="s">
        <v>52</v>
      </c>
      <c r="G14" s="324" t="s">
        <v>134</v>
      </c>
      <c r="H14" s="327">
        <v>50000</v>
      </c>
      <c r="I14" s="326"/>
    </row>
    <row r="15" spans="4:10" ht="13.5" thickBot="1" x14ac:dyDescent="0.25">
      <c r="D15" s="317">
        <v>44678</v>
      </c>
      <c r="E15" s="318" t="s">
        <v>47</v>
      </c>
      <c r="F15" s="328" t="s">
        <v>67</v>
      </c>
      <c r="G15" s="328" t="s">
        <v>134</v>
      </c>
      <c r="H15" s="329">
        <v>50000</v>
      </c>
      <c r="I15" s="330"/>
    </row>
    <row r="16" spans="4:10" ht="13.5" thickBot="1" x14ac:dyDescent="0.25">
      <c r="D16" s="317">
        <v>44700</v>
      </c>
      <c r="E16" s="318" t="s">
        <v>47</v>
      </c>
      <c r="F16" s="328" t="s">
        <v>67</v>
      </c>
      <c r="G16" s="328" t="s">
        <v>134</v>
      </c>
      <c r="H16" s="329">
        <v>15000</v>
      </c>
      <c r="I16" s="330"/>
    </row>
    <row r="17" spans="4:9" ht="13.5" thickBot="1" x14ac:dyDescent="0.25">
      <c r="D17" s="317">
        <v>44707</v>
      </c>
      <c r="E17" s="318" t="s">
        <v>47</v>
      </c>
      <c r="F17" s="328" t="s">
        <v>67</v>
      </c>
      <c r="G17" s="328" t="s">
        <v>134</v>
      </c>
      <c r="H17" s="329">
        <v>30000</v>
      </c>
      <c r="I17" s="330"/>
    </row>
    <row r="18" spans="4:9" ht="13.5" thickBot="1" x14ac:dyDescent="0.25">
      <c r="D18" s="317">
        <v>44714</v>
      </c>
      <c r="E18" s="318" t="s">
        <v>47</v>
      </c>
      <c r="F18" s="328" t="s">
        <v>67</v>
      </c>
      <c r="G18" s="328" t="s">
        <v>134</v>
      </c>
      <c r="H18" s="329">
        <v>20000</v>
      </c>
      <c r="I18" s="330"/>
    </row>
    <row r="19" spans="4:9" ht="13.5" thickBot="1" x14ac:dyDescent="0.25">
      <c r="D19" s="317">
        <v>44721</v>
      </c>
      <c r="E19" s="318" t="s">
        <v>47</v>
      </c>
      <c r="F19" s="328" t="s">
        <v>67</v>
      </c>
      <c r="G19" s="328" t="s">
        <v>134</v>
      </c>
      <c r="H19" s="329">
        <v>65000</v>
      </c>
      <c r="I19" s="330"/>
    </row>
    <row r="20" spans="4:9" ht="13.5" thickBot="1" x14ac:dyDescent="0.25">
      <c r="D20" s="317">
        <v>44728</v>
      </c>
      <c r="E20" s="318" t="s">
        <v>47</v>
      </c>
      <c r="F20" s="328" t="s">
        <v>67</v>
      </c>
      <c r="G20" s="328" t="s">
        <v>134</v>
      </c>
      <c r="H20" s="329">
        <v>50000</v>
      </c>
      <c r="I20" s="330"/>
    </row>
    <row r="21" spans="4:9" ht="13.5" thickBot="1" x14ac:dyDescent="0.25">
      <c r="D21" s="317">
        <v>44746</v>
      </c>
      <c r="E21" s="318" t="s">
        <v>47</v>
      </c>
      <c r="F21" s="324" t="s">
        <v>52</v>
      </c>
      <c r="G21" s="324" t="s">
        <v>134</v>
      </c>
      <c r="H21" s="327">
        <v>100000</v>
      </c>
      <c r="I21" s="326"/>
    </row>
    <row r="22" spans="4:9" ht="13.5" thickBot="1" x14ac:dyDescent="0.25">
      <c r="D22" s="362"/>
      <c r="E22" s="381"/>
      <c r="F22" s="381"/>
      <c r="G22" s="381"/>
      <c r="H22" s="382"/>
      <c r="I22" s="383"/>
    </row>
    <row r="23" spans="4:9" ht="13.5" thickBot="1" x14ac:dyDescent="0.25">
      <c r="D23" s="316">
        <v>44770</v>
      </c>
      <c r="E23" s="219" t="s">
        <v>47</v>
      </c>
      <c r="F23" s="321" t="s">
        <v>52</v>
      </c>
      <c r="G23" s="321" t="s">
        <v>134</v>
      </c>
      <c r="H23" s="322">
        <v>100000</v>
      </c>
      <c r="I23" s="323" t="s">
        <v>137</v>
      </c>
    </row>
    <row r="24" spans="4:9" ht="13.5" thickBot="1" x14ac:dyDescent="0.25">
      <c r="D24" s="316">
        <v>44784</v>
      </c>
      <c r="E24" s="219" t="s">
        <v>47</v>
      </c>
      <c r="F24" s="321" t="s">
        <v>52</v>
      </c>
      <c r="G24" s="321" t="s">
        <v>134</v>
      </c>
      <c r="H24" s="322">
        <v>30000</v>
      </c>
      <c r="I24" s="323" t="s">
        <v>621</v>
      </c>
    </row>
    <row r="25" spans="4:9" ht="13.5" thickBot="1" x14ac:dyDescent="0.25">
      <c r="D25" s="316">
        <v>44789</v>
      </c>
      <c r="E25" s="219" t="s">
        <v>47</v>
      </c>
      <c r="F25" s="321" t="s">
        <v>52</v>
      </c>
      <c r="G25" s="321" t="s">
        <v>622</v>
      </c>
      <c r="H25" s="322">
        <v>70000</v>
      </c>
      <c r="I25" s="323" t="s">
        <v>623</v>
      </c>
    </row>
    <row r="26" spans="4:9" ht="13.5" thickBot="1" x14ac:dyDescent="0.25">
      <c r="D26" s="316">
        <v>44811</v>
      </c>
      <c r="E26" s="219" t="s">
        <v>47</v>
      </c>
      <c r="F26" s="321" t="s">
        <v>52</v>
      </c>
      <c r="G26" s="321" t="s">
        <v>622</v>
      </c>
      <c r="H26" s="322">
        <v>50000</v>
      </c>
      <c r="I26" s="323" t="s">
        <v>623</v>
      </c>
    </row>
    <row r="27" spans="4:9" ht="13.5" thickBot="1" x14ac:dyDescent="0.25">
      <c r="D27" s="316" t="s">
        <v>549</v>
      </c>
      <c r="E27" s="219" t="s">
        <v>47</v>
      </c>
      <c r="F27" s="321" t="s">
        <v>52</v>
      </c>
      <c r="G27" s="321" t="s">
        <v>622</v>
      </c>
      <c r="H27" s="322">
        <v>50000</v>
      </c>
      <c r="I27" s="323" t="s">
        <v>624</v>
      </c>
    </row>
    <row r="28" spans="4:9" ht="13.5" thickBot="1" x14ac:dyDescent="0.25">
      <c r="D28" s="317">
        <v>44918</v>
      </c>
      <c r="E28" s="318" t="s">
        <v>47</v>
      </c>
      <c r="F28" s="324" t="s">
        <v>52</v>
      </c>
      <c r="G28" s="324" t="s">
        <v>622</v>
      </c>
      <c r="H28" s="325">
        <v>30000</v>
      </c>
      <c r="I28" s="326" t="s">
        <v>622</v>
      </c>
    </row>
    <row r="29" spans="4:9" ht="13.5" thickBot="1" x14ac:dyDescent="0.25">
      <c r="D29" s="370">
        <v>44954</v>
      </c>
      <c r="E29" s="219" t="s">
        <v>47</v>
      </c>
      <c r="F29" s="321" t="s">
        <v>52</v>
      </c>
      <c r="G29" s="321" t="s">
        <v>622</v>
      </c>
      <c r="H29" s="358">
        <v>80000</v>
      </c>
      <c r="I29" s="321" t="s">
        <v>622</v>
      </c>
    </row>
    <row r="30" spans="4:9" ht="13.5" thickBot="1" x14ac:dyDescent="0.25">
      <c r="D30" s="366" t="s">
        <v>560</v>
      </c>
      <c r="E30" s="367" t="s">
        <v>47</v>
      </c>
      <c r="F30" s="368" t="s">
        <v>52</v>
      </c>
      <c r="G30" s="368" t="s">
        <v>622</v>
      </c>
      <c r="H30" s="369">
        <v>40000</v>
      </c>
      <c r="I30" s="368" t="s">
        <v>622</v>
      </c>
    </row>
    <row r="31" spans="4:9" ht="13.5" thickBot="1" x14ac:dyDescent="0.25">
      <c r="D31" s="370">
        <v>44992</v>
      </c>
      <c r="E31" s="219" t="s">
        <v>47</v>
      </c>
      <c r="F31" s="321" t="s">
        <v>52</v>
      </c>
      <c r="G31" s="321" t="s">
        <v>622</v>
      </c>
      <c r="H31" s="358">
        <v>10000</v>
      </c>
      <c r="I31" s="321" t="s">
        <v>623</v>
      </c>
    </row>
    <row r="32" spans="4:9" ht="13.5" thickBot="1" x14ac:dyDescent="0.25">
      <c r="D32" s="370">
        <v>44997</v>
      </c>
      <c r="E32" s="219" t="s">
        <v>47</v>
      </c>
      <c r="F32" s="328" t="s">
        <v>67</v>
      </c>
      <c r="G32" s="328" t="s">
        <v>622</v>
      </c>
      <c r="H32" s="329">
        <v>10000</v>
      </c>
      <c r="I32" s="328" t="s">
        <v>623</v>
      </c>
    </row>
    <row r="33" spans="4:15" ht="13.5" thickBot="1" x14ac:dyDescent="0.25">
      <c r="D33" s="474">
        <v>44998</v>
      </c>
      <c r="E33" s="394" t="s">
        <v>47</v>
      </c>
      <c r="F33" s="328" t="s">
        <v>67</v>
      </c>
      <c r="G33" s="328" t="s">
        <v>622</v>
      </c>
      <c r="H33" s="329">
        <v>40000</v>
      </c>
      <c r="I33" s="475" t="s">
        <v>623</v>
      </c>
      <c r="J33" s="391"/>
    </row>
    <row r="34" spans="4:15" ht="13.5" thickBot="1" x14ac:dyDescent="0.25">
      <c r="D34" s="370">
        <v>45008</v>
      </c>
      <c r="E34" s="219" t="s">
        <v>47</v>
      </c>
      <c r="F34" s="397" t="s">
        <v>67</v>
      </c>
      <c r="G34" s="397" t="s">
        <v>622</v>
      </c>
      <c r="H34" s="398">
        <v>60000</v>
      </c>
      <c r="I34" s="397" t="s">
        <v>134</v>
      </c>
      <c r="J34" s="57"/>
    </row>
    <row r="35" spans="4:15" ht="13.5" thickBot="1" x14ac:dyDescent="0.25">
      <c r="D35" s="370">
        <v>45022</v>
      </c>
      <c r="E35" s="219" t="s">
        <v>47</v>
      </c>
      <c r="F35" s="397" t="s">
        <v>67</v>
      </c>
      <c r="G35" s="397" t="s">
        <v>134</v>
      </c>
      <c r="H35" s="398">
        <v>100000</v>
      </c>
      <c r="I35" s="397" t="s">
        <v>134</v>
      </c>
      <c r="J35" s="57"/>
    </row>
    <row r="36" spans="4:15" ht="13.5" thickBot="1" x14ac:dyDescent="0.25">
      <c r="D36" s="370">
        <v>45047</v>
      </c>
      <c r="E36" s="219" t="s">
        <v>47</v>
      </c>
      <c r="F36" s="397" t="s">
        <v>67</v>
      </c>
      <c r="G36" s="397" t="s">
        <v>134</v>
      </c>
      <c r="H36" s="398">
        <v>15000</v>
      </c>
      <c r="I36" s="397" t="s">
        <v>502</v>
      </c>
      <c r="J36" s="57"/>
    </row>
    <row r="37" spans="4:15" ht="13.5" thickBot="1" x14ac:dyDescent="0.25">
      <c r="D37" s="370">
        <v>45050</v>
      </c>
      <c r="E37" s="219" t="s">
        <v>47</v>
      </c>
      <c r="F37" s="321" t="s">
        <v>52</v>
      </c>
      <c r="G37" s="321" t="s">
        <v>134</v>
      </c>
      <c r="H37" s="358">
        <v>35000</v>
      </c>
      <c r="I37" s="321" t="s">
        <v>134</v>
      </c>
      <c r="J37" s="57"/>
    </row>
    <row r="38" spans="4:15" ht="13.5" thickBot="1" x14ac:dyDescent="0.25">
      <c r="D38" s="370"/>
      <c r="E38" s="219"/>
      <c r="F38" s="397"/>
      <c r="G38" s="397"/>
      <c r="H38" s="398"/>
      <c r="I38" s="397"/>
      <c r="J38" s="57"/>
    </row>
    <row r="39" spans="4:15" ht="13.5" thickBot="1" x14ac:dyDescent="0.25">
      <c r="D39" s="370"/>
      <c r="E39" s="219"/>
      <c r="F39" s="397"/>
      <c r="G39" s="397"/>
      <c r="H39" s="398"/>
      <c r="I39" s="397"/>
      <c r="J39" s="57"/>
    </row>
    <row r="40" spans="4:15" ht="13.5" thickBot="1" x14ac:dyDescent="0.25">
      <c r="D40" s="370"/>
      <c r="E40" s="219"/>
      <c r="F40" s="397"/>
      <c r="G40" s="397"/>
      <c r="H40" s="398"/>
      <c r="I40" s="397"/>
      <c r="J40" s="57"/>
    </row>
    <row r="41" spans="4:15" ht="13.5" thickBot="1" x14ac:dyDescent="0.25">
      <c r="D41" s="476"/>
      <c r="E41" s="477"/>
      <c r="F41" s="477"/>
      <c r="G41" s="477"/>
      <c r="H41" s="478"/>
      <c r="I41" s="477"/>
      <c r="J41" s="57"/>
    </row>
    <row r="42" spans="4:15" ht="13.5" thickBot="1" x14ac:dyDescent="0.25">
      <c r="D42" s="370" t="s">
        <v>0</v>
      </c>
      <c r="E42" s="220"/>
      <c r="F42" s="220"/>
      <c r="G42" s="220"/>
      <c r="H42" s="399">
        <f>SUM(H8:H41)</f>
        <v>1330000</v>
      </c>
      <c r="I42" s="400"/>
    </row>
    <row r="43" spans="4:15" x14ac:dyDescent="0.2">
      <c r="D43" s="392"/>
      <c r="E43" s="216"/>
      <c r="F43" s="216"/>
      <c r="G43" s="216"/>
      <c r="H43" s="393"/>
      <c r="I43" s="216"/>
    </row>
    <row r="44" spans="4:15" ht="13.5" thickBot="1" x14ac:dyDescent="0.25">
      <c r="D44" s="384"/>
      <c r="E44" s="151"/>
      <c r="F44" s="151"/>
      <c r="G44" s="151"/>
      <c r="I44" s="151"/>
    </row>
    <row r="45" spans="4:15" ht="13.5" thickBot="1" x14ac:dyDescent="0.25">
      <c r="L45" s="620" t="s">
        <v>667</v>
      </c>
      <c r="M45" s="621"/>
      <c r="N45" s="621"/>
      <c r="O45" s="622"/>
    </row>
    <row r="46" spans="4:15" ht="13.5" thickBot="1" x14ac:dyDescent="0.25">
      <c r="L46" s="421" t="s">
        <v>596</v>
      </c>
      <c r="M46" s="422" t="s">
        <v>598</v>
      </c>
      <c r="N46" s="423" t="s">
        <v>576</v>
      </c>
      <c r="O46" s="424" t="s">
        <v>597</v>
      </c>
    </row>
    <row r="47" spans="4:15" x14ac:dyDescent="0.2">
      <c r="K47" s="623" t="s">
        <v>592</v>
      </c>
      <c r="L47" s="449" t="s">
        <v>625</v>
      </c>
      <c r="M47" s="432"/>
      <c r="N47" s="433"/>
      <c r="O47" s="434">
        <v>70000</v>
      </c>
    </row>
    <row r="48" spans="4:15" ht="13.5" thickBot="1" x14ac:dyDescent="0.25">
      <c r="K48" s="624"/>
      <c r="L48" s="450" t="s">
        <v>599</v>
      </c>
      <c r="M48" s="419"/>
      <c r="N48" s="420" t="s">
        <v>577</v>
      </c>
      <c r="O48" s="439">
        <v>10000</v>
      </c>
    </row>
    <row r="49" spans="11:15" ht="51" x14ac:dyDescent="0.2">
      <c r="K49" s="625" t="s">
        <v>593</v>
      </c>
      <c r="L49" s="447" t="s">
        <v>626</v>
      </c>
      <c r="M49" s="432"/>
      <c r="N49" s="433" t="s">
        <v>179</v>
      </c>
      <c r="O49" s="434">
        <v>70000</v>
      </c>
    </row>
    <row r="50" spans="11:15" x14ac:dyDescent="0.2">
      <c r="K50" s="625"/>
      <c r="L50" s="448" t="s">
        <v>588</v>
      </c>
      <c r="M50" s="410" t="s">
        <v>600</v>
      </c>
      <c r="N50" s="411">
        <v>1600</v>
      </c>
      <c r="O50" s="438">
        <f>1600*34</f>
        <v>54400</v>
      </c>
    </row>
    <row r="51" spans="11:15" x14ac:dyDescent="0.2">
      <c r="K51" s="625"/>
      <c r="L51" s="448" t="s">
        <v>589</v>
      </c>
      <c r="M51" s="410" t="s">
        <v>601</v>
      </c>
      <c r="N51" s="411">
        <v>500</v>
      </c>
      <c r="O51" s="438">
        <f>27*500</f>
        <v>13500</v>
      </c>
    </row>
    <row r="52" spans="11:15" x14ac:dyDescent="0.2">
      <c r="K52" s="625"/>
      <c r="L52" s="448" t="s">
        <v>627</v>
      </c>
      <c r="M52" s="410">
        <v>4</v>
      </c>
      <c r="N52" s="411"/>
      <c r="O52" s="438">
        <v>20000</v>
      </c>
    </row>
    <row r="53" spans="11:15" x14ac:dyDescent="0.2">
      <c r="K53" s="625"/>
      <c r="L53" s="448" t="s">
        <v>590</v>
      </c>
      <c r="M53" s="410"/>
      <c r="N53" s="411" t="s">
        <v>577</v>
      </c>
      <c r="O53" s="438">
        <v>12000</v>
      </c>
    </row>
    <row r="54" spans="11:15" ht="38.25" x14ac:dyDescent="0.2">
      <c r="K54" s="625"/>
      <c r="L54" s="448" t="s">
        <v>628</v>
      </c>
      <c r="M54" s="410"/>
      <c r="N54" s="411" t="s">
        <v>577</v>
      </c>
      <c r="O54" s="438">
        <v>60000</v>
      </c>
    </row>
    <row r="55" spans="11:15" x14ac:dyDescent="0.2">
      <c r="K55" s="625"/>
      <c r="L55" s="448" t="s">
        <v>582</v>
      </c>
      <c r="M55" s="410" t="s">
        <v>578</v>
      </c>
      <c r="N55" s="411">
        <v>500</v>
      </c>
      <c r="O55" s="438">
        <f>80*500</f>
        <v>40000</v>
      </c>
    </row>
    <row r="56" spans="11:15" x14ac:dyDescent="0.2">
      <c r="K56" s="625"/>
      <c r="L56" s="437" t="s">
        <v>583</v>
      </c>
      <c r="M56" s="410" t="s">
        <v>579</v>
      </c>
      <c r="N56" s="416">
        <v>1600</v>
      </c>
      <c r="O56" s="438">
        <f>1600*80</f>
        <v>128000</v>
      </c>
    </row>
    <row r="57" spans="11:15" x14ac:dyDescent="0.2">
      <c r="K57" s="625"/>
      <c r="L57" s="437" t="s">
        <v>584</v>
      </c>
      <c r="M57" s="410" t="s">
        <v>580</v>
      </c>
      <c r="N57" s="416">
        <v>700</v>
      </c>
      <c r="O57" s="438">
        <f>40*700</f>
        <v>28000</v>
      </c>
    </row>
    <row r="58" spans="11:15" x14ac:dyDescent="0.2">
      <c r="K58" s="625"/>
      <c r="L58" s="437" t="s">
        <v>587</v>
      </c>
      <c r="M58" s="410"/>
      <c r="N58" s="411" t="s">
        <v>577</v>
      </c>
      <c r="O58" s="438">
        <v>17000</v>
      </c>
    </row>
    <row r="59" spans="11:15" x14ac:dyDescent="0.2">
      <c r="K59" s="625"/>
      <c r="L59" s="437" t="s">
        <v>586</v>
      </c>
      <c r="M59" s="410"/>
      <c r="N59" s="411" t="s">
        <v>577</v>
      </c>
      <c r="O59" s="438">
        <v>200000</v>
      </c>
    </row>
    <row r="60" spans="11:15" ht="13.5" thickBot="1" x14ac:dyDescent="0.25">
      <c r="K60" s="624"/>
      <c r="L60" s="425" t="s">
        <v>612</v>
      </c>
      <c r="M60" s="419"/>
      <c r="N60" s="420"/>
      <c r="O60" s="439">
        <v>120000</v>
      </c>
    </row>
    <row r="61" spans="11:15" x14ac:dyDescent="0.2">
      <c r="K61" s="625" t="s">
        <v>629</v>
      </c>
      <c r="L61" s="440" t="s">
        <v>615</v>
      </c>
      <c r="M61" s="441" t="s">
        <v>581</v>
      </c>
      <c r="N61" s="442">
        <v>500</v>
      </c>
      <c r="O61" s="434">
        <f>84*500</f>
        <v>42000</v>
      </c>
    </row>
    <row r="62" spans="11:15" x14ac:dyDescent="0.2">
      <c r="K62" s="625"/>
      <c r="L62" s="443" t="s">
        <v>585</v>
      </c>
      <c r="M62" s="415" t="s">
        <v>581</v>
      </c>
      <c r="N62" s="395">
        <v>1600</v>
      </c>
      <c r="O62" s="444">
        <f>84*1600</f>
        <v>134400</v>
      </c>
    </row>
    <row r="63" spans="11:15" x14ac:dyDescent="0.2">
      <c r="K63" s="625"/>
      <c r="L63" s="437" t="s">
        <v>613</v>
      </c>
      <c r="M63" s="410" t="s">
        <v>614</v>
      </c>
      <c r="N63" s="416">
        <v>700</v>
      </c>
      <c r="O63" s="438">
        <f>71*700</f>
        <v>49700</v>
      </c>
    </row>
    <row r="64" spans="11:15" x14ac:dyDescent="0.2">
      <c r="K64" s="625"/>
      <c r="L64" s="435" t="s">
        <v>594</v>
      </c>
      <c r="M64" s="412" t="s">
        <v>577</v>
      </c>
      <c r="N64" s="413" t="s">
        <v>577</v>
      </c>
      <c r="O64" s="436">
        <v>100000</v>
      </c>
    </row>
    <row r="65" spans="11:22" x14ac:dyDescent="0.2">
      <c r="K65" s="625"/>
      <c r="L65" s="445" t="s">
        <v>595</v>
      </c>
      <c r="M65" s="417" t="s">
        <v>577</v>
      </c>
      <c r="N65" s="418" t="s">
        <v>577</v>
      </c>
      <c r="O65" s="446">
        <v>150000</v>
      </c>
    </row>
    <row r="66" spans="11:22" ht="26.25" thickBot="1" x14ac:dyDescent="0.25">
      <c r="K66" s="624"/>
      <c r="L66" s="425" t="s">
        <v>630</v>
      </c>
      <c r="M66" s="419" t="s">
        <v>577</v>
      </c>
      <c r="N66" s="420" t="s">
        <v>577</v>
      </c>
      <c r="O66" s="439">
        <v>50000</v>
      </c>
    </row>
    <row r="67" spans="11:22" ht="25.5" x14ac:dyDescent="0.2">
      <c r="K67" s="625" t="s">
        <v>631</v>
      </c>
      <c r="L67" s="431" t="s">
        <v>632</v>
      </c>
      <c r="M67" s="432" t="s">
        <v>577</v>
      </c>
      <c r="N67" s="433" t="s">
        <v>577</v>
      </c>
      <c r="O67" s="434">
        <v>70000</v>
      </c>
      <c r="T67" s="387"/>
      <c r="U67" s="387"/>
      <c r="V67" s="405"/>
    </row>
    <row r="68" spans="11:22" ht="25.5" x14ac:dyDescent="0.2">
      <c r="K68" s="625"/>
      <c r="L68" s="435" t="s">
        <v>633</v>
      </c>
      <c r="M68" s="412" t="s">
        <v>577</v>
      </c>
      <c r="N68" s="413" t="s">
        <v>577</v>
      </c>
      <c r="O68" s="436">
        <v>50000</v>
      </c>
      <c r="T68" s="387"/>
      <c r="U68" s="387"/>
      <c r="V68" s="405"/>
    </row>
    <row r="69" spans="11:22" x14ac:dyDescent="0.2">
      <c r="K69" s="625"/>
      <c r="L69" s="437" t="s">
        <v>634</v>
      </c>
      <c r="M69" s="414">
        <v>2</v>
      </c>
      <c r="N69" s="411" t="s">
        <v>577</v>
      </c>
      <c r="O69" s="438">
        <v>60000</v>
      </c>
      <c r="R69">
        <f>70000+128000+28000+40000+134400+58400+50000+150000+70000+50000+60000+10000+60000+20000+17000+70000+100000+10000+54800+13500+20000+12000+60000+70000</f>
        <v>1356100</v>
      </c>
      <c r="S69" s="385">
        <v>1120000</v>
      </c>
      <c r="T69" s="387">
        <f>R69-S69</f>
        <v>236100</v>
      </c>
      <c r="U69" s="387"/>
      <c r="V69" s="405"/>
    </row>
    <row r="70" spans="11:22" x14ac:dyDescent="0.2">
      <c r="K70" s="625"/>
      <c r="L70" s="435" t="s">
        <v>635</v>
      </c>
      <c r="M70" s="412" t="s">
        <v>577</v>
      </c>
      <c r="N70" s="413" t="s">
        <v>577</v>
      </c>
      <c r="O70" s="436">
        <v>10000</v>
      </c>
      <c r="S70" s="385"/>
      <c r="T70" s="387"/>
      <c r="U70" s="387"/>
      <c r="V70" s="405"/>
    </row>
    <row r="71" spans="11:22" ht="26.25" thickBot="1" x14ac:dyDescent="0.25">
      <c r="K71" s="624"/>
      <c r="L71" s="425" t="s">
        <v>636</v>
      </c>
      <c r="M71" s="419" t="s">
        <v>577</v>
      </c>
      <c r="N71" s="420" t="s">
        <v>577</v>
      </c>
      <c r="O71" s="439">
        <v>60000</v>
      </c>
      <c r="R71" s="396">
        <f>O75</f>
        <v>1689000</v>
      </c>
      <c r="S71" s="385">
        <f>S69</f>
        <v>1120000</v>
      </c>
      <c r="T71" s="387">
        <f>R71-S71</f>
        <v>569000</v>
      </c>
    </row>
    <row r="72" spans="11:22" ht="13.5" thickBot="1" x14ac:dyDescent="0.25">
      <c r="K72" s="154"/>
      <c r="L72" s="389"/>
      <c r="M72" s="386" t="s">
        <v>577</v>
      </c>
      <c r="N72" s="388"/>
      <c r="O72" s="390"/>
    </row>
    <row r="73" spans="11:22" ht="13.5" thickBot="1" x14ac:dyDescent="0.25">
      <c r="K73" s="426" t="s">
        <v>357</v>
      </c>
      <c r="L73" s="427" t="s">
        <v>591</v>
      </c>
      <c r="M73" s="428" t="s">
        <v>577</v>
      </c>
      <c r="N73" s="429" t="s">
        <v>577</v>
      </c>
      <c r="O73" s="430">
        <v>70000</v>
      </c>
    </row>
    <row r="74" spans="11:22" ht="13.5" thickBot="1" x14ac:dyDescent="0.25"/>
    <row r="75" spans="11:22" ht="13.5" thickBot="1" x14ac:dyDescent="0.25">
      <c r="K75" s="406" t="s">
        <v>602</v>
      </c>
      <c r="L75" s="403"/>
      <c r="M75" s="402"/>
      <c r="N75" s="401"/>
      <c r="O75" s="404">
        <f>SUM(O47:O73)</f>
        <v>1689000</v>
      </c>
    </row>
    <row r="77" spans="11:22" ht="90.75" customHeight="1" thickBot="1" x14ac:dyDescent="0.25"/>
    <row r="78" spans="11:22" ht="13.5" thickBot="1" x14ac:dyDescent="0.25">
      <c r="L78" s="407" t="s">
        <v>618</v>
      </c>
      <c r="M78" s="407" t="s">
        <v>617</v>
      </c>
      <c r="N78" s="407" t="s">
        <v>619</v>
      </c>
    </row>
    <row r="79" spans="11:22" ht="13.5" thickBot="1" x14ac:dyDescent="0.25">
      <c r="L79" s="408">
        <f>H42</f>
        <v>1330000</v>
      </c>
      <c r="M79" s="408">
        <f>O75</f>
        <v>1689000</v>
      </c>
      <c r="N79" s="409">
        <f>M79-L79</f>
        <v>359000</v>
      </c>
    </row>
  </sheetData>
  <mergeCells count="6">
    <mergeCell ref="D5:I5"/>
    <mergeCell ref="L45:O45"/>
    <mergeCell ref="K47:K48"/>
    <mergeCell ref="K67:K71"/>
    <mergeCell ref="K49:K60"/>
    <mergeCell ref="K61:K66"/>
  </mergeCells>
  <pageMargins left="0.7" right="0.7" top="0.75" bottom="0.75" header="0.3" footer="0.3"/>
  <pageSetup paperSize="9"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2453B-7D28-4773-877F-69DB4F152E42}">
  <dimension ref="D5:I27"/>
  <sheetViews>
    <sheetView topLeftCell="A8" zoomScale="115" zoomScaleNormal="115" workbookViewId="0">
      <selection activeCell="I25" sqref="I25"/>
    </sheetView>
  </sheetViews>
  <sheetFormatPr baseColWidth="10" defaultRowHeight="12.75" x14ac:dyDescent="0.2"/>
  <cols>
    <col min="4" max="6" width="12" customWidth="1"/>
    <col min="7" max="7" width="13.85546875" customWidth="1"/>
    <col min="8" max="8" width="16.28515625" style="311" customWidth="1"/>
    <col min="9" max="9" width="37.85546875" customWidth="1"/>
  </cols>
  <sheetData>
    <row r="5" spans="4:9" ht="13.5" thickBot="1" x14ac:dyDescent="0.25"/>
    <row r="6" spans="4:9" ht="13.5" thickBot="1" x14ac:dyDescent="0.25">
      <c r="D6" s="617" t="s">
        <v>743</v>
      </c>
      <c r="E6" s="618"/>
      <c r="F6" s="618"/>
      <c r="G6" s="618"/>
      <c r="H6" s="618"/>
      <c r="I6" s="619"/>
    </row>
    <row r="7" spans="4:9" x14ac:dyDescent="0.2">
      <c r="D7" s="60"/>
    </row>
    <row r="8" spans="4:9" ht="13.5" thickBot="1" x14ac:dyDescent="0.25">
      <c r="D8" s="312" t="s">
        <v>5</v>
      </c>
      <c r="E8" s="313" t="s">
        <v>620</v>
      </c>
      <c r="F8" s="313" t="s">
        <v>504</v>
      </c>
      <c r="G8" s="313" t="s">
        <v>505</v>
      </c>
      <c r="H8" s="529" t="s">
        <v>506</v>
      </c>
      <c r="I8" s="315" t="s">
        <v>34</v>
      </c>
    </row>
    <row r="9" spans="4:9" ht="13.5" thickBot="1" x14ac:dyDescent="0.25">
      <c r="D9" s="317">
        <v>45003</v>
      </c>
      <c r="E9" s="318" t="s">
        <v>47</v>
      </c>
      <c r="F9" s="328" t="s">
        <v>67</v>
      </c>
      <c r="G9" s="328" t="s">
        <v>658</v>
      </c>
      <c r="H9" s="329">
        <v>50000</v>
      </c>
      <c r="I9" s="328" t="s">
        <v>744</v>
      </c>
    </row>
    <row r="10" spans="4:9" ht="13.5" thickBot="1" x14ac:dyDescent="0.25">
      <c r="D10" s="317">
        <v>45007</v>
      </c>
      <c r="E10" s="318" t="s">
        <v>47</v>
      </c>
      <c r="F10" s="328" t="s">
        <v>67</v>
      </c>
      <c r="G10" s="328" t="s">
        <v>658</v>
      </c>
      <c r="H10" s="329">
        <v>50000</v>
      </c>
      <c r="I10" s="328" t="s">
        <v>745</v>
      </c>
    </row>
    <row r="11" spans="4:9" ht="13.5" thickBot="1" x14ac:dyDescent="0.25">
      <c r="D11" s="317">
        <v>45015</v>
      </c>
      <c r="E11" s="318" t="s">
        <v>47</v>
      </c>
      <c r="F11" s="328" t="s">
        <v>67</v>
      </c>
      <c r="G11" s="328" t="s">
        <v>658</v>
      </c>
      <c r="H11" s="329">
        <v>30000</v>
      </c>
      <c r="I11" s="328" t="s">
        <v>746</v>
      </c>
    </row>
    <row r="12" spans="4:9" ht="13.5" thickBot="1" x14ac:dyDescent="0.25">
      <c r="D12" s="317">
        <v>45020</v>
      </c>
      <c r="E12" s="318" t="s">
        <v>47</v>
      </c>
      <c r="F12" s="324" t="s">
        <v>52</v>
      </c>
      <c r="G12" s="324" t="s">
        <v>658</v>
      </c>
      <c r="H12" s="327">
        <v>20000</v>
      </c>
      <c r="I12" s="324" t="s">
        <v>751</v>
      </c>
    </row>
    <row r="13" spans="4:9" ht="13.5" thickBot="1" x14ac:dyDescent="0.25">
      <c r="D13" s="317">
        <v>45022</v>
      </c>
      <c r="E13" s="318" t="s">
        <v>47</v>
      </c>
      <c r="F13" s="328" t="s">
        <v>67</v>
      </c>
      <c r="G13" s="328" t="s">
        <v>658</v>
      </c>
      <c r="H13" s="329">
        <v>20000</v>
      </c>
      <c r="I13" s="330" t="s">
        <v>665</v>
      </c>
    </row>
    <row r="14" spans="4:9" ht="13.5" thickBot="1" x14ac:dyDescent="0.25">
      <c r="D14" s="317"/>
      <c r="E14" s="318" t="s">
        <v>47</v>
      </c>
      <c r="F14" s="328" t="s">
        <v>67</v>
      </c>
      <c r="G14" s="328" t="s">
        <v>658</v>
      </c>
      <c r="H14" s="329">
        <v>200000</v>
      </c>
      <c r="I14" s="330" t="s">
        <v>750</v>
      </c>
    </row>
    <row r="15" spans="4:9" ht="13.5" thickBot="1" x14ac:dyDescent="0.25">
      <c r="D15" s="317">
        <v>45042</v>
      </c>
      <c r="E15" s="318" t="s">
        <v>47</v>
      </c>
      <c r="F15" s="324" t="s">
        <v>52</v>
      </c>
      <c r="G15" s="324" t="s">
        <v>658</v>
      </c>
      <c r="H15" s="327">
        <v>50000</v>
      </c>
      <c r="I15" s="326" t="s">
        <v>749</v>
      </c>
    </row>
    <row r="16" spans="4:9" ht="13.5" thickBot="1" x14ac:dyDescent="0.25">
      <c r="D16" s="317">
        <v>45050</v>
      </c>
      <c r="E16" s="318" t="s">
        <v>47</v>
      </c>
      <c r="F16" s="324" t="s">
        <v>52</v>
      </c>
      <c r="G16" s="324" t="s">
        <v>658</v>
      </c>
      <c r="H16" s="327">
        <v>50000</v>
      </c>
      <c r="I16" s="324" t="s">
        <v>748</v>
      </c>
    </row>
    <row r="17" spans="4:9" ht="13.5" thickBot="1" x14ac:dyDescent="0.25">
      <c r="D17" s="317">
        <v>45057</v>
      </c>
      <c r="E17" s="318" t="s">
        <v>47</v>
      </c>
      <c r="F17" s="324" t="s">
        <v>52</v>
      </c>
      <c r="G17" s="324" t="s">
        <v>658</v>
      </c>
      <c r="H17" s="327">
        <v>20000</v>
      </c>
      <c r="I17" s="324" t="s">
        <v>752</v>
      </c>
    </row>
    <row r="18" spans="4:9" ht="13.5" thickBot="1" x14ac:dyDescent="0.25">
      <c r="D18" s="317">
        <v>45061</v>
      </c>
      <c r="E18" s="318" t="s">
        <v>47</v>
      </c>
      <c r="F18" s="328" t="s">
        <v>67</v>
      </c>
      <c r="G18" s="328" t="s">
        <v>658</v>
      </c>
      <c r="H18" s="329">
        <v>30000</v>
      </c>
      <c r="I18" s="330" t="s">
        <v>753</v>
      </c>
    </row>
    <row r="19" spans="4:9" ht="13.5" thickBot="1" x14ac:dyDescent="0.25">
      <c r="D19" s="317">
        <v>45065</v>
      </c>
      <c r="E19" s="318" t="s">
        <v>47</v>
      </c>
      <c r="F19" s="324" t="s">
        <v>52</v>
      </c>
      <c r="G19" s="324" t="s">
        <v>658</v>
      </c>
      <c r="H19" s="327">
        <v>100000</v>
      </c>
      <c r="I19" s="326" t="s">
        <v>784</v>
      </c>
    </row>
    <row r="20" spans="4:9" ht="13.5" thickBot="1" x14ac:dyDescent="0.25">
      <c r="D20" s="512">
        <v>45071</v>
      </c>
      <c r="E20" s="219" t="s">
        <v>47</v>
      </c>
      <c r="F20" s="321" t="s">
        <v>52</v>
      </c>
      <c r="G20" s="321" t="s">
        <v>658</v>
      </c>
      <c r="H20" s="358">
        <v>80000</v>
      </c>
      <c r="I20" s="323" t="s">
        <v>785</v>
      </c>
    </row>
    <row r="21" spans="4:9" ht="13.5" thickBot="1" x14ac:dyDescent="0.25">
      <c r="D21" s="512">
        <v>45077</v>
      </c>
      <c r="E21" s="219" t="s">
        <v>47</v>
      </c>
      <c r="F21" s="321" t="s">
        <v>52</v>
      </c>
      <c r="G21" s="321" t="s">
        <v>658</v>
      </c>
      <c r="H21" s="358">
        <v>10000</v>
      </c>
      <c r="I21" s="323"/>
    </row>
    <row r="22" spans="4:9" ht="13.5" thickBot="1" x14ac:dyDescent="0.25">
      <c r="D22" s="512">
        <v>45078</v>
      </c>
      <c r="E22" s="219" t="s">
        <v>47</v>
      </c>
      <c r="F22" s="397" t="s">
        <v>67</v>
      </c>
      <c r="G22" s="397" t="s">
        <v>658</v>
      </c>
      <c r="H22" s="398">
        <v>12000</v>
      </c>
      <c r="I22" s="550" t="s">
        <v>808</v>
      </c>
    </row>
    <row r="23" spans="4:9" ht="13.5" thickBot="1" x14ac:dyDescent="0.25">
      <c r="D23" s="546">
        <v>45049</v>
      </c>
      <c r="E23" s="219" t="s">
        <v>47</v>
      </c>
      <c r="F23" s="397" t="s">
        <v>52</v>
      </c>
      <c r="G23" s="397" t="s">
        <v>658</v>
      </c>
      <c r="H23" s="398">
        <v>20000</v>
      </c>
      <c r="I23" s="550"/>
    </row>
    <row r="24" spans="4:9" ht="13.5" thickBot="1" x14ac:dyDescent="0.25">
      <c r="D24" s="546">
        <v>45082</v>
      </c>
      <c r="E24" s="219" t="s">
        <v>47</v>
      </c>
      <c r="F24" s="397" t="s">
        <v>52</v>
      </c>
      <c r="G24" s="397" t="s">
        <v>658</v>
      </c>
      <c r="H24" s="398">
        <v>10000</v>
      </c>
      <c r="I24" s="550"/>
    </row>
    <row r="25" spans="4:9" ht="13.5" thickBot="1" x14ac:dyDescent="0.25">
      <c r="D25" s="546">
        <v>45085</v>
      </c>
      <c r="E25" s="219" t="s">
        <v>47</v>
      </c>
      <c r="F25" s="397" t="s">
        <v>52</v>
      </c>
      <c r="G25" s="397" t="s">
        <v>658</v>
      </c>
      <c r="H25" s="398">
        <v>50000</v>
      </c>
      <c r="I25" s="550"/>
    </row>
    <row r="26" spans="4:9" ht="13.5" thickBot="1" x14ac:dyDescent="0.25">
      <c r="D26" s="546"/>
      <c r="E26" s="219"/>
      <c r="F26" s="397"/>
      <c r="G26" s="397"/>
      <c r="H26" s="398"/>
      <c r="I26" s="550"/>
    </row>
    <row r="27" spans="4:9" ht="13.5" thickBot="1" x14ac:dyDescent="0.25">
      <c r="D27" s="370" t="s">
        <v>0</v>
      </c>
      <c r="E27" s="220"/>
      <c r="F27" s="220"/>
      <c r="G27" s="220"/>
      <c r="H27" s="545">
        <f>SUM(H9:H26)</f>
        <v>802000</v>
      </c>
      <c r="I27" s="400"/>
    </row>
  </sheetData>
  <mergeCells count="1">
    <mergeCell ref="D6:I6"/>
  </mergeCells>
  <pageMargins left="0.7" right="0.7" top="0.75" bottom="0.75" header="0.3" footer="0.3"/>
  <pageSetup paperSize="9" orientation="landscape"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15</vt:i4>
      </vt:variant>
    </vt:vector>
  </HeadingPairs>
  <TitlesOfParts>
    <vt:vector size="29" baseType="lpstr">
      <vt:lpstr>ETAT DE FACTURES DE DOIT</vt:lpstr>
      <vt:lpstr>Suivie Caisse Djamel Juillet</vt:lpstr>
      <vt:lpstr>Suivie Caisse Djamel aout</vt:lpstr>
      <vt:lpstr>Suivie Caisse Djamel Septembre</vt:lpstr>
      <vt:lpstr>Suivie Caisse Djamel December</vt:lpstr>
      <vt:lpstr>Suivie Caisse Djamel Mars</vt:lpstr>
      <vt:lpstr>Suivie Caisse Es-Sabre</vt:lpstr>
      <vt:lpstr>Lakhder</vt:lpstr>
      <vt:lpstr>Bilel</vt:lpstr>
      <vt:lpstr>Kamel</vt:lpstr>
      <vt:lpstr>Test</vt:lpstr>
      <vt:lpstr>Feuil1</vt:lpstr>
      <vt:lpstr>caisse sabre payé par djamel</vt:lpstr>
      <vt:lpstr>Fateh</vt:lpstr>
      <vt:lpstr>'Suivie Caisse Djamel aout'!Impression_des_titres</vt:lpstr>
      <vt:lpstr>'Suivie Caisse Djamel December'!Impression_des_titres</vt:lpstr>
      <vt:lpstr>'Suivie Caisse Djamel Juillet'!Impression_des_titres</vt:lpstr>
      <vt:lpstr>'Suivie Caisse Djamel Mars'!Impression_des_titres</vt:lpstr>
      <vt:lpstr>'Suivie Caisse Djamel Septembre'!Impression_des_titres</vt:lpstr>
      <vt:lpstr>'Suivie Caisse Es-Sabre'!Impression_des_titres</vt:lpstr>
      <vt:lpstr>Test!Impression_des_titres</vt:lpstr>
      <vt:lpstr>'ETAT DE FACTURES DE DOIT'!Zone_d_impression</vt:lpstr>
      <vt:lpstr>'Suivie Caisse Djamel aout'!Zone_d_impression</vt:lpstr>
      <vt:lpstr>'Suivie Caisse Djamel December'!Zone_d_impression</vt:lpstr>
      <vt:lpstr>'Suivie Caisse Djamel Juillet'!Zone_d_impression</vt:lpstr>
      <vt:lpstr>'Suivie Caisse Djamel Mars'!Zone_d_impression</vt:lpstr>
      <vt:lpstr>'Suivie Caisse Djamel Septembre'!Zone_d_impression</vt:lpstr>
      <vt:lpstr>'Suivie Caisse Es-Sabre'!Zone_d_impression</vt:lpstr>
      <vt:lpstr>Test!Zone_d_impression</vt:lpstr>
    </vt:vector>
  </TitlesOfParts>
  <Company>Envision SBS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Envision SBS</dc:creator>
  <dc:description>©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dc:description>
  <cp:lastModifiedBy>ES-SABRE</cp:lastModifiedBy>
  <cp:lastPrinted>2023-05-15T21:42:07Z</cp:lastPrinted>
  <dcterms:created xsi:type="dcterms:W3CDTF">1996-10-14T23:33:28Z</dcterms:created>
  <dcterms:modified xsi:type="dcterms:W3CDTF">2023-12-07T14:42:55Z</dcterms:modified>
</cp:coreProperties>
</file>