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D07755F6-8B70-4D31-ADAB-4B932927D186}" xr6:coauthVersionLast="45" xr6:coauthVersionMax="45" xr10:uidLastSave="{00000000-0000-0000-0000-000000000000}"/>
  <bookViews>
    <workbookView xWindow="-120" yWindow="-120" windowWidth="20730" windowHeight="11160" firstSheet="4" activeTab="4"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Es-Sabre" sheetId="5" r:id="rId5"/>
    <sheet name="caisse sabre payé par djamel" sheetId="6" r:id="rId6"/>
    <sheet name="Feuil1" sheetId="9" r:id="rId7"/>
  </sheets>
  <definedNames>
    <definedName name="_xlnm.Print_Titles" localSheetId="2">'Suivie Caisse Djamel aout'!$13:$13</definedName>
    <definedName name="_xlnm.Print_Titles" localSheetId="1">'Suivie Caisse Djamel Juillet'!$13:$13</definedName>
    <definedName name="_xlnm.Print_Titles" localSheetId="3">'Suivie Caisse Djamel Septembre'!$13:$13</definedName>
    <definedName name="_xlnm.Print_Titles" localSheetId="4">'Suivie Caisse Es-Sabre'!$13:$13</definedName>
    <definedName name="_xlnm.Print_Area" localSheetId="0">'ETAT DE FACTURES DE DOIT'!$B$1:$I$40</definedName>
    <definedName name="_xlnm.Print_Area" localSheetId="2">'Suivie Caisse Djamel aout'!$A$1:$G$52</definedName>
    <definedName name="_xlnm.Print_Area" localSheetId="1">'Suivie Caisse Djamel Juillet'!$A$1:$G$100</definedName>
    <definedName name="_xlnm.Print_Area" localSheetId="3">'Suivie Caisse Djamel Septembre'!$B$1:$G$28</definedName>
    <definedName name="_xlnm.Print_Area" localSheetId="4">'Suivie Caisse Es-Sabre'!$B$1:$H$301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3" i="5" l="1"/>
  <c r="K264" i="5"/>
  <c r="J279" i="5"/>
  <c r="K279" i="5" l="1"/>
  <c r="I248" i="5"/>
  <c r="I234" i="5" l="1"/>
  <c r="F7" i="9" l="1"/>
  <c r="F28" i="8" l="1"/>
  <c r="E28" i="8"/>
  <c r="C9" i="8" s="1"/>
  <c r="C11" i="8" l="1"/>
  <c r="C10" i="8"/>
  <c r="D28" i="8"/>
  <c r="F301" i="5"/>
  <c r="C10" i="5" s="1"/>
  <c r="J120" i="5"/>
  <c r="H301" i="5" l="1"/>
  <c r="E190" i="5"/>
  <c r="H89" i="8" l="1"/>
  <c r="I175" i="5"/>
  <c r="I167" i="5"/>
  <c r="K119" i="5"/>
  <c r="I80" i="5"/>
  <c r="H114" i="7"/>
  <c r="F52" i="7"/>
  <c r="C10" i="7" s="1"/>
  <c r="E52" i="7"/>
  <c r="C9" i="7" s="1"/>
  <c r="E99" i="5"/>
  <c r="E301" i="5" s="1"/>
  <c r="J87" i="5"/>
  <c r="J57" i="5"/>
  <c r="J62" i="5"/>
  <c r="H98" i="1"/>
  <c r="F78" i="6"/>
  <c r="C10" i="6" s="1"/>
  <c r="E78" i="6"/>
  <c r="C9" i="6" s="1"/>
  <c r="E95" i="1"/>
  <c r="C9" i="1" s="1"/>
  <c r="C11"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C9" i="5" l="1"/>
  <c r="C11" i="5" s="1"/>
  <c r="D301" i="5"/>
  <c r="C11" i="7"/>
  <c r="C11" i="6"/>
</calcChain>
</file>

<file path=xl/sharedStrings.xml><?xml version="1.0" encoding="utf-8"?>
<sst xmlns="http://schemas.openxmlformats.org/spreadsheetml/2006/main" count="1209" uniqueCount="489">
  <si>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</si>
  <si>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</si>
  <si>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</si>
  <si>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</si>
  <si>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</si>
  <si>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</si>
  <si>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</si>
  <si>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</si>
  <si>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</si>
  <si>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</si>
  <si>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</si>
  <si>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</si>
  <si>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</si>
  <si>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</si>
  <si>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</si>
  <si>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</si>
  <si>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</si>
  <si>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</si>
  <si>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</si>
  <si>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</si>
  <si>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</si>
  <si>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</si>
  <si>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</si>
  <si>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</si>
  <si>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</si>
  <si>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</si>
  <si>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</si>
  <si>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</si>
  <si>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</si>
  <si>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</si>
  <si>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</si>
  <si>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</si>
  <si>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</si>
  <si>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</si>
  <si>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</si>
  <si>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</si>
  <si>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</si>
  <si>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</si>
  <si>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</si>
  <si>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</si>
  <si>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</si>
  <si>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</si>
  <si>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</si>
  <si>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</si>
  <si>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</si>
  <si>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</si>
  <si>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</si>
  <si>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</si>
  <si>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</si>
  <si>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</si>
  <si>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</si>
  <si>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</si>
  <si>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</si>
  <si>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</si>
  <si>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</si>
  <si>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</si>
  <si>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</si>
  <si>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</si>
  <si>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</si>
  <si>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</si>
  <si>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</si>
  <si>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</si>
  <si>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</si>
  <si>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</si>
  <si>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</si>
  <si>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</si>
  <si>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</si>
  <si>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</si>
  <si>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</si>
  <si>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</si>
  <si>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</si>
  <si>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</si>
  <si>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</si>
  <si>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</si>
  <si>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</si>
  <si>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</si>
  <si>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</si>
  <si>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</si>
  <si>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</si>
  <si>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</si>
  <si>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</si>
  <si>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</si>
  <si>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</si>
  <si>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</si>
  <si>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</si>
  <si>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</si>
  <si>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</si>
  <si>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</si>
  <si>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</si>
  <si>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</si>
  <si>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</si>
  <si>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</si>
  <si>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</si>
  <si>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</si>
  <si>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</si>
  <si>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</si>
  <si>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</si>
  <si>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</si>
  <si>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</si>
  <si>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</si>
  <si>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</si>
  <si>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</si>
  <si>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</si>
  <si>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</si>
  <si>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</si>
  <si>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</si>
  <si>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</si>
  <si>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</si>
  <si>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</si>
  <si>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</si>
  <si>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</si>
  <si>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</si>
  <si>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</si>
  <si>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</si>
  <si>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</si>
  <si>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</si>
  <si>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</si>
  <si>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</si>
  <si>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</si>
  <si>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</si>
  <si>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</si>
  <si>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</si>
  <si>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</si>
  <si>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</si>
  <si>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</si>
  <si>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</si>
  <si>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</si>
  <si>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</si>
  <si>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</si>
  <si>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</si>
  <si>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</si>
  <si>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</si>
  <si>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</si>
  <si>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</si>
  <si>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</si>
  <si>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</si>
  <si>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</si>
  <si>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</si>
  <si>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</si>
  <si>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</si>
  <si>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</si>
  <si>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</si>
  <si>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</si>
  <si>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</si>
  <si>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</si>
  <si>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</si>
  <si>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</si>
  <si>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</si>
  <si>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</si>
  <si>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</si>
  <si>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</si>
  <si>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</si>
  <si>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</si>
  <si>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</si>
  <si>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</si>
  <si>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</si>
  <si>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</si>
  <si>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</si>
  <si>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</si>
  <si>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</si>
  <si>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</si>
  <si>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</si>
  <si>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</si>
  <si>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</si>
  <si>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</si>
  <si>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</si>
  <si>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</si>
  <si>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</si>
  <si>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</si>
  <si>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</si>
  <si>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</si>
  <si>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</si>
  <si>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</si>
  <si>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</si>
  <si>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</si>
  <si>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</si>
  <si>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</si>
  <si>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</si>
  <si>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</si>
  <si>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</si>
  <si>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</si>
  <si>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</si>
  <si>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</si>
  <si>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</si>
  <si>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</si>
  <si>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</si>
  <si>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</si>
  <si>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</si>
  <si>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</si>
  <si>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</si>
  <si>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</si>
  <si>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</si>
  <si>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</si>
  <si>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</si>
  <si>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</si>
  <si>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</si>
  <si>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</si>
  <si>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</si>
  <si>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</si>
  <si>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</si>
  <si>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</si>
  <si>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</si>
  <si>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</si>
  <si>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</si>
  <si>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</si>
  <si>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</si>
  <si>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</si>
  <si>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</si>
  <si>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</si>
  <si>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</si>
  <si>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</si>
  <si>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</si>
  <si>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</si>
  <si>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</si>
  <si>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</si>
  <si>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</si>
  <si>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</si>
  <si>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</si>
  <si>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</si>
  <si>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</si>
  <si>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</si>
  <si>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</si>
  <si>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</si>
  <si>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</si>
  <si>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</si>
  <si>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</si>
  <si>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</si>
  <si>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</si>
  <si>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</si>
  <si>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</si>
  <si>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</si>
  <si>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</si>
  <si>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</si>
  <si>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</si>
  <si>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</si>
  <si>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</si>
  <si>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</si>
  <si>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</si>
  <si>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</si>
  <si>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</si>
  <si>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</si>
  <si>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</si>
  <si>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</si>
  <si>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deux fardeaux</t>
  </si>
  <si>
    <t>un carton de Broche 10</t>
  </si>
  <si>
    <t>2 bouchon caniveau</t>
  </si>
  <si>
    <t>2 voyage de citerne d'eau,</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</si>
  <si>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</si>
  <si>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</si>
  <si>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</si>
  <si>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</si>
  <si>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</si>
  <si>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</si>
  <si>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</si>
  <si>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</si>
  <si>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</si>
  <si>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</si>
  <si>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</si>
  <si>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</si>
  <si>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</si>
  <si>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</si>
  <si>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</si>
  <si>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</si>
  <si>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</si>
  <si>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compacteur 4jour</t>
  </si>
  <si>
    <t>3500*4</t>
  </si>
  <si>
    <t>eau pour ouvriers</t>
  </si>
  <si>
    <t>gants pour ouvrier</t>
  </si>
  <si>
    <t>4*150</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</si>
  <si>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</si>
  <si>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</si>
  <si>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</si>
  <si>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</si>
  <si>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</si>
  <si>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</si>
  <si>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</si>
  <si>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</si>
  <si>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</si>
  <si>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</si>
  <si>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</si>
  <si>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</si>
  <si>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</si>
  <si>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</si>
  <si>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</si>
  <si>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</si>
  <si>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</si>
  <si>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</si>
  <si>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</si>
  <si>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</si>
  <si>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</si>
  <si>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</si>
  <si>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</si>
  <si>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</si>
  <si>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</si>
  <si>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</si>
  <si>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</si>
  <si>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</si>
  <si>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</si>
  <si>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</si>
  <si>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</si>
  <si>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</si>
  <si>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</si>
  <si>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12*40+1*50 (congelé)</t>
  </si>
  <si>
    <t>louer le 30/31 pour compactage des dalles flotantes 2 jour a raison de 4500da/jour</t>
  </si>
  <si>
    <t>fiche femelle</t>
  </si>
  <si>
    <t>Clé 10 et 12</t>
  </si>
  <si>
    <t>Flexy 2000 dinar a Yacine</t>
  </si>
  <si>
    <t>40*12</t>
  </si>
  <si>
    <t>600 + 800</t>
  </si>
  <si>
    <t>18*40 + 18*40  (grande chaleur)</t>
  </si>
  <si>
    <t>18*40+12*40</t>
  </si>
  <si>
    <t xml:space="preserve">Pour Tracage villa 900 +600 </t>
  </si>
  <si>
    <t>Payement du compacteur</t>
  </si>
  <si>
    <t>3 fardeau eau</t>
  </si>
  <si>
    <t>Solde De La Caisse</t>
  </si>
  <si>
    <t>Prévu pour payement girafe, citerne d'eau, gardien</t>
  </si>
  <si>
    <t>Achat Patte a Joints Villa</t>
  </si>
  <si>
    <t>4 Eau pour ouvrier</t>
  </si>
  <si>
    <t>Le matin dans sa voiture avec la lettre pour Madame Benaantar,</t>
  </si>
  <si>
    <t>Téflon pour plombier villa</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</si>
  <si>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</si>
  <si>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</si>
  <si>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</si>
  <si>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</si>
  <si>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</si>
  <si>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Ciment</t>
  </si>
  <si>
    <t>mois de aout 12000/46800</t>
  </si>
  <si>
    <t>Mois d'Aout 46800/46800</t>
  </si>
  <si>
    <t>3 Balais, 2 manche, 1 pelle avec manche</t>
  </si>
  <si>
    <t>payement du credit fait chez halim quaincailler</t>
  </si>
  <si>
    <t>LOT</t>
  </si>
  <si>
    <t>Plomberie</t>
  </si>
  <si>
    <t>Villa Djamel</t>
  </si>
  <si>
    <t>Colonne1</t>
  </si>
  <si>
    <t>Villa</t>
  </si>
  <si>
    <t>argent</t>
  </si>
  <si>
    <t>vila</t>
  </si>
  <si>
    <t>degager</t>
  </si>
  <si>
    <t>*</t>
  </si>
  <si>
    <t>Payement personnel</t>
  </si>
  <si>
    <t>Necessaire au Chantier</t>
  </si>
  <si>
    <t>Terrassement</t>
  </si>
  <si>
    <t>Etanchéité</t>
  </si>
  <si>
    <t>Divers</t>
  </si>
  <si>
    <t>Coulage Beton</t>
  </si>
  <si>
    <t>achet chez Sika 2200</t>
  </si>
  <si>
    <t>credit chez halim 2300</t>
  </si>
  <si>
    <t xml:space="preserve">Achat ciment </t>
  </si>
  <si>
    <t>PVC</t>
  </si>
  <si>
    <t>2*2550</t>
  </si>
  <si>
    <t>16sac*450</t>
  </si>
  <si>
    <t>Brouette</t>
  </si>
  <si>
    <t>Polyane</t>
  </si>
  <si>
    <t>Colle</t>
  </si>
  <si>
    <t>achat effectuer le 31/8 :48Kg de polyane:18400da + colle :1500da + 2bidon de sika hydrofuge : 2350da/bidon</t>
  </si>
  <si>
    <t>Outils de Chantier</t>
  </si>
  <si>
    <t>Clé a molette</t>
  </si>
  <si>
    <t>Autre</t>
  </si>
  <si>
    <t>Le 1*13/9  4*14/9 1*15/09 1*19/9</t>
  </si>
  <si>
    <t>Eau pour ouvrier,</t>
  </si>
  <si>
    <t>Béton</t>
  </si>
  <si>
    <t>Colle+papier verre pour réparation PVC 160</t>
  </si>
  <si>
    <t>1 Bidon Sika Hydrofuge</t>
  </si>
  <si>
    <t>Donner par Mohamed Chacal au villa de Djamel</t>
  </si>
  <si>
    <t>Pointe a béton</t>
  </si>
  <si>
    <t>Coulage Béton</t>
  </si>
  <si>
    <t>Rouleau Polyane</t>
  </si>
  <si>
    <t>transport compacteur (aller/retour)/ polyane/</t>
  </si>
  <si>
    <t>Le matin derrière la baraque</t>
  </si>
  <si>
    <t>ruban mètre</t>
  </si>
  <si>
    <t>Silicon ( Djamel )</t>
  </si>
  <si>
    <t xml:space="preserve"> 2 Sac de Plâtre</t>
  </si>
  <si>
    <t xml:space="preserve">16 Feuille polystyrène </t>
  </si>
  <si>
    <t>Manquant du solde ciment</t>
  </si>
  <si>
    <t>Manquant du solde ciment /erreur de calcul de Mohamed</t>
  </si>
  <si>
    <t>le matin au bureau avec l'argent du ciment et le cheque pour Mohamed Matériaux</t>
  </si>
  <si>
    <t>7 Voyages citerne d'eau</t>
  </si>
  <si>
    <t>Cartable pour PC ( confirmer le prix 4800)</t>
  </si>
  <si>
    <t>Chauffeur Malaxeur</t>
  </si>
  <si>
    <t>FICHE DE SUIVI DU COMPTE CAISSE MOIS SEPTEMBRE</t>
  </si>
  <si>
    <t>Pour reparation meuble/achat bois,</t>
  </si>
  <si>
    <t>FICHE DE SUIVI DU COMPTE CAISSE ES SABRE</t>
  </si>
  <si>
    <t>Pour Salaire Ouvrier</t>
  </si>
  <si>
    <t>Compte Rendu</t>
  </si>
  <si>
    <t>19*1800+6*1000(jour non travailler)=40200-10000 par djamel</t>
  </si>
  <si>
    <t>40200,00 / 40200,00 Mois de Septembre</t>
  </si>
  <si>
    <t>12 juin - 12 sep + achat effectuer pour Djamel</t>
  </si>
  <si>
    <t>35000 + 94000,00 / 288890,00</t>
  </si>
  <si>
    <t>19*1800+6*1000(jour non travailler)=40200 -10000 par djamel</t>
  </si>
  <si>
    <t>12 juin - 12 sep + achat effectuer pour Djamel - 35000(avce juin)</t>
  </si>
  <si>
    <t>268000,00 / 288890,00</t>
  </si>
  <si>
    <t>RAS</t>
  </si>
  <si>
    <t xml:space="preserve"> Au bureau a Kouba</t>
  </si>
  <si>
    <t>(Pour payement de Giraf et Facture d'eau)</t>
  </si>
  <si>
    <t>Coulage de 135 m3 de beton</t>
  </si>
  <si>
    <t>Ami Said</t>
  </si>
  <si>
    <t>Payement Facture D'Eau</t>
  </si>
  <si>
    <t>ARRET DES TRAVAUX</t>
  </si>
  <si>
    <t xml:space="preserve"> Pour Achat de Chantier</t>
  </si>
  <si>
    <t>(sur la route en haut du chantier avec Mr Djamel)</t>
  </si>
  <si>
    <t>288890,00/288890,00</t>
  </si>
  <si>
    <t>Eau Pour Ouvrier</t>
  </si>
  <si>
    <t>Polysterene</t>
  </si>
  <si>
    <t>Transport Polysteren</t>
  </si>
  <si>
    <t>3*3000 =9000</t>
  </si>
  <si>
    <t>Bilel etancheité</t>
  </si>
  <si>
    <t>Flexy</t>
  </si>
  <si>
    <t>pour le Pax de la villa 1</t>
  </si>
  <si>
    <t>Achat peinture/pinceaux pour Djamel</t>
  </si>
  <si>
    <t>Mostafa Macon</t>
  </si>
  <si>
    <t>Avance pour la construction de bureau</t>
  </si>
  <si>
    <t>10*700 =7000 (achter le 26 payer le 27)</t>
  </si>
  <si>
    <t>5 Sac de gravier</t>
  </si>
  <si>
    <t>Acompte Total  : 6000</t>
  </si>
  <si>
    <t xml:space="preserve">Acompte Total  : 6000 </t>
  </si>
  <si>
    <t>brique 5</t>
  </si>
  <si>
    <t>40 piece de briques</t>
  </si>
  <si>
    <t>transport des chaise chez le couturier, transport brique, transport des bureau</t>
  </si>
  <si>
    <t xml:space="preserve">10 piece de polysteren </t>
  </si>
  <si>
    <t>700da * 10</t>
  </si>
  <si>
    <t>8 * 40</t>
  </si>
  <si>
    <t>Nabile MO</t>
  </si>
  <si>
    <t>acompte total : 18000</t>
  </si>
  <si>
    <t xml:space="preserve">29/10,  31/10,  01/10 </t>
  </si>
  <si>
    <t>cheragua</t>
  </si>
  <si>
    <t>Cable + fiche M/F</t>
  </si>
  <si>
    <t>9 * 40</t>
  </si>
  <si>
    <t>dans sa voiture avec des billet de 500</t>
  </si>
  <si>
    <t>Pour 80 m3 de beton</t>
  </si>
  <si>
    <t>Mr Aniba Hamid</t>
  </si>
  <si>
    <t>Acompte total : 8000</t>
  </si>
  <si>
    <t>payement giraf</t>
  </si>
  <si>
    <t>facture d'eau 4200</t>
  </si>
  <si>
    <t>transport les chaise de l'atelier au villa, et les bureau du villa au chantier</t>
  </si>
  <si>
    <t>2m cable + fiche male/f</t>
  </si>
  <si>
    <t>pour payement de giraf</t>
  </si>
  <si>
    <t>700*16 + 1000 transport</t>
  </si>
  <si>
    <t>Cheque</t>
  </si>
  <si>
    <t>Espece</t>
  </si>
  <si>
    <t>dans la voiture avec djamel avant l'entré de l'autoroute de douira</t>
  </si>
  <si>
    <t>Carrier</t>
  </si>
  <si>
    <t>Payement des agrégats a la Carrier</t>
  </si>
  <si>
    <t>carrier Hamam belouane</t>
  </si>
  <si>
    <t>Totale : 18500</t>
  </si>
  <si>
    <t>10000/38200</t>
  </si>
  <si>
    <t>23000/38200</t>
  </si>
  <si>
    <t>salaire mois October</t>
  </si>
  <si>
    <t>1-16 a 1000 , 17- 31 1800 (1jour du premier au 16 travaillez chez djamel=&gt;1800, et deux jour non travaillé ) salaire mois October</t>
  </si>
  <si>
    <t>38200/38200</t>
  </si>
  <si>
    <t>coulage</t>
  </si>
  <si>
    <t>coulage de 70m3 beton</t>
  </si>
  <si>
    <t>Facture</t>
  </si>
  <si>
    <t>Manchant 4</t>
  </si>
  <si>
    <t>Manchant 5</t>
  </si>
  <si>
    <t>racord pour tyau endommagé</t>
  </si>
  <si>
    <t>Radiateur + element</t>
  </si>
  <si>
    <t xml:space="preserve">Facture </t>
  </si>
  <si>
    <t>Transport des eprouvettes chez le labo</t>
  </si>
  <si>
    <t>160 m² Maconnerie et giclage</t>
  </si>
  <si>
    <t>160 m2 entre giclage et briquetage a verifier + 2000 pour pose fenetre</t>
  </si>
  <si>
    <t>Totale : 38000/49400</t>
  </si>
  <si>
    <t>49400/49400</t>
  </si>
  <si>
    <t>2*80000da</t>
  </si>
  <si>
    <t>Salaire du 12 sep au 12 nov</t>
  </si>
  <si>
    <t>Robinet Radiateur</t>
  </si>
  <si>
    <t>Equipement electricité</t>
  </si>
  <si>
    <t>Smail Geotechnicien</t>
  </si>
  <si>
    <t>Facture: pour bureau</t>
  </si>
  <si>
    <t xml:space="preserve">1 voyage le jour du coulage </t>
  </si>
  <si>
    <t>le 13/11/2022</t>
  </si>
  <si>
    <t>Payement D'etude complementaire</t>
  </si>
  <si>
    <t>Cuivre, Robinet de gaz,,,</t>
  </si>
  <si>
    <t>Pour instalation d'une sortie de gaz au jardin</t>
  </si>
  <si>
    <t>coude 90° 40¤</t>
  </si>
  <si>
    <t>Charteton, visse ,</t>
  </si>
  <si>
    <t>Rosace , Tifnon , manchant</t>
  </si>
  <si>
    <t>pour instalation des radiateur au RDC</t>
  </si>
  <si>
    <t xml:space="preserve">Pour Sortie de la piscine </t>
  </si>
  <si>
    <t>pavé</t>
  </si>
  <si>
    <t>40 piece de pavé</t>
  </si>
  <si>
    <t>12000/12000</t>
  </si>
  <si>
    <t>Pour travaux d'etancheité de la villa 1. Somme 15000, reduction a 12000</t>
  </si>
  <si>
    <t>Rouleau Pax TJ 40</t>
  </si>
  <si>
    <t>afin de terminé les travaux d'etancheité de la villa 1</t>
  </si>
  <si>
    <t>Au chantier dans la voiture</t>
  </si>
  <si>
    <t>Sable jaune</t>
  </si>
  <si>
    <t>cheville brique</t>
  </si>
  <si>
    <t>15 piece</t>
  </si>
  <si>
    <t>Factur 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</si>
</sst>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s>
  <fonts count="19" x14ac:knownFonts="1">
    <font>
      <sz val="10"/>
      <name val="Arial"/>
    </font>
    <font>
      <sz val="10"/>
      <name val="Arial"/>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ont>
    <font>
      <b/>
      <sz val="10"/>
      <color theme="0"/>
      <name val="Arial"/>
      <family val="2"/>
    </font>
  </fonts>
  <fills count="2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top style="medium">
        <color rgb="FFFF0000"/>
      </top>
      <bottom style="medium">
        <color rgb="FFFF0000"/>
      </bottom>
      <diagonal/>
    </border>
    <border>
      <left style="medium">
        <color indexed="64"/>
      </left>
      <right style="medium">
        <color rgb="FFFF0000"/>
      </right>
      <top style="medium">
        <color rgb="FFFF0000"/>
      </top>
      <bottom style="medium">
        <color rgb="FFFF0000"/>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332">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2" fillId="0" borderId="6"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12" xfId="0" applyFont="1" applyFill="1" applyBorder="1" applyAlignment="1">
      <alignment horizontal="center" vertical="top" wrapText="1"/>
    </xf>
    <xf numFmtId="0" fontId="0" fillId="18" borderId="0" xfId="0" applyFill="1" applyBorder="1" applyAlignment="1">
      <alignment horizontal="center"/>
    </xf>
    <xf numFmtId="0" fontId="0" fillId="18" borderId="0" xfId="0" applyFill="1" applyAlignment="1">
      <alignment horizontal="center"/>
    </xf>
    <xf numFmtId="0" fontId="2" fillId="18" borderId="8" xfId="0" applyFont="1" applyFill="1" applyBorder="1" applyAlignment="1">
      <alignment horizontal="center" vertical="top" wrapText="1"/>
    </xf>
    <xf numFmtId="4" fontId="2" fillId="18" borderId="8" xfId="0" applyNumberFormat="1" applyFont="1" applyFill="1" applyBorder="1" applyAlignment="1">
      <alignment horizontal="center" vertical="top" wrapText="1"/>
    </xf>
    <xf numFmtId="4" fontId="2" fillId="18" borderId="13" xfId="0" applyNumberFormat="1" applyFont="1" applyFill="1" applyBorder="1" applyAlignment="1">
      <alignment horizontal="center" vertical="top" wrapText="1"/>
    </xf>
    <xf numFmtId="0" fontId="2" fillId="18" borderId="13" xfId="0" applyNumberFormat="1" applyFont="1" applyFill="1" applyBorder="1" applyAlignment="1">
      <alignment horizontal="center" vertical="top"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20" xfId="0" applyFont="1" applyFill="1" applyBorder="1" applyAlignment="1">
      <alignment horizontal="right" vertical="center" wrapText="1"/>
    </xf>
    <xf numFmtId="4" fontId="2" fillId="0" borderId="0" xfId="0" applyNumberFormat="1" applyFont="1" applyAlignment="1">
      <alignment horizontal="center" vertical="center"/>
    </xf>
    <xf numFmtId="14" fontId="2" fillId="19" borderId="14" xfId="0" applyNumberFormat="1" applyFont="1" applyFill="1" applyBorder="1" applyAlignment="1">
      <alignment horizontal="center" vertical="center"/>
    </xf>
    <xf numFmtId="4" fontId="2" fillId="19" borderId="6" xfId="0" applyNumberFormat="1" applyFont="1" applyFill="1" applyBorder="1" applyAlignment="1">
      <alignment horizontal="center" vertical="center" wrapText="1"/>
    </xf>
    <xf numFmtId="4" fontId="2" fillId="19" borderId="12" xfId="0" applyNumberFormat="1" applyFont="1" applyFill="1" applyBorder="1" applyAlignment="1">
      <alignment horizontal="center" vertical="center" wrapText="1"/>
    </xf>
    <xf numFmtId="0" fontId="2" fillId="19" borderId="0" xfId="0" applyFont="1" applyFill="1" applyAlignment="1">
      <alignment vertical="center"/>
    </xf>
    <xf numFmtId="14" fontId="11" fillId="19" borderId="14" xfId="0" applyNumberFormat="1" applyFont="1" applyFill="1" applyBorder="1" applyAlignment="1">
      <alignment horizontal="center" vertical="center" wrapText="1"/>
    </xf>
    <xf numFmtId="4" fontId="11" fillId="19" borderId="6" xfId="0" applyNumberFormat="1" applyFont="1" applyFill="1" applyBorder="1" applyAlignment="1">
      <alignment horizontal="center" vertical="center" wrapText="1"/>
    </xf>
    <xf numFmtId="4" fontId="2" fillId="19" borderId="6" xfId="0" applyNumberFormat="1" applyFont="1" applyFill="1" applyBorder="1" applyAlignment="1">
      <alignment horizontal="center" vertical="center"/>
    </xf>
    <xf numFmtId="4" fontId="11" fillId="19" borderId="12" xfId="0" applyNumberFormat="1" applyFont="1" applyFill="1" applyBorder="1" applyAlignment="1">
      <alignment horizontal="right" vertical="center" wrapText="1"/>
    </xf>
    <xf numFmtId="14" fontId="2" fillId="19" borderId="14" xfId="0" applyNumberFormat="1" applyFont="1" applyFill="1" applyBorder="1" applyAlignment="1">
      <alignment horizontal="center" vertical="center" wrapText="1"/>
    </xf>
    <xf numFmtId="0" fontId="2" fillId="2" borderId="20" xfId="0" applyNumberFormat="1"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4" fontId="2" fillId="0" borderId="7"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4" fontId="2" fillId="13" borderId="13" xfId="0" applyNumberFormat="1" applyFont="1" applyFill="1" applyBorder="1" applyAlignment="1">
      <alignment horizontal="center" vertical="top" wrapText="1"/>
    </xf>
    <xf numFmtId="0" fontId="2" fillId="13" borderId="13" xfId="0" applyNumberFormat="1" applyFont="1" applyFill="1" applyBorder="1" applyAlignment="1">
      <alignment horizontal="center" vertical="top" wrapText="1"/>
    </xf>
    <xf numFmtId="0" fontId="0" fillId="20" borderId="0" xfId="0" applyFill="1" applyAlignment="1">
      <alignment horizontal="center"/>
    </xf>
    <xf numFmtId="4" fontId="2" fillId="20" borderId="8" xfId="0" applyNumberFormat="1" applyFont="1" applyFill="1" applyBorder="1" applyAlignment="1">
      <alignment horizontal="center" vertical="top" wrapText="1"/>
    </xf>
    <xf numFmtId="4" fontId="2" fillId="20" borderId="13" xfId="0" applyNumberFormat="1" applyFont="1" applyFill="1" applyBorder="1" applyAlignment="1">
      <alignment horizontal="center" vertical="top" wrapText="1"/>
    </xf>
    <xf numFmtId="0" fontId="2" fillId="20" borderId="13" xfId="0" applyNumberFormat="1" applyFont="1" applyFill="1" applyBorder="1" applyAlignment="1">
      <alignment horizontal="center" vertical="top" wrapText="1"/>
    </xf>
    <xf numFmtId="4" fontId="2" fillId="21" borderId="6" xfId="0" applyNumberFormat="1" applyFont="1" applyFill="1" applyBorder="1" applyAlignment="1">
      <alignment horizontal="center" vertical="top" wrapText="1"/>
    </xf>
    <xf numFmtId="4" fontId="2" fillId="21" borderId="12" xfId="0" applyNumberFormat="1" applyFont="1" applyFill="1" applyBorder="1" applyAlignment="1">
      <alignment horizontal="center" vertical="top" wrapText="1"/>
    </xf>
    <xf numFmtId="0" fontId="2" fillId="21" borderId="12" xfId="0" applyNumberFormat="1" applyFont="1" applyFill="1" applyBorder="1" applyAlignment="1">
      <alignment horizontal="center" vertical="top" wrapText="1"/>
    </xf>
    <xf numFmtId="4" fontId="2" fillId="21" borderId="22" xfId="0" applyNumberFormat="1" applyFont="1" applyFill="1" applyBorder="1" applyAlignment="1">
      <alignment horizontal="center" vertical="top" wrapText="1"/>
    </xf>
    <xf numFmtId="4" fontId="2" fillId="21" borderId="23" xfId="0" applyNumberFormat="1" applyFont="1" applyFill="1" applyBorder="1" applyAlignment="1">
      <alignment horizontal="center" vertical="top" wrapText="1"/>
    </xf>
    <xf numFmtId="0" fontId="18" fillId="21" borderId="24" xfId="0" applyNumberFormat="1" applyFont="1" applyFill="1" applyBorder="1" applyAlignment="1">
      <alignment horizontal="center" vertical="top" wrapText="1"/>
    </xf>
    <xf numFmtId="0" fontId="0" fillId="0" borderId="0" xfId="0" applyAlignment="1">
      <alignment horizontal="right" vertical="center"/>
    </xf>
    <xf numFmtId="0" fontId="7" fillId="0" borderId="0" xfId="0" applyFont="1" applyAlignment="1">
      <alignment horizontal="right" vertical="center"/>
    </xf>
    <xf numFmtId="0" fontId="0" fillId="8" borderId="0" xfId="0" applyFill="1" applyAlignment="1">
      <alignment horizontal="right" vertical="center"/>
    </xf>
    <xf numFmtId="4" fontId="0" fillId="0" borderId="0" xfId="0" applyNumberFormat="1" applyAlignment="1">
      <alignment horizontal="right" vertical="center"/>
    </xf>
    <xf numFmtId="0" fontId="0" fillId="18" borderId="0" xfId="0" applyFill="1" applyAlignment="1">
      <alignment horizontal="right" vertical="center"/>
    </xf>
    <xf numFmtId="4" fontId="7" fillId="0" borderId="0" xfId="0" applyNumberFormat="1" applyFont="1" applyAlignment="1">
      <alignment horizontal="right" vertical="center"/>
    </xf>
    <xf numFmtId="16" fontId="7" fillId="18" borderId="0" xfId="0" applyNumberFormat="1" applyFont="1" applyFill="1" applyAlignment="1">
      <alignment horizontal="right" vertical="center"/>
    </xf>
    <xf numFmtId="0" fontId="0" fillId="20" borderId="0" xfId="0" applyFill="1" applyAlignment="1">
      <alignment horizontal="right" vertical="center"/>
    </xf>
    <xf numFmtId="0" fontId="5" fillId="0" borderId="0" xfId="1" applyAlignment="1" applyProtection="1">
      <alignment horizontal="right" vertical="center"/>
    </xf>
    <xf numFmtId="4" fontId="2" fillId="17" borderId="8" xfId="0" applyNumberFormat="1" applyFont="1" applyFill="1" applyBorder="1" applyAlignment="1">
      <alignment horizontal="center" vertical="top" wrapText="1"/>
    </xf>
    <xf numFmtId="4" fontId="2" fillId="17" borderId="13" xfId="0" applyNumberFormat="1" applyFont="1" applyFill="1" applyBorder="1" applyAlignment="1">
      <alignment horizontal="center" vertical="top" wrapText="1"/>
    </xf>
    <xf numFmtId="0" fontId="2" fillId="17" borderId="13" xfId="0" applyNumberFormat="1" applyFont="1" applyFill="1" applyBorder="1" applyAlignment="1">
      <alignment horizontal="center" vertical="top" wrapText="1"/>
    </xf>
    <xf numFmtId="172" fontId="2" fillId="18" borderId="14" xfId="0" applyNumberFormat="1" applyFont="1" applyFill="1" applyBorder="1" applyAlignment="1">
      <alignment horizontal="center" vertical="top" wrapText="1"/>
    </xf>
    <xf numFmtId="172" fontId="2" fillId="0" borderId="12" xfId="0" applyNumberFormat="1" applyFont="1" applyBorder="1" applyAlignment="1">
      <alignment horizontal="center"/>
    </xf>
    <xf numFmtId="172" fontId="2" fillId="18" borderId="15" xfId="0" applyNumberFormat="1" applyFont="1" applyFill="1" applyBorder="1" applyAlignment="1">
      <alignment horizontal="center" vertical="top" wrapText="1"/>
    </xf>
    <xf numFmtId="172" fontId="2" fillId="0" borderId="15" xfId="0" applyNumberFormat="1" applyFont="1" applyFill="1" applyBorder="1" applyAlignment="1">
      <alignment horizontal="center" vertical="top" wrapText="1"/>
    </xf>
    <xf numFmtId="172" fontId="2" fillId="21" borderId="14" xfId="0" applyNumberFormat="1" applyFont="1" applyFill="1" applyBorder="1" applyAlignment="1">
      <alignment horizontal="center" vertical="top" wrapText="1"/>
    </xf>
    <xf numFmtId="172" fontId="2" fillId="21" borderId="21" xfId="0" applyNumberFormat="1" applyFont="1" applyFill="1" applyBorder="1" applyAlignment="1">
      <alignment horizontal="center" vertical="top" wrapText="1"/>
    </xf>
    <xf numFmtId="172" fontId="2" fillId="0" borderId="10" xfId="0" applyNumberFormat="1" applyFont="1" applyFill="1" applyBorder="1" applyAlignment="1">
      <alignment horizontal="center" vertical="top" wrapText="1"/>
    </xf>
    <xf numFmtId="172" fontId="2" fillId="20" borderId="15" xfId="0" applyNumberFormat="1" applyFont="1" applyFill="1" applyBorder="1" applyAlignment="1">
      <alignment horizontal="center" vertical="top" wrapText="1"/>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cellXfs>
  <cellStyles count="4">
    <cellStyle name="Lien hypertexte" xfId="1" builtinId="8"/>
    <cellStyle name="Milliers" xfId="2" builtinId="3"/>
    <cellStyle name="Monétaire" xfId="3" builtinId="4"/>
    <cellStyle name="Normal" xfId="0" builtinId="0"/>
  </cellStyles>
  <dxfs count="77">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indexed="64"/>
        </top>
      </border>
    </dxf>
    <dxf>
      <font>
        <b/>
        <family val="2"/>
      </font>
      <numFmt numFmtId="173" formatCode="#.##0\.00"/>
    </dxf>
    <dxf>
      <border outline="0">
        <left style="medium">
          <color indexed="64"/>
        </left>
        <right style="medium">
          <color indexed="64"/>
        </right>
        <top style="medium">
          <color indexed="64"/>
        </top>
        <bottom style="medium">
          <color indexed="64"/>
        </bottom>
      </border>
    </dxf>
    <dxf>
      <font>
        <b/>
        <family val="2"/>
      </font>
      <numFmt numFmtId="173"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FF5353"/>
      <color rgb="FFFE0000"/>
      <color rgb="FF82FF65"/>
      <color rgb="FF00FF00"/>
      <color rgb="FFFEBAAC"/>
      <color rgb="FFFE978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76" dataDxfId="74" headerRowBorderDxfId="75" tableBorderDxfId="73">
  <autoFilter ref="B13:G95" xr:uid="{00000000-0009-0000-0100-000004000000}"/>
  <tableColumns count="6">
    <tableColumn id="1" xr3:uid="{00000000-0010-0000-0000-000001000000}" name="Date" dataDxfId="72"/>
    <tableColumn id="2" xr3:uid="{00000000-0010-0000-0000-000002000000}" name="Opérations" dataDxfId="71"/>
    <tableColumn id="6" xr3:uid="{00000000-0010-0000-0000-000006000000}" name="Par / De" dataDxfId="70"/>
    <tableColumn id="3" xr3:uid="{00000000-0010-0000-0000-000003000000}" name="Débit" dataDxfId="69"/>
    <tableColumn id="4" xr3:uid="{00000000-0010-0000-0000-000004000000}" name="Crédit" dataDxfId="68"/>
    <tableColumn id="5" xr3:uid="{00000000-0010-0000-0000-000005000000}" name="Observation" dataDxfId="6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66" dataDxfId="64" headerRowBorderDxfId="65" tableBorderDxfId="63">
  <autoFilter ref="B13:G52" xr:uid="{00000000-0009-0000-0100-000001000000}"/>
  <tableColumns count="6">
    <tableColumn id="1" xr3:uid="{00000000-0010-0000-0100-000001000000}" name="Date" dataDxfId="62"/>
    <tableColumn id="2" xr3:uid="{00000000-0010-0000-0100-000002000000}" name="Opérations" dataDxfId="61"/>
    <tableColumn id="6" xr3:uid="{00000000-0010-0000-0100-000006000000}" name="Par / De" dataDxfId="60"/>
    <tableColumn id="3" xr3:uid="{00000000-0010-0000-0100-000003000000}" name="Débit" dataDxfId="59"/>
    <tableColumn id="4" xr3:uid="{00000000-0010-0000-0100-000004000000}" name="Crédit" dataDxfId="58"/>
    <tableColumn id="5" xr3:uid="{00000000-0010-0000-0100-000005000000}" name="Observation" dataDxfId="5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28" totalsRowCount="1" headerRowDxfId="56" dataDxfId="54" headerRowBorderDxfId="55" tableBorderDxfId="53">
  <autoFilter ref="B13:G27" xr:uid="{00000000-0009-0000-0100-000001000000}"/>
  <tableColumns count="6">
    <tableColumn id="1" xr3:uid="{9712B134-76DF-4E92-834A-88CE2D0D20B1}" name="Date" totalsRowLabel="Total" dataDxfId="52" totalsRowDxfId="51"/>
    <tableColumn id="2" xr3:uid="{435323D6-CD61-47E6-9E37-D5FC77826705}" name="Opérations" dataDxfId="50" totalsRowDxfId="49"/>
    <tableColumn id="6" xr3:uid="{D3626E4C-0CBA-4147-9F26-7CD98D019F06}" name="Par / De" totalsRowFunction="custom" dataDxfId="48" totalsRowDxfId="47">
      <totalsRowFormula>Tableau426[[#Totals],[Crédit]]-Tableau426[[#Totals],[Débit]]</totalsRowFormula>
    </tableColumn>
    <tableColumn id="3" xr3:uid="{A4C3AC32-653D-4FA1-B3C4-14979BB0F578}" name="Débit" totalsRowFunction="sum" dataDxfId="46" totalsRowDxfId="45"/>
    <tableColumn id="4" xr3:uid="{81D053C2-198C-43A9-9B40-8C044522E5A0}" name="Crédit" totalsRowFunction="sum" dataDxfId="44" totalsRowDxfId="43"/>
    <tableColumn id="5" xr3:uid="{C59247B9-B17D-4825-9165-85A02C3F100C}" name="Observation" dataDxfId="42" totalsRowDxfId="4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H301" totalsRowCount="1" headerRowDxfId="40" dataDxfId="38" totalsRowDxfId="36" headerRowBorderDxfId="39" tableBorderDxfId="37" totalsRowBorderDxfId="35">
  <autoFilter ref="B13:H300" xr:uid="{00000000-0009-0000-0100-000002000000}"/>
  <tableColumns count="7">
    <tableColumn id="1" xr3:uid="{00000000-0010-0000-0200-000001000000}" name="Date" totalsRowLabel="Solde De La Caisse" dataDxfId="34" totalsRowDxfId="13"/>
    <tableColumn id="2" xr3:uid="{00000000-0010-0000-0200-000002000000}" name="Opérations" dataDxfId="33" totalsRowDxfId="12"/>
    <tableColumn id="3" xr3:uid="{00000000-0010-0000-0200-000003000000}" name="Par / De" totalsRowFunction="custom" dataDxfId="32" totalsRowDxfId="11">
      <totalsRowFormula>Tableau2[[#Totals],[Crédit]]-Tableau2[[#Totals],[Débit]]</totalsRowFormula>
    </tableColumn>
    <tableColumn id="4" xr3:uid="{00000000-0010-0000-0200-000004000000}" name="Débit" totalsRowFunction="sum" dataDxfId="31" totalsRowDxfId="10"/>
    <tableColumn id="5" xr3:uid="{00000000-0010-0000-0200-000005000000}" name="Crédit" totalsRowFunction="sum" dataDxfId="30" totalsRowDxfId="9"/>
    <tableColumn id="7" xr3:uid="{C30977D3-8D38-454C-AD50-AD6368348F30}" name="LOT" dataDxfId="29" totalsRowDxfId="8"/>
    <tableColumn id="6" xr3:uid="{00000000-0010-0000-0200-000006000000}" name="Observation" totalsRowFunction="count" dataDxfId="28" totalsRowDxfId="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06D280-479D-4BBD-9B9E-3AA9E67319C5}" name="Tableau6" displayName="Tableau6" ref="R13:R29" totalsRowShown="0" headerRowDxfId="27" dataDxfId="26">
  <autoFilter ref="R13:R29" xr:uid="{7C1DE353-BB19-436D-A152-983C47C78B9A}"/>
  <tableColumns count="1">
    <tableColumn id="1" xr3:uid="{5955CE97-A309-4197-818D-A9EABF5AE20B}" name="Colonne1" dataDxfId="2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8FB793D-403A-4D62-8F16-D79D9EAD4081}" name="Tableau8" displayName="Tableau8" ref="T13:T29" totalsRowShown="0" headerRowDxfId="24" dataDxfId="23">
  <autoFilter ref="T13:T29" xr:uid="{06DB10D3-BDE0-4EAA-B542-5E6618A236D2}"/>
  <tableColumns count="1">
    <tableColumn id="1" xr3:uid="{769C60AC-2314-4C7C-A097-41CE787E6F8B}" name="Colonne1" dataDxfId="22"/>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21" tableBorderDxfId="20">
  <autoFilter ref="B13:G78" xr:uid="{00000000-0009-0000-0100-000003000000}"/>
  <tableColumns count="6">
    <tableColumn id="1" xr3:uid="{00000000-0010-0000-0300-000001000000}" name="Date" dataDxfId="19"/>
    <tableColumn id="2" xr3:uid="{00000000-0010-0000-0300-000002000000}" name="Opérations" dataDxfId="18"/>
    <tableColumn id="3" xr3:uid="{00000000-0010-0000-0300-000003000000}" name="Par / De" dataDxfId="17"/>
    <tableColumn id="4" xr3:uid="{00000000-0010-0000-0300-000004000000}" name="Débit" dataDxfId="16"/>
    <tableColumn id="5" xr3:uid="{00000000-0010-0000-0300-000005000000}" name="Crédit" dataDxfId="15"/>
    <tableColumn id="6" xr3:uid="{00000000-0010-0000-0300-000006000000}" name="Observation" dataDxfId="14"/>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3" Type="http://schemas.openxmlformats.org/officeDocument/2006/relationships/hyperlink" Target="Document%20Sabre\Bons-Facture-Attachement\14-11-2022%202.jpg" TargetMode="Externa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table" Target="../tables/table6.xml"/><Relationship Id="rId2" Type="http://schemas.openxmlformats.org/officeDocument/2006/relationships/hyperlink" Target="Document%20Sabre\Bons-Facture-Attachement\14-11-2022.jpg" TargetMode="External"/><Relationship Id="rId16" Type="http://schemas.openxmlformats.org/officeDocument/2006/relationships/table" Target="../tables/table5.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table" Target="../tables/table4.xml"/><Relationship Id="rId10" Type="http://schemas.openxmlformats.org/officeDocument/2006/relationships/hyperlink" Target="Document%20Sabre\Bons-Facture-Attachement\Cuivre.heic" TargetMode="External"/><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289"/>
      <c r="I4" s="290"/>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291" t="s">
        <v>12</v>
      </c>
      <c r="D10" s="292"/>
      <c r="E10" s="293"/>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294" t="s">
        <v>4</v>
      </c>
      <c r="E18" s="295"/>
      <c r="F18" s="296"/>
      <c r="G18" s="40" t="s">
        <v>20</v>
      </c>
      <c r="H18" s="41" t="s">
        <v>19</v>
      </c>
      <c r="I18" s="41" t="s">
        <v>18</v>
      </c>
    </row>
    <row r="19" spans="2:9" x14ac:dyDescent="0.2">
      <c r="B19" s="22"/>
      <c r="C19" s="23"/>
      <c r="D19" s="286"/>
      <c r="E19" s="287"/>
      <c r="F19" s="288"/>
      <c r="G19" s="37"/>
      <c r="H19" s="37"/>
      <c r="I19" s="24">
        <f>G19-H19</f>
        <v>0</v>
      </c>
    </row>
    <row r="20" spans="2:9" x14ac:dyDescent="0.2">
      <c r="B20" s="11"/>
      <c r="C20" s="12"/>
      <c r="D20" s="286"/>
      <c r="E20" s="287"/>
      <c r="F20" s="288"/>
      <c r="G20" s="38"/>
      <c r="H20" s="38"/>
      <c r="I20" s="13">
        <f t="shared" ref="I20:I38" si="0">I19+G20-H20</f>
        <v>0</v>
      </c>
    </row>
    <row r="21" spans="2:9" x14ac:dyDescent="0.2">
      <c r="B21" s="11"/>
      <c r="C21" s="12"/>
      <c r="D21" s="286"/>
      <c r="E21" s="287"/>
      <c r="F21" s="288"/>
      <c r="G21" s="38"/>
      <c r="H21" s="38"/>
      <c r="I21" s="13">
        <f t="shared" si="0"/>
        <v>0</v>
      </c>
    </row>
    <row r="22" spans="2:9" x14ac:dyDescent="0.2">
      <c r="B22" s="11"/>
      <c r="C22" s="12"/>
      <c r="D22" s="286"/>
      <c r="E22" s="287"/>
      <c r="F22" s="288"/>
      <c r="G22" s="38"/>
      <c r="H22" s="38"/>
      <c r="I22" s="13">
        <f t="shared" si="0"/>
        <v>0</v>
      </c>
    </row>
    <row r="23" spans="2:9" x14ac:dyDescent="0.2">
      <c r="B23" s="11"/>
      <c r="C23" s="12"/>
      <c r="D23" s="286"/>
      <c r="E23" s="287"/>
      <c r="F23" s="288"/>
      <c r="G23" s="38"/>
      <c r="H23" s="38"/>
      <c r="I23" s="13">
        <f t="shared" si="0"/>
        <v>0</v>
      </c>
    </row>
    <row r="24" spans="2:9" x14ac:dyDescent="0.2">
      <c r="B24" s="11"/>
      <c r="C24" s="12"/>
      <c r="D24" s="286"/>
      <c r="E24" s="287"/>
      <c r="F24" s="288"/>
      <c r="G24" s="38"/>
      <c r="H24" s="38"/>
      <c r="I24" s="13">
        <f t="shared" si="0"/>
        <v>0</v>
      </c>
    </row>
    <row r="25" spans="2:9" x14ac:dyDescent="0.2">
      <c r="B25" s="11"/>
      <c r="C25" s="12"/>
      <c r="D25" s="27"/>
      <c r="E25" s="29"/>
      <c r="F25" s="28"/>
      <c r="G25" s="38"/>
      <c r="H25" s="38"/>
      <c r="I25" s="13">
        <f t="shared" si="0"/>
        <v>0</v>
      </c>
    </row>
    <row r="26" spans="2:9" x14ac:dyDescent="0.2">
      <c r="B26" s="11"/>
      <c r="C26" s="12"/>
      <c r="D26" s="286"/>
      <c r="E26" s="287"/>
      <c r="F26" s="288"/>
      <c r="G26" s="38"/>
      <c r="H26" s="38"/>
      <c r="I26" s="13">
        <f t="shared" si="0"/>
        <v>0</v>
      </c>
    </row>
    <row r="27" spans="2:9" x14ac:dyDescent="0.2">
      <c r="B27" s="11"/>
      <c r="C27" s="12"/>
      <c r="D27" s="286"/>
      <c r="E27" s="287"/>
      <c r="F27" s="288"/>
      <c r="G27" s="38"/>
      <c r="H27" s="38"/>
      <c r="I27" s="13">
        <f t="shared" si="0"/>
        <v>0</v>
      </c>
    </row>
    <row r="28" spans="2:9" x14ac:dyDescent="0.2">
      <c r="B28" s="11"/>
      <c r="C28" s="12"/>
      <c r="D28" s="286"/>
      <c r="E28" s="287"/>
      <c r="F28" s="288"/>
      <c r="G28" s="38"/>
      <c r="H28" s="38"/>
      <c r="I28" s="13">
        <f t="shared" si="0"/>
        <v>0</v>
      </c>
    </row>
    <row r="29" spans="2:9" x14ac:dyDescent="0.2">
      <c r="B29" s="11"/>
      <c r="C29" s="12"/>
      <c r="D29" s="286"/>
      <c r="E29" s="287"/>
      <c r="F29" s="288"/>
      <c r="G29" s="38"/>
      <c r="H29" s="38"/>
      <c r="I29" s="13">
        <f t="shared" si="0"/>
        <v>0</v>
      </c>
    </row>
    <row r="30" spans="2:9" x14ac:dyDescent="0.2">
      <c r="B30" s="11"/>
      <c r="C30" s="12"/>
      <c r="D30" s="286"/>
      <c r="E30" s="287"/>
      <c r="F30" s="288"/>
      <c r="G30" s="38"/>
      <c r="H30" s="38"/>
      <c r="I30" s="13">
        <f t="shared" si="0"/>
        <v>0</v>
      </c>
    </row>
    <row r="31" spans="2:9" x14ac:dyDescent="0.2">
      <c r="B31" s="11"/>
      <c r="C31" s="12"/>
      <c r="D31" s="286"/>
      <c r="E31" s="287"/>
      <c r="F31" s="288"/>
      <c r="G31" s="38"/>
      <c r="H31" s="38"/>
      <c r="I31" s="13">
        <f t="shared" si="0"/>
        <v>0</v>
      </c>
    </row>
    <row r="32" spans="2:9" x14ac:dyDescent="0.2">
      <c r="B32" s="11"/>
      <c r="C32" s="12"/>
      <c r="D32" s="286"/>
      <c r="E32" s="287"/>
      <c r="F32" s="288"/>
      <c r="G32" s="38"/>
      <c r="H32" s="38"/>
      <c r="I32" s="13">
        <f t="shared" si="0"/>
        <v>0</v>
      </c>
    </row>
    <row r="33" spans="2:9" x14ac:dyDescent="0.2">
      <c r="B33" s="11"/>
      <c r="C33" s="12"/>
      <c r="D33" s="286"/>
      <c r="E33" s="287"/>
      <c r="F33" s="288"/>
      <c r="G33" s="38"/>
      <c r="H33" s="38"/>
      <c r="I33" s="13">
        <f t="shared" si="0"/>
        <v>0</v>
      </c>
    </row>
    <row r="34" spans="2:9" x14ac:dyDescent="0.2">
      <c r="B34" s="11"/>
      <c r="C34" s="12"/>
      <c r="D34" s="286"/>
      <c r="E34" s="287"/>
      <c r="F34" s="288"/>
      <c r="G34" s="38"/>
      <c r="H34" s="38"/>
      <c r="I34" s="13">
        <f t="shared" si="0"/>
        <v>0</v>
      </c>
    </row>
    <row r="35" spans="2:9" x14ac:dyDescent="0.2">
      <c r="B35" s="11"/>
      <c r="C35" s="12"/>
      <c r="D35" s="286"/>
      <c r="E35" s="287"/>
      <c r="F35" s="288"/>
      <c r="G35" s="38"/>
      <c r="H35" s="38"/>
      <c r="I35" s="13">
        <f t="shared" si="0"/>
        <v>0</v>
      </c>
    </row>
    <row r="36" spans="2:9" x14ac:dyDescent="0.2">
      <c r="B36" s="11"/>
      <c r="C36" s="12"/>
      <c r="D36" s="286"/>
      <c r="E36" s="287"/>
      <c r="F36" s="288"/>
      <c r="G36" s="38"/>
      <c r="H36" s="38"/>
      <c r="I36" s="13">
        <f t="shared" si="0"/>
        <v>0</v>
      </c>
    </row>
    <row r="37" spans="2:9" x14ac:dyDescent="0.2">
      <c r="B37" s="11"/>
      <c r="C37" s="12"/>
      <c r="D37" s="286"/>
      <c r="E37" s="287"/>
      <c r="F37" s="288"/>
      <c r="G37" s="38"/>
      <c r="H37" s="38"/>
      <c r="I37" s="13">
        <f t="shared" si="0"/>
        <v>0</v>
      </c>
    </row>
    <row r="38" spans="2:9" x14ac:dyDescent="0.2">
      <c r="B38" s="11"/>
      <c r="C38" s="12"/>
      <c r="D38" s="286"/>
      <c r="E38" s="287"/>
      <c r="F38" s="288"/>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21:F21"/>
    <mergeCell ref="D22:F22"/>
    <mergeCell ref="D23:F23"/>
    <mergeCell ref="D24:F24"/>
    <mergeCell ref="H4:I4"/>
    <mergeCell ref="C10:E10"/>
    <mergeCell ref="D18:F18"/>
    <mergeCell ref="D19:F19"/>
    <mergeCell ref="D20:F20"/>
    <mergeCell ref="D32:F32"/>
    <mergeCell ref="D26:F26"/>
    <mergeCell ref="D37:F37"/>
    <mergeCell ref="D38:F38"/>
    <mergeCell ref="D33:F33"/>
    <mergeCell ref="D34:F34"/>
    <mergeCell ref="D35:F35"/>
    <mergeCell ref="D36:F36"/>
    <mergeCell ref="D30:F30"/>
    <mergeCell ref="D31:F31"/>
    <mergeCell ref="D28:F28"/>
    <mergeCell ref="D29:F29"/>
    <mergeCell ref="D27:F27"/>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76" workbookViewId="0">
      <selection activeCell="B98" sqref="B98:G99"/>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301" t="s">
        <v>38</v>
      </c>
      <c r="C3" s="302"/>
      <c r="D3" s="302"/>
      <c r="E3" s="302"/>
      <c r="F3" s="302"/>
      <c r="G3" s="303"/>
    </row>
    <row r="4" spans="2:7" ht="15.75" customHeight="1" thickBot="1" x14ac:dyDescent="0.4">
      <c r="C4" s="45"/>
      <c r="D4" s="45"/>
      <c r="E4" s="46"/>
      <c r="F4" s="46"/>
    </row>
    <row r="5" spans="2:7" ht="23.25" customHeight="1" thickBot="1" x14ac:dyDescent="0.4">
      <c r="B5" s="298" t="s">
        <v>274</v>
      </c>
      <c r="C5" s="299"/>
      <c r="D5" s="299"/>
      <c r="E5" s="299"/>
      <c r="F5" s="299"/>
      <c r="G5" s="300"/>
    </row>
    <row r="6" spans="2:7" ht="15.75" customHeight="1" x14ac:dyDescent="0.2"/>
    <row r="7" spans="2:7" x14ac:dyDescent="0.2">
      <c r="E7" s="309" t="s">
        <v>197</v>
      </c>
      <c r="F7" s="309"/>
    </row>
    <row r="8" spans="2:7" x14ac:dyDescent="0.2">
      <c r="B8" s="164" t="s">
        <v>28</v>
      </c>
      <c r="C8" s="153" t="s">
        <v>37</v>
      </c>
      <c r="D8" s="61"/>
      <c r="E8" s="308" t="s">
        <v>39</v>
      </c>
      <c r="F8" s="308"/>
      <c r="G8" s="173"/>
    </row>
    <row r="9" spans="2:7" x14ac:dyDescent="0.2">
      <c r="B9" s="164" t="s">
        <v>29</v>
      </c>
      <c r="C9" s="170">
        <f>E95</f>
        <v>440580</v>
      </c>
      <c r="D9" s="62"/>
      <c r="E9" s="307" t="s">
        <v>31</v>
      </c>
      <c r="F9" s="307"/>
    </row>
    <row r="10" spans="2:7" x14ac:dyDescent="0.2">
      <c r="B10" s="164" t="s">
        <v>30</v>
      </c>
      <c r="C10" s="170">
        <f>F95</f>
        <v>413420</v>
      </c>
      <c r="D10" s="63"/>
      <c r="E10" s="306" t="s">
        <v>198</v>
      </c>
      <c r="F10" s="306"/>
    </row>
    <row r="11" spans="2:7" ht="26.25" customHeight="1" x14ac:dyDescent="0.2">
      <c r="B11" s="164" t="s">
        <v>35</v>
      </c>
      <c r="C11" s="172">
        <f>C10-C9</f>
        <v>-27160</v>
      </c>
      <c r="D11" s="127"/>
      <c r="E11" s="304" t="s">
        <v>196</v>
      </c>
      <c r="F11" s="305"/>
    </row>
    <row r="13" spans="2:7" ht="21" customHeight="1" x14ac:dyDescent="0.2">
      <c r="B13" s="178" t="s">
        <v>5</v>
      </c>
      <c r="C13" s="179" t="s">
        <v>33</v>
      </c>
      <c r="D13" s="179" t="s">
        <v>46</v>
      </c>
      <c r="E13" s="179" t="s">
        <v>31</v>
      </c>
      <c r="F13" s="179" t="s">
        <v>32</v>
      </c>
      <c r="G13" s="180" t="s">
        <v>34</v>
      </c>
    </row>
    <row r="14" spans="2:7" s="110" customFormat="1" ht="17.100000000000001" customHeight="1" x14ac:dyDescent="0.2">
      <c r="B14" s="181" t="s">
        <v>49</v>
      </c>
      <c r="C14" s="182" t="s">
        <v>50</v>
      </c>
      <c r="D14" s="182"/>
      <c r="E14" s="183"/>
      <c r="F14" s="183">
        <v>23420</v>
      </c>
      <c r="G14" s="183" t="s">
        <v>60</v>
      </c>
    </row>
    <row r="15" spans="2:7" s="110" customFormat="1" ht="17.100000000000001" customHeight="1" x14ac:dyDescent="0.2">
      <c r="B15" s="181"/>
      <c r="C15" s="182"/>
      <c r="D15" s="182"/>
      <c r="E15" s="182"/>
      <c r="F15" s="184"/>
      <c r="G15" s="184"/>
    </row>
    <row r="16" spans="2:7" s="110" customFormat="1" ht="17.100000000000001" customHeight="1" x14ac:dyDescent="0.2">
      <c r="B16" s="185">
        <v>44744</v>
      </c>
      <c r="C16" s="182" t="s">
        <v>41</v>
      </c>
      <c r="D16" s="182"/>
      <c r="E16" s="186">
        <v>7800</v>
      </c>
      <c r="F16" s="186"/>
      <c r="G16" s="186" t="s">
        <v>61</v>
      </c>
    </row>
    <row r="17" spans="1:7" s="110" customFormat="1" ht="17.100000000000001" customHeight="1" x14ac:dyDescent="0.2">
      <c r="B17" s="181"/>
      <c r="C17" s="182" t="s">
        <v>41</v>
      </c>
      <c r="D17" s="182"/>
      <c r="E17" s="186">
        <v>5600</v>
      </c>
      <c r="F17" s="186"/>
      <c r="G17" s="186" t="s">
        <v>51</v>
      </c>
    </row>
    <row r="18" spans="1:7" s="110" customFormat="1" ht="17.100000000000001" customHeight="1" x14ac:dyDescent="0.2">
      <c r="B18" s="181"/>
      <c r="C18" s="182" t="s">
        <v>39</v>
      </c>
      <c r="D18" s="182" t="s">
        <v>52</v>
      </c>
      <c r="E18" s="169"/>
      <c r="F18" s="183">
        <v>40000</v>
      </c>
      <c r="G18" s="183"/>
    </row>
    <row r="19" spans="1:7" s="110" customFormat="1" ht="17.100000000000001" customHeight="1" x14ac:dyDescent="0.2">
      <c r="B19" s="181"/>
      <c r="C19" s="182" t="s">
        <v>41</v>
      </c>
      <c r="D19" s="182"/>
      <c r="E19" s="186">
        <v>16800</v>
      </c>
      <c r="F19" s="186"/>
      <c r="G19" s="186" t="s">
        <v>53</v>
      </c>
    </row>
    <row r="20" spans="1:7" s="110" customFormat="1" ht="17.100000000000001" customHeight="1" x14ac:dyDescent="0.2">
      <c r="B20" s="181"/>
      <c r="C20" s="182" t="s">
        <v>41</v>
      </c>
      <c r="D20" s="182"/>
      <c r="E20" s="186">
        <v>2100</v>
      </c>
      <c r="F20" s="186"/>
      <c r="G20" s="186" t="s">
        <v>62</v>
      </c>
    </row>
    <row r="21" spans="1:7" s="110" customFormat="1" ht="17.100000000000001" customHeight="1" x14ac:dyDescent="0.2">
      <c r="A21" s="115"/>
      <c r="B21" s="181"/>
      <c r="C21" s="182" t="s">
        <v>47</v>
      </c>
      <c r="D21" s="182" t="s">
        <v>54</v>
      </c>
      <c r="E21" s="186">
        <v>14000</v>
      </c>
      <c r="F21" s="186"/>
      <c r="G21" s="186" t="s">
        <v>56</v>
      </c>
    </row>
    <row r="22" spans="1:7" s="110" customFormat="1" ht="17.100000000000001" customHeight="1" thickBot="1" x14ac:dyDescent="0.25">
      <c r="B22" s="174"/>
      <c r="C22" s="175" t="s">
        <v>47</v>
      </c>
      <c r="D22" s="175" t="s">
        <v>55</v>
      </c>
      <c r="E22" s="176">
        <v>12000</v>
      </c>
      <c r="F22" s="176"/>
      <c r="G22" s="177" t="s">
        <v>63</v>
      </c>
    </row>
    <row r="23" spans="1:7" s="110" customFormat="1" ht="17.100000000000001" customHeight="1" thickBot="1" x14ac:dyDescent="0.25">
      <c r="B23" s="166"/>
      <c r="C23" s="107" t="s">
        <v>39</v>
      </c>
      <c r="D23" s="107" t="s">
        <v>52</v>
      </c>
      <c r="E23" s="108"/>
      <c r="F23" s="108">
        <v>30000</v>
      </c>
      <c r="G23" s="109"/>
    </row>
    <row r="24" spans="1:7" s="110" customFormat="1" ht="17.100000000000001" customHeight="1" thickBot="1" x14ac:dyDescent="0.25">
      <c r="B24" s="166"/>
      <c r="C24" s="107"/>
      <c r="D24" s="107"/>
      <c r="E24" s="111"/>
      <c r="F24" s="111"/>
      <c r="G24" s="112"/>
    </row>
    <row r="25" spans="1:7" s="110" customFormat="1" ht="17.100000000000001" customHeight="1" thickBot="1" x14ac:dyDescent="0.25">
      <c r="B25" s="166">
        <v>44745</v>
      </c>
      <c r="C25" s="107" t="s">
        <v>47</v>
      </c>
      <c r="D25" s="107" t="s">
        <v>57</v>
      </c>
      <c r="E25" s="113">
        <v>4500</v>
      </c>
      <c r="F25" s="113"/>
      <c r="G25" s="114" t="s">
        <v>120</v>
      </c>
    </row>
    <row r="26" spans="1:7" s="110" customFormat="1" ht="17.100000000000001" customHeight="1" thickBot="1" x14ac:dyDescent="0.25">
      <c r="B26" s="166"/>
      <c r="C26" s="107" t="s">
        <v>41</v>
      </c>
      <c r="D26" s="107"/>
      <c r="E26" s="116">
        <v>15000</v>
      </c>
      <c r="F26" s="116"/>
      <c r="G26" s="117" t="s">
        <v>58</v>
      </c>
    </row>
    <row r="27" spans="1:7" s="110" customFormat="1" ht="27.75" customHeight="1" thickBot="1" x14ac:dyDescent="0.25">
      <c r="B27" s="166"/>
      <c r="C27" s="107" t="s">
        <v>47</v>
      </c>
      <c r="D27" s="107" t="s">
        <v>59</v>
      </c>
      <c r="E27" s="113">
        <v>7000</v>
      </c>
      <c r="F27" s="113"/>
      <c r="G27" s="114" t="s">
        <v>199</v>
      </c>
    </row>
    <row r="28" spans="1:7" s="110" customFormat="1" ht="17.100000000000001" customHeight="1" thickBot="1" x14ac:dyDescent="0.25">
      <c r="B28" s="166"/>
      <c r="C28" s="107" t="s">
        <v>47</v>
      </c>
      <c r="D28" s="107" t="s">
        <v>55</v>
      </c>
      <c r="E28" s="116">
        <v>2000</v>
      </c>
      <c r="F28" s="116"/>
      <c r="G28" s="117" t="s">
        <v>64</v>
      </c>
    </row>
    <row r="29" spans="1:7" s="110" customFormat="1" ht="17.100000000000001" customHeight="1" thickBot="1" x14ac:dyDescent="0.25">
      <c r="B29" s="166"/>
      <c r="C29" s="107" t="s">
        <v>71</v>
      </c>
      <c r="D29" s="107" t="s">
        <v>55</v>
      </c>
      <c r="E29" s="116">
        <v>8000</v>
      </c>
      <c r="F29" s="116"/>
      <c r="G29" s="117" t="s">
        <v>76</v>
      </c>
    </row>
    <row r="30" spans="1:7" s="110" customFormat="1" ht="17.100000000000001" customHeight="1" thickBot="1" x14ac:dyDescent="0.25">
      <c r="B30" s="166"/>
      <c r="C30" s="107" t="s">
        <v>41</v>
      </c>
      <c r="D30" s="107"/>
      <c r="E30" s="116">
        <v>2500</v>
      </c>
      <c r="F30" s="116"/>
      <c r="G30" s="117" t="s">
        <v>65</v>
      </c>
    </row>
    <row r="31" spans="1:7" s="110" customFormat="1" ht="17.100000000000001" customHeight="1" thickBot="1" x14ac:dyDescent="0.25">
      <c r="B31" s="166"/>
      <c r="C31" s="107" t="s">
        <v>41</v>
      </c>
      <c r="D31" s="107"/>
      <c r="E31" s="116">
        <v>6100</v>
      </c>
      <c r="F31" s="116"/>
      <c r="G31" s="117" t="s">
        <v>66</v>
      </c>
    </row>
    <row r="32" spans="1:7" s="110" customFormat="1" ht="17.100000000000001" customHeight="1" thickBot="1" x14ac:dyDescent="0.25">
      <c r="B32" s="166"/>
      <c r="C32" s="107"/>
      <c r="D32" s="107"/>
      <c r="E32" s="111"/>
      <c r="F32" s="111"/>
      <c r="G32" s="112"/>
    </row>
    <row r="33" spans="2:7" s="110" customFormat="1" ht="17.100000000000001" customHeight="1" thickBot="1" x14ac:dyDescent="0.25">
      <c r="B33" s="166">
        <v>44746</v>
      </c>
      <c r="C33" s="107" t="s">
        <v>39</v>
      </c>
      <c r="D33" s="107" t="s">
        <v>52</v>
      </c>
      <c r="E33" s="108"/>
      <c r="F33" s="108">
        <v>35000</v>
      </c>
      <c r="G33" s="109"/>
    </row>
    <row r="34" spans="2:7" s="110" customFormat="1" ht="17.100000000000001" customHeight="1" thickBot="1" x14ac:dyDescent="0.25">
      <c r="B34" s="166"/>
      <c r="C34" s="107" t="s">
        <v>47</v>
      </c>
      <c r="D34" s="107" t="s">
        <v>67</v>
      </c>
      <c r="E34" s="113">
        <v>35000</v>
      </c>
      <c r="F34" s="113"/>
      <c r="G34" s="114" t="s">
        <v>200</v>
      </c>
    </row>
    <row r="35" spans="2:7" s="110" customFormat="1" ht="17.100000000000001" customHeight="1" thickBot="1" x14ac:dyDescent="0.25">
      <c r="B35" s="166"/>
      <c r="C35" s="107" t="s">
        <v>39</v>
      </c>
      <c r="D35" s="107" t="s">
        <v>52</v>
      </c>
      <c r="E35" s="108"/>
      <c r="F35" s="108">
        <v>25000</v>
      </c>
      <c r="G35" s="109"/>
    </row>
    <row r="36" spans="2:7" s="110" customFormat="1" ht="17.100000000000001" customHeight="1" thickBot="1" x14ac:dyDescent="0.25">
      <c r="B36" s="166"/>
      <c r="C36" s="107" t="s">
        <v>70</v>
      </c>
      <c r="D36" s="107" t="s">
        <v>52</v>
      </c>
      <c r="E36" s="118"/>
      <c r="F36" s="118"/>
      <c r="G36" s="119" t="s">
        <v>68</v>
      </c>
    </row>
    <row r="37" spans="2:7" s="110" customFormat="1" ht="17.100000000000001" customHeight="1" thickBot="1" x14ac:dyDescent="0.25">
      <c r="B37" s="166"/>
      <c r="C37" s="107" t="s">
        <v>47</v>
      </c>
      <c r="D37" s="107" t="s">
        <v>52</v>
      </c>
      <c r="E37" s="118"/>
      <c r="F37" s="118"/>
      <c r="G37" s="119" t="s">
        <v>201</v>
      </c>
    </row>
    <row r="38" spans="2:7" s="110" customFormat="1" ht="17.100000000000001" customHeight="1" thickBot="1" x14ac:dyDescent="0.25">
      <c r="B38" s="166"/>
      <c r="C38" s="107" t="s">
        <v>47</v>
      </c>
      <c r="D38" s="107" t="s">
        <v>202</v>
      </c>
      <c r="E38" s="116">
        <v>20000</v>
      </c>
      <c r="F38" s="116"/>
      <c r="G38" s="117" t="s">
        <v>69</v>
      </c>
    </row>
    <row r="39" spans="2:7" s="110" customFormat="1" ht="17.100000000000001" customHeight="1" thickBot="1" x14ac:dyDescent="0.25">
      <c r="B39" s="166"/>
      <c r="C39" s="107" t="s">
        <v>47</v>
      </c>
      <c r="D39" s="107" t="s">
        <v>203</v>
      </c>
      <c r="E39" s="113">
        <v>4000</v>
      </c>
      <c r="F39" s="113"/>
      <c r="G39" s="114" t="s">
        <v>72</v>
      </c>
    </row>
    <row r="40" spans="2:7" s="110" customFormat="1" ht="17.100000000000001" customHeight="1" thickBot="1" x14ac:dyDescent="0.25">
      <c r="B40" s="166"/>
      <c r="C40" s="107" t="s">
        <v>47</v>
      </c>
      <c r="D40" s="107" t="s">
        <v>55</v>
      </c>
      <c r="E40" s="116">
        <v>3000</v>
      </c>
      <c r="F40" s="116"/>
      <c r="G40" s="117" t="s">
        <v>77</v>
      </c>
    </row>
    <row r="41" spans="2:7" s="110" customFormat="1" ht="17.100000000000001" customHeight="1" thickBot="1" x14ac:dyDescent="0.25">
      <c r="B41" s="166"/>
      <c r="C41" s="107" t="s">
        <v>41</v>
      </c>
      <c r="D41" s="107"/>
      <c r="E41" s="116">
        <v>1500</v>
      </c>
      <c r="F41" s="116"/>
      <c r="G41" s="117" t="s">
        <v>73</v>
      </c>
    </row>
    <row r="42" spans="2:7" s="110" customFormat="1" ht="17.100000000000001" customHeight="1" thickBot="1" x14ac:dyDescent="0.25">
      <c r="B42" s="166"/>
      <c r="C42" s="107"/>
      <c r="D42" s="107"/>
      <c r="E42" s="111"/>
      <c r="F42" s="111"/>
      <c r="G42" s="112"/>
    </row>
    <row r="43" spans="2:7" s="110" customFormat="1" ht="17.100000000000001" customHeight="1" thickBot="1" x14ac:dyDescent="0.25">
      <c r="B43" s="166">
        <v>44747</v>
      </c>
      <c r="C43" s="107" t="s">
        <v>47</v>
      </c>
      <c r="D43" s="107" t="s">
        <v>55</v>
      </c>
      <c r="E43" s="116">
        <v>7000</v>
      </c>
      <c r="F43" s="116"/>
      <c r="G43" s="117" t="s">
        <v>273</v>
      </c>
    </row>
    <row r="44" spans="2:7" s="110" customFormat="1" ht="17.100000000000001" customHeight="1" thickBot="1" x14ac:dyDescent="0.25">
      <c r="B44" s="166"/>
      <c r="C44" s="107" t="s">
        <v>47</v>
      </c>
      <c r="D44" s="107" t="s">
        <v>45</v>
      </c>
      <c r="E44" s="116">
        <v>1000</v>
      </c>
      <c r="F44" s="116"/>
      <c r="G44" s="117" t="s">
        <v>74</v>
      </c>
    </row>
    <row r="45" spans="2:7" s="110" customFormat="1" ht="17.100000000000001" customHeight="1" thickBot="1" x14ac:dyDescent="0.25">
      <c r="B45" s="166"/>
      <c r="C45" s="107" t="s">
        <v>44</v>
      </c>
      <c r="D45" s="107"/>
      <c r="E45" s="116">
        <v>400</v>
      </c>
      <c r="F45" s="116"/>
      <c r="G45" s="117" t="s">
        <v>75</v>
      </c>
    </row>
    <row r="46" spans="2:7" s="110" customFormat="1" ht="17.100000000000001" customHeight="1" thickBot="1" x14ac:dyDescent="0.25">
      <c r="B46" s="166"/>
      <c r="C46" s="107"/>
      <c r="D46" s="107"/>
      <c r="E46" s="111"/>
      <c r="F46" s="111"/>
      <c r="G46" s="112"/>
    </row>
    <row r="47" spans="2:7" s="110" customFormat="1" ht="17.100000000000001" customHeight="1" thickBot="1" x14ac:dyDescent="0.25">
      <c r="B47" s="166">
        <v>44748</v>
      </c>
      <c r="C47" s="107" t="s">
        <v>44</v>
      </c>
      <c r="D47" s="107"/>
      <c r="E47" s="116">
        <v>1000</v>
      </c>
      <c r="F47" s="116"/>
      <c r="G47" s="117" t="s">
        <v>204</v>
      </c>
    </row>
    <row r="48" spans="2:7" s="110" customFormat="1" ht="17.100000000000001" customHeight="1" thickBot="1" x14ac:dyDescent="0.25">
      <c r="B48" s="166"/>
      <c r="C48" s="107" t="s">
        <v>39</v>
      </c>
      <c r="D48" s="107" t="s">
        <v>52</v>
      </c>
      <c r="E48" s="108"/>
      <c r="F48" s="108">
        <v>60000</v>
      </c>
      <c r="G48" s="109" t="s">
        <v>78</v>
      </c>
    </row>
    <row r="49" spans="2:7" s="110" customFormat="1" ht="17.100000000000001" customHeight="1" thickBot="1" x14ac:dyDescent="0.25">
      <c r="B49" s="166"/>
      <c r="C49" s="107" t="s">
        <v>41</v>
      </c>
      <c r="D49" s="107"/>
      <c r="E49" s="116">
        <v>2630</v>
      </c>
      <c r="F49" s="116"/>
      <c r="G49" s="117" t="s">
        <v>79</v>
      </c>
    </row>
    <row r="50" spans="2:7" s="110" customFormat="1" ht="17.100000000000001" customHeight="1" thickBot="1" x14ac:dyDescent="0.25">
      <c r="B50" s="166"/>
      <c r="C50" s="107" t="s">
        <v>39</v>
      </c>
      <c r="D50" s="107" t="s">
        <v>52</v>
      </c>
      <c r="E50" s="108"/>
      <c r="F50" s="108">
        <v>40000</v>
      </c>
      <c r="G50" s="109" t="s">
        <v>80</v>
      </c>
    </row>
    <row r="51" spans="2:7" s="110" customFormat="1" ht="17.100000000000001" customHeight="1" thickBot="1" x14ac:dyDescent="0.25">
      <c r="B51" s="166"/>
      <c r="C51" s="107" t="s">
        <v>47</v>
      </c>
      <c r="D51" s="107" t="s">
        <v>81</v>
      </c>
      <c r="E51" s="113">
        <v>41300</v>
      </c>
      <c r="F51" s="113"/>
      <c r="G51" s="114" t="s">
        <v>205</v>
      </c>
    </row>
    <row r="52" spans="2:7" s="110" customFormat="1" ht="17.100000000000001" customHeight="1" thickBot="1" x14ac:dyDescent="0.25">
      <c r="B52" s="166"/>
      <c r="C52" s="107"/>
      <c r="D52" s="107"/>
      <c r="E52" s="111"/>
      <c r="F52" s="111"/>
      <c r="G52" s="112"/>
    </row>
    <row r="53" spans="2:7" s="128" customFormat="1" ht="26.25" thickBot="1" x14ac:dyDescent="0.25">
      <c r="B53" s="166" t="s">
        <v>82</v>
      </c>
      <c r="C53" s="107" t="s">
        <v>206</v>
      </c>
      <c r="D53" s="107"/>
      <c r="E53" s="111"/>
      <c r="F53" s="111"/>
      <c r="G53" s="112"/>
    </row>
    <row r="54" spans="2:7" s="110" customFormat="1" ht="17.100000000000001" customHeight="1" thickBot="1" x14ac:dyDescent="0.25">
      <c r="B54" s="166"/>
      <c r="C54" s="107"/>
      <c r="D54" s="107"/>
      <c r="E54" s="111"/>
      <c r="F54" s="111"/>
      <c r="G54" s="112"/>
    </row>
    <row r="55" spans="2:7" s="110" customFormat="1" ht="17.100000000000001" customHeight="1" thickBot="1" x14ac:dyDescent="0.25">
      <c r="B55" s="166">
        <v>44755</v>
      </c>
      <c r="C55" s="107" t="s">
        <v>41</v>
      </c>
      <c r="D55" s="107"/>
      <c r="E55" s="116">
        <v>200</v>
      </c>
      <c r="F55" s="116"/>
      <c r="G55" s="117" t="s">
        <v>86</v>
      </c>
    </row>
    <row r="56" spans="2:7" s="110" customFormat="1" ht="13.5" thickBot="1" x14ac:dyDescent="0.25">
      <c r="B56" s="166"/>
      <c r="C56" s="107" t="s">
        <v>44</v>
      </c>
      <c r="D56" s="107"/>
      <c r="E56" s="116">
        <v>1000</v>
      </c>
      <c r="F56" s="116"/>
      <c r="G56" s="117" t="s">
        <v>87</v>
      </c>
    </row>
    <row r="57" spans="2:7" s="110" customFormat="1" ht="17.100000000000001" customHeight="1" thickBot="1" x14ac:dyDescent="0.25">
      <c r="B57" s="166"/>
      <c r="C57" s="107" t="s">
        <v>44</v>
      </c>
      <c r="D57" s="107"/>
      <c r="E57" s="113">
        <v>9000</v>
      </c>
      <c r="F57" s="113"/>
      <c r="G57" s="114" t="s">
        <v>88</v>
      </c>
    </row>
    <row r="58" spans="2:7" s="110" customFormat="1" ht="17.100000000000001" customHeight="1" thickBot="1" x14ac:dyDescent="0.25">
      <c r="B58" s="166"/>
      <c r="C58" s="107"/>
      <c r="D58" s="107"/>
      <c r="E58" s="111"/>
      <c r="F58" s="111"/>
      <c r="G58" s="112"/>
    </row>
    <row r="59" spans="2:7" s="110" customFormat="1" ht="17.100000000000001" customHeight="1" thickBot="1" x14ac:dyDescent="0.25">
      <c r="B59" s="166">
        <v>44756</v>
      </c>
      <c r="C59" s="107" t="s">
        <v>44</v>
      </c>
      <c r="D59" s="107"/>
      <c r="E59" s="116">
        <v>700</v>
      </c>
      <c r="F59" s="116"/>
      <c r="G59" s="117" t="s">
        <v>207</v>
      </c>
    </row>
    <row r="60" spans="2:7" s="110" customFormat="1" ht="17.100000000000001" customHeight="1" thickBot="1" x14ac:dyDescent="0.25">
      <c r="B60" s="166"/>
      <c r="C60" s="107" t="s">
        <v>47</v>
      </c>
      <c r="D60" s="107" t="s">
        <v>121</v>
      </c>
      <c r="E60" s="113">
        <v>16000</v>
      </c>
      <c r="F60" s="113"/>
      <c r="G60" s="114" t="s">
        <v>122</v>
      </c>
    </row>
    <row r="61" spans="2:7" s="110" customFormat="1" ht="17.100000000000001" customHeight="1" thickBot="1" x14ac:dyDescent="0.25">
      <c r="B61" s="166"/>
      <c r="C61" s="107" t="s">
        <v>208</v>
      </c>
      <c r="D61" s="107" t="s">
        <v>202</v>
      </c>
      <c r="E61" s="116">
        <v>5000</v>
      </c>
      <c r="F61" s="116"/>
      <c r="G61" s="117"/>
    </row>
    <row r="62" spans="2:7" s="110" customFormat="1" ht="17.100000000000001" customHeight="1" thickBot="1" x14ac:dyDescent="0.25">
      <c r="B62" s="166"/>
      <c r="C62" s="107" t="s">
        <v>47</v>
      </c>
      <c r="D62" s="107" t="s">
        <v>123</v>
      </c>
      <c r="E62" s="116">
        <v>3000</v>
      </c>
      <c r="F62" s="116"/>
      <c r="G62" s="117" t="s">
        <v>209</v>
      </c>
    </row>
    <row r="63" spans="2:7" s="110" customFormat="1" ht="17.100000000000001" customHeight="1" thickBot="1" x14ac:dyDescent="0.25">
      <c r="B63" s="166"/>
      <c r="C63" s="107" t="s">
        <v>210</v>
      </c>
      <c r="D63" s="107" t="s">
        <v>90</v>
      </c>
      <c r="E63" s="116">
        <v>3000</v>
      </c>
      <c r="F63" s="116"/>
      <c r="G63" s="117" t="s">
        <v>124</v>
      </c>
    </row>
    <row r="64" spans="2:7" s="110" customFormat="1" ht="17.100000000000001" customHeight="1" thickBot="1" x14ac:dyDescent="0.25">
      <c r="B64" s="166"/>
      <c r="C64" s="107"/>
      <c r="D64" s="107"/>
      <c r="E64" s="111"/>
      <c r="F64" s="111"/>
      <c r="G64" s="112"/>
    </row>
    <row r="65" spans="2:7" s="110" customFormat="1" ht="17.100000000000001" customHeight="1" thickBot="1" x14ac:dyDescent="0.25">
      <c r="B65" s="166">
        <v>44758</v>
      </c>
      <c r="C65" s="107" t="s">
        <v>39</v>
      </c>
      <c r="D65" s="107" t="s">
        <v>52</v>
      </c>
      <c r="E65" s="108"/>
      <c r="F65" s="108">
        <v>100000</v>
      </c>
      <c r="G65" s="109" t="s">
        <v>211</v>
      </c>
    </row>
    <row r="66" spans="2:7" s="110" customFormat="1" ht="29.25" customHeight="1" thickBot="1" x14ac:dyDescent="0.25">
      <c r="B66" s="166"/>
      <c r="C66" s="107" t="s">
        <v>47</v>
      </c>
      <c r="D66" s="107" t="s">
        <v>125</v>
      </c>
      <c r="E66" s="118"/>
      <c r="F66" s="118"/>
      <c r="G66" s="119" t="s">
        <v>212</v>
      </c>
    </row>
    <row r="67" spans="2:7" s="110" customFormat="1" ht="26.25" thickBot="1" x14ac:dyDescent="0.25">
      <c r="B67" s="166"/>
      <c r="C67" s="107" t="s">
        <v>47</v>
      </c>
      <c r="D67" s="107" t="s">
        <v>125</v>
      </c>
      <c r="E67" s="113">
        <v>20000</v>
      </c>
      <c r="F67" s="113"/>
      <c r="G67" s="114" t="s">
        <v>126</v>
      </c>
    </row>
    <row r="68" spans="2:7" s="110" customFormat="1" ht="17.100000000000001" customHeight="1" thickBot="1" x14ac:dyDescent="0.25">
      <c r="B68" s="166"/>
      <c r="C68" s="107"/>
      <c r="D68" s="107"/>
      <c r="E68" s="111"/>
      <c r="F68" s="111"/>
      <c r="G68" s="112"/>
    </row>
    <row r="69" spans="2:7" s="110" customFormat="1" ht="17.100000000000001" customHeight="1" thickBot="1" x14ac:dyDescent="0.25">
      <c r="B69" s="166">
        <v>44759</v>
      </c>
      <c r="C69" s="107" t="s">
        <v>41</v>
      </c>
      <c r="D69" s="107"/>
      <c r="E69" s="116">
        <v>17000</v>
      </c>
      <c r="F69" s="116"/>
      <c r="G69" s="117" t="s">
        <v>213</v>
      </c>
    </row>
    <row r="70" spans="2:7" s="110" customFormat="1" ht="17.100000000000001" customHeight="1" thickBot="1" x14ac:dyDescent="0.25">
      <c r="B70" s="166"/>
      <c r="C70" s="107" t="s">
        <v>44</v>
      </c>
      <c r="D70" s="107"/>
      <c r="E70" s="116">
        <v>800</v>
      </c>
      <c r="F70" s="116"/>
      <c r="G70" s="117" t="s">
        <v>127</v>
      </c>
    </row>
    <row r="71" spans="2:7" s="110" customFormat="1" ht="17.100000000000001" customHeight="1" thickBot="1" x14ac:dyDescent="0.25">
      <c r="B71" s="166"/>
      <c r="C71" s="107" t="s">
        <v>41</v>
      </c>
      <c r="D71" s="107"/>
      <c r="E71" s="116">
        <v>1100</v>
      </c>
      <c r="F71" s="116"/>
      <c r="G71" s="117" t="s">
        <v>128</v>
      </c>
    </row>
    <row r="72" spans="2:7" s="110" customFormat="1" ht="17.100000000000001" customHeight="1" thickBot="1" x14ac:dyDescent="0.25">
      <c r="B72" s="166"/>
      <c r="C72" s="107"/>
      <c r="D72" s="107"/>
      <c r="E72" s="107"/>
      <c r="F72" s="111"/>
      <c r="G72" s="112"/>
    </row>
    <row r="73" spans="2:7" s="110" customFormat="1" ht="17.100000000000001" customHeight="1" thickBot="1" x14ac:dyDescent="0.25">
      <c r="B73" s="166">
        <v>44760</v>
      </c>
      <c r="C73" s="107" t="s">
        <v>41</v>
      </c>
      <c r="D73" s="107"/>
      <c r="E73" s="116">
        <v>58000</v>
      </c>
      <c r="F73" s="116"/>
      <c r="G73" s="117" t="s">
        <v>129</v>
      </c>
    </row>
    <row r="74" spans="2:7" s="110" customFormat="1" ht="17.100000000000001" customHeight="1" thickBot="1" x14ac:dyDescent="0.25">
      <c r="B74" s="166"/>
      <c r="C74" s="107" t="s">
        <v>41</v>
      </c>
      <c r="D74" s="107"/>
      <c r="E74" s="116">
        <v>3000</v>
      </c>
      <c r="F74" s="116"/>
      <c r="G74" s="117" t="s">
        <v>130</v>
      </c>
    </row>
    <row r="75" spans="2:7" s="110" customFormat="1" ht="17.100000000000001" customHeight="1" thickBot="1" x14ac:dyDescent="0.25">
      <c r="B75" s="166"/>
      <c r="C75" s="107"/>
      <c r="D75" s="107"/>
      <c r="E75" s="111"/>
      <c r="F75" s="111"/>
      <c r="G75" s="112"/>
    </row>
    <row r="76" spans="2:7" s="110" customFormat="1" ht="17.100000000000001" customHeight="1" thickBot="1" x14ac:dyDescent="0.25">
      <c r="B76" s="166">
        <v>44761</v>
      </c>
      <c r="C76" s="107" t="s">
        <v>39</v>
      </c>
      <c r="D76" s="107" t="s">
        <v>52</v>
      </c>
      <c r="E76" s="108"/>
      <c r="F76" s="108">
        <v>60000</v>
      </c>
      <c r="G76" s="109" t="s">
        <v>275</v>
      </c>
    </row>
    <row r="77" spans="2:7" s="110" customFormat="1" ht="17.100000000000001" customHeight="1" thickBot="1" x14ac:dyDescent="0.25">
      <c r="B77" s="166"/>
      <c r="C77" s="107" t="s">
        <v>41</v>
      </c>
      <c r="D77" s="107"/>
      <c r="E77" s="116">
        <v>18200</v>
      </c>
      <c r="F77" s="116"/>
      <c r="G77" s="117" t="s">
        <v>131</v>
      </c>
    </row>
    <row r="78" spans="2:7" s="110" customFormat="1" ht="17.100000000000001" customHeight="1" thickBot="1" x14ac:dyDescent="0.25">
      <c r="B78" s="166"/>
      <c r="C78" s="107" t="s">
        <v>41</v>
      </c>
      <c r="D78" s="107"/>
      <c r="E78" s="116">
        <v>6000</v>
      </c>
      <c r="F78" s="116"/>
      <c r="G78" s="117" t="s">
        <v>214</v>
      </c>
    </row>
    <row r="79" spans="2:7" s="110" customFormat="1" ht="17.100000000000001" customHeight="1" thickBot="1" x14ac:dyDescent="0.25">
      <c r="B79" s="166"/>
      <c r="C79" s="107" t="s">
        <v>44</v>
      </c>
      <c r="D79" s="107"/>
      <c r="E79" s="116">
        <v>800</v>
      </c>
      <c r="F79" s="116"/>
      <c r="G79" s="117" t="s">
        <v>215</v>
      </c>
    </row>
    <row r="80" spans="2:7" s="110" customFormat="1" ht="17.100000000000001" customHeight="1" thickBot="1" x14ac:dyDescent="0.25">
      <c r="B80" s="166"/>
      <c r="C80" s="107" t="s">
        <v>94</v>
      </c>
      <c r="D80" s="107"/>
      <c r="E80" s="116">
        <v>500</v>
      </c>
      <c r="F80" s="116"/>
      <c r="G80" s="117" t="s">
        <v>117</v>
      </c>
    </row>
    <row r="81" spans="2:7" s="110" customFormat="1" ht="17.100000000000001" customHeight="1" thickBot="1" x14ac:dyDescent="0.25">
      <c r="B81" s="166"/>
      <c r="C81" s="107"/>
      <c r="D81" s="107"/>
      <c r="E81" s="111"/>
      <c r="F81" s="111"/>
      <c r="G81" s="112"/>
    </row>
    <row r="82" spans="2:7" s="110" customFormat="1" ht="17.100000000000001" customHeight="1" thickBot="1" x14ac:dyDescent="0.25">
      <c r="B82" s="166">
        <v>44762</v>
      </c>
      <c r="C82" s="107" t="s">
        <v>41</v>
      </c>
      <c r="D82" s="107"/>
      <c r="E82" s="116">
        <v>21600</v>
      </c>
      <c r="F82" s="116"/>
      <c r="G82" s="117" t="s">
        <v>216</v>
      </c>
    </row>
    <row r="83" spans="2:7" s="110" customFormat="1" ht="17.100000000000001" customHeight="1" thickBot="1" x14ac:dyDescent="0.25">
      <c r="B83" s="166"/>
      <c r="C83" s="107"/>
      <c r="D83" s="107"/>
      <c r="E83" s="111"/>
      <c r="F83" s="111"/>
      <c r="G83" s="112"/>
    </row>
    <row r="84" spans="2:7" s="110" customFormat="1" ht="17.100000000000001" customHeight="1" thickBot="1" x14ac:dyDescent="0.25">
      <c r="B84" s="166">
        <v>44765</v>
      </c>
      <c r="C84" s="107" t="s">
        <v>41</v>
      </c>
      <c r="D84" s="107"/>
      <c r="E84" s="113">
        <v>12000</v>
      </c>
      <c r="F84" s="113"/>
      <c r="G84" s="114" t="s">
        <v>217</v>
      </c>
    </row>
    <row r="85" spans="2:7" s="110" customFormat="1" ht="17.100000000000001" customHeight="1" thickBot="1" x14ac:dyDescent="0.25">
      <c r="B85" s="166"/>
      <c r="C85" s="107" t="s">
        <v>41</v>
      </c>
      <c r="D85" s="107"/>
      <c r="E85" s="113">
        <v>12700</v>
      </c>
      <c r="F85" s="113"/>
      <c r="G85" s="114" t="s">
        <v>132</v>
      </c>
    </row>
    <row r="86" spans="2:7" s="110" customFormat="1" ht="17.100000000000001" customHeight="1" thickBot="1" x14ac:dyDescent="0.25">
      <c r="B86" s="166"/>
      <c r="C86" s="107"/>
      <c r="D86" s="107"/>
      <c r="E86" s="113">
        <v>1800</v>
      </c>
      <c r="F86" s="113"/>
      <c r="G86" s="114" t="s">
        <v>133</v>
      </c>
    </row>
    <row r="87" spans="2:7" s="110" customFormat="1" ht="17.100000000000001" customHeight="1" thickBot="1" x14ac:dyDescent="0.25">
      <c r="B87" s="166"/>
      <c r="C87" s="107"/>
      <c r="D87" s="107"/>
      <c r="E87" s="111"/>
      <c r="F87" s="111"/>
      <c r="G87" s="112"/>
    </row>
    <row r="88" spans="2:7" s="110" customFormat="1" ht="17.100000000000001" customHeight="1" thickBot="1" x14ac:dyDescent="0.25">
      <c r="B88" s="166">
        <v>44770</v>
      </c>
      <c r="C88" s="107" t="s">
        <v>47</v>
      </c>
      <c r="D88" s="107" t="s">
        <v>134</v>
      </c>
      <c r="E88" s="118"/>
      <c r="F88" s="118"/>
      <c r="G88" s="119" t="s">
        <v>137</v>
      </c>
    </row>
    <row r="89" spans="2:7" s="110" customFormat="1" ht="17.100000000000001" customHeight="1" thickBot="1" x14ac:dyDescent="0.25">
      <c r="B89" s="166"/>
      <c r="C89" s="107"/>
      <c r="D89" s="107" t="s">
        <v>135</v>
      </c>
      <c r="E89" s="118"/>
      <c r="F89" s="118"/>
      <c r="G89" s="119" t="s">
        <v>136</v>
      </c>
    </row>
    <row r="90" spans="2:7" s="110" customFormat="1" ht="17.100000000000001" customHeight="1" thickBot="1" x14ac:dyDescent="0.25">
      <c r="B90" s="166"/>
      <c r="C90" s="107"/>
      <c r="D90" s="107"/>
      <c r="E90" s="111"/>
      <c r="F90" s="111"/>
      <c r="G90" s="112"/>
    </row>
    <row r="91" spans="2:7" s="110" customFormat="1" ht="17.100000000000001" customHeight="1" thickBot="1" x14ac:dyDescent="0.25">
      <c r="B91" s="166">
        <v>44772</v>
      </c>
      <c r="C91" s="107" t="s">
        <v>41</v>
      </c>
      <c r="D91" s="107"/>
      <c r="E91" s="113">
        <v>5950</v>
      </c>
      <c r="F91" s="113"/>
      <c r="G91" s="114" t="s">
        <v>138</v>
      </c>
    </row>
    <row r="92" spans="2:7" s="110" customFormat="1" ht="17.100000000000001" customHeight="1" thickBot="1" x14ac:dyDescent="0.25">
      <c r="B92" s="166"/>
      <c r="C92" s="107" t="s">
        <v>44</v>
      </c>
      <c r="D92" s="107"/>
      <c r="E92" s="113">
        <v>1000</v>
      </c>
      <c r="F92" s="113"/>
      <c r="G92" s="114" t="s">
        <v>45</v>
      </c>
    </row>
    <row r="93" spans="2:7" s="110" customFormat="1" ht="17.100000000000001" customHeight="1" thickBot="1" x14ac:dyDescent="0.25">
      <c r="B93" s="166"/>
      <c r="C93" s="107" t="s">
        <v>41</v>
      </c>
      <c r="D93" s="107"/>
      <c r="E93" s="113">
        <v>2000</v>
      </c>
      <c r="F93" s="113"/>
      <c r="G93" s="114" t="s">
        <v>139</v>
      </c>
    </row>
    <row r="94" spans="2:7" s="110" customFormat="1" ht="17.100000000000001" customHeight="1" thickBot="1" x14ac:dyDescent="0.25">
      <c r="B94" s="166"/>
      <c r="C94" s="120"/>
      <c r="D94" s="120"/>
      <c r="E94" s="121"/>
      <c r="F94" s="122"/>
      <c r="G94" s="123"/>
    </row>
    <row r="95" spans="2:7" s="110" customFormat="1" ht="17.100000000000001" customHeight="1" x14ac:dyDescent="0.2">
      <c r="B95" s="168"/>
      <c r="C95" s="124" t="s">
        <v>0</v>
      </c>
      <c r="D95" s="124"/>
      <c r="E95" s="125">
        <f>SUM(E14:E94)</f>
        <v>440580</v>
      </c>
      <c r="F95" s="125">
        <f>SUM(F14:F94)</f>
        <v>413420</v>
      </c>
      <c r="G95" s="126"/>
    </row>
    <row r="98" spans="2:8" ht="39.75" customHeight="1" x14ac:dyDescent="0.2">
      <c r="B98" s="297" t="s">
        <v>321</v>
      </c>
      <c r="C98" s="297"/>
      <c r="D98" s="297"/>
      <c r="E98" s="297"/>
      <c r="F98" s="297"/>
      <c r="G98" s="297"/>
      <c r="H98">
        <f>6400/1280</f>
        <v>5</v>
      </c>
    </row>
    <row r="99" spans="2:8" x14ac:dyDescent="0.2">
      <c r="B99" s="297"/>
      <c r="C99" s="297"/>
      <c r="D99" s="297"/>
      <c r="E99" s="297"/>
      <c r="F99" s="297"/>
      <c r="G99" s="297"/>
    </row>
    <row r="100" spans="2:8" x14ac:dyDescent="0.2">
      <c r="B100" s="149"/>
    </row>
    <row r="102" spans="2:8" x14ac:dyDescent="0.2">
      <c r="D102" s="59"/>
    </row>
    <row r="105" spans="2:8" ht="15" x14ac:dyDescent="0.35">
      <c r="G105" s="171"/>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40" workbookViewId="0">
      <selection activeCell="G46" sqref="G46"/>
    </sheetView>
  </sheetViews>
  <sheetFormatPr baseColWidth="10" defaultRowHeight="12.75" x14ac:dyDescent="0.2"/>
  <cols>
    <col min="1" max="1" width="3.42578125" style="131" customWidth="1"/>
    <col min="2" max="2" width="14.85546875" style="152" customWidth="1"/>
    <col min="3" max="3" width="17.7109375" style="131" customWidth="1"/>
    <col min="4" max="4" width="17" style="131" customWidth="1"/>
    <col min="5" max="5" width="13.42578125" style="131" customWidth="1"/>
    <col min="6" max="6" width="19.5703125" style="131" customWidth="1"/>
    <col min="7" max="7" width="49.28515625" style="131" customWidth="1"/>
    <col min="8" max="8" width="46" style="131" customWidth="1"/>
    <col min="9" max="16384" width="11.42578125" style="131"/>
  </cols>
  <sheetData>
    <row r="3" spans="2:7" ht="35.25" customHeight="1" x14ac:dyDescent="0.2">
      <c r="B3" s="313" t="s">
        <v>38</v>
      </c>
      <c r="C3" s="313"/>
      <c r="D3" s="313"/>
      <c r="E3" s="313"/>
      <c r="F3" s="313"/>
      <c r="G3" s="313"/>
    </row>
    <row r="4" spans="2:7" ht="10.5" customHeight="1" x14ac:dyDescent="0.35">
      <c r="C4" s="150"/>
      <c r="D4" s="150"/>
      <c r="E4" s="151"/>
      <c r="F4" s="151"/>
    </row>
    <row r="5" spans="2:7" ht="23.25" customHeight="1" x14ac:dyDescent="0.35">
      <c r="B5" s="312" t="s">
        <v>288</v>
      </c>
      <c r="C5" s="312"/>
      <c r="D5" s="312"/>
      <c r="E5" s="312"/>
      <c r="F5" s="312"/>
      <c r="G5" s="312"/>
    </row>
    <row r="6" spans="2:7" ht="22.5" customHeight="1" x14ac:dyDescent="0.2"/>
    <row r="7" spans="2:7" x14ac:dyDescent="0.2">
      <c r="E7" s="310" t="s">
        <v>197</v>
      </c>
      <c r="F7" s="311"/>
    </row>
    <row r="8" spans="2:7" x14ac:dyDescent="0.2">
      <c r="B8" s="190" t="s">
        <v>28</v>
      </c>
      <c r="C8" s="191" t="s">
        <v>37</v>
      </c>
      <c r="D8" s="187"/>
      <c r="E8" s="314" t="s">
        <v>39</v>
      </c>
      <c r="F8" s="315"/>
    </row>
    <row r="9" spans="2:7" x14ac:dyDescent="0.2">
      <c r="B9" s="190" t="s">
        <v>29</v>
      </c>
      <c r="C9" s="162">
        <f>E52</f>
        <v>98590</v>
      </c>
      <c r="D9" s="188"/>
      <c r="E9" s="316" t="s">
        <v>31</v>
      </c>
      <c r="F9" s="317"/>
    </row>
    <row r="10" spans="2:7" x14ac:dyDescent="0.2">
      <c r="B10" s="190" t="s">
        <v>30</v>
      </c>
      <c r="C10" s="162">
        <f>F52</f>
        <v>66000</v>
      </c>
      <c r="D10" s="188"/>
      <c r="E10" s="318" t="s">
        <v>198</v>
      </c>
      <c r="F10" s="319"/>
    </row>
    <row r="11" spans="2:7" ht="12.75" customHeight="1" x14ac:dyDescent="0.2">
      <c r="B11" s="190" t="s">
        <v>35</v>
      </c>
      <c r="C11" s="194">
        <f>C10-C9</f>
        <v>-32590</v>
      </c>
      <c r="D11" s="189"/>
      <c r="E11" s="304" t="s">
        <v>196</v>
      </c>
      <c r="F11" s="305"/>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v>44783</v>
      </c>
      <c r="C15" s="107" t="s">
        <v>39</v>
      </c>
      <c r="D15" s="107" t="s">
        <v>183</v>
      </c>
      <c r="E15" s="108"/>
      <c r="F15" s="108">
        <v>16000</v>
      </c>
      <c r="G15" s="109" t="s">
        <v>192</v>
      </c>
    </row>
    <row r="16" spans="2:7" s="154" customFormat="1" ht="17.100000000000001" customHeight="1" thickBot="1" x14ac:dyDescent="0.25">
      <c r="B16" s="167"/>
      <c r="C16" s="107" t="s">
        <v>41</v>
      </c>
      <c r="D16" s="107"/>
      <c r="E16" s="113">
        <v>950</v>
      </c>
      <c r="F16" s="113"/>
      <c r="G16" s="114" t="s">
        <v>184</v>
      </c>
    </row>
    <row r="17" spans="1:7" s="154" customFormat="1" ht="17.100000000000001" customHeight="1" thickBot="1" x14ac:dyDescent="0.25">
      <c r="B17" s="166"/>
      <c r="C17" s="107" t="s">
        <v>41</v>
      </c>
      <c r="D17" s="107"/>
      <c r="E17" s="113">
        <v>1130</v>
      </c>
      <c r="F17" s="113"/>
      <c r="G17" s="114" t="s">
        <v>186</v>
      </c>
    </row>
    <row r="18" spans="1:7" s="154" customFormat="1" ht="17.100000000000001" customHeight="1" thickBot="1" x14ac:dyDescent="0.25">
      <c r="B18" s="166"/>
      <c r="C18" s="107" t="s">
        <v>47</v>
      </c>
      <c r="D18" s="107" t="s">
        <v>187</v>
      </c>
      <c r="E18" s="129">
        <v>8000</v>
      </c>
      <c r="F18" s="113"/>
      <c r="G18" s="114" t="s">
        <v>188</v>
      </c>
    </row>
    <row r="19" spans="1:7" s="154" customFormat="1" ht="17.100000000000001" customHeight="1" thickBot="1" x14ac:dyDescent="0.25">
      <c r="B19" s="166"/>
      <c r="C19" s="107"/>
      <c r="D19" s="107"/>
      <c r="E19" s="107"/>
      <c r="F19" s="107"/>
      <c r="G19" s="130"/>
    </row>
    <row r="20" spans="1:7" s="154" customFormat="1" ht="17.100000000000001" customHeight="1" thickBot="1" x14ac:dyDescent="0.25">
      <c r="B20" s="166">
        <v>44784</v>
      </c>
      <c r="C20" s="107" t="s">
        <v>41</v>
      </c>
      <c r="D20" s="107"/>
      <c r="E20" s="113">
        <v>1500</v>
      </c>
      <c r="F20" s="113"/>
      <c r="G20" s="114" t="s">
        <v>189</v>
      </c>
    </row>
    <row r="21" spans="1:7" s="154" customFormat="1" ht="17.100000000000001" customHeight="1" thickBot="1" x14ac:dyDescent="0.25">
      <c r="A21" s="155"/>
      <c r="B21" s="166"/>
      <c r="C21" s="107" t="s">
        <v>41</v>
      </c>
      <c r="D21" s="107"/>
      <c r="E21" s="113">
        <v>500</v>
      </c>
      <c r="F21" s="113"/>
      <c r="G21" s="114" t="s">
        <v>190</v>
      </c>
    </row>
    <row r="22" spans="1:7" s="154" customFormat="1" ht="17.100000000000001" customHeight="1" thickBot="1" x14ac:dyDescent="0.25">
      <c r="B22" s="166"/>
      <c r="C22" s="107"/>
      <c r="D22" s="107"/>
      <c r="E22" s="107"/>
      <c r="F22" s="107"/>
      <c r="G22" s="130"/>
    </row>
    <row r="23" spans="1:7" s="154" customFormat="1" ht="17.100000000000001" customHeight="1" thickBot="1" x14ac:dyDescent="0.25">
      <c r="B23" s="166">
        <v>44786</v>
      </c>
      <c r="C23" s="107" t="s">
        <v>41</v>
      </c>
      <c r="D23" s="107"/>
      <c r="E23" s="113">
        <v>950</v>
      </c>
      <c r="F23" s="113"/>
      <c r="G23" s="114" t="s">
        <v>184</v>
      </c>
    </row>
    <row r="24" spans="1:7" s="154" customFormat="1" ht="17.100000000000001" customHeight="1" thickBot="1" x14ac:dyDescent="0.25">
      <c r="B24" s="166"/>
      <c r="C24" s="107" t="s">
        <v>41</v>
      </c>
      <c r="D24" s="107"/>
      <c r="E24" s="113">
        <v>500</v>
      </c>
      <c r="F24" s="113"/>
      <c r="G24" s="114" t="s">
        <v>191</v>
      </c>
    </row>
    <row r="25" spans="1:7" s="154" customFormat="1" ht="17.100000000000001" customHeight="1" thickBot="1" x14ac:dyDescent="0.25">
      <c r="B25" s="166"/>
      <c r="C25" s="107" t="s">
        <v>39</v>
      </c>
      <c r="D25" s="107" t="s">
        <v>183</v>
      </c>
      <c r="E25" s="108"/>
      <c r="F25" s="108">
        <v>50000</v>
      </c>
      <c r="G25" s="109"/>
    </row>
    <row r="26" spans="1:7" s="154" customFormat="1" ht="17.100000000000001" customHeight="1" thickBot="1" x14ac:dyDescent="0.25">
      <c r="B26" s="166"/>
      <c r="C26" s="107" t="s">
        <v>47</v>
      </c>
      <c r="D26" s="107" t="s">
        <v>187</v>
      </c>
      <c r="E26" s="113">
        <v>7000</v>
      </c>
      <c r="F26" s="113" t="s">
        <v>193</v>
      </c>
      <c r="G26" s="114" t="s">
        <v>322</v>
      </c>
    </row>
    <row r="27" spans="1:7" s="154" customFormat="1" ht="17.100000000000001" customHeight="1" thickBot="1" x14ac:dyDescent="0.25">
      <c r="B27" s="166"/>
      <c r="C27" s="107" t="s">
        <v>194</v>
      </c>
      <c r="D27" s="107" t="s">
        <v>187</v>
      </c>
      <c r="E27" s="113">
        <v>5000</v>
      </c>
      <c r="F27" s="113"/>
      <c r="G27" s="114" t="s">
        <v>195</v>
      </c>
    </row>
    <row r="28" spans="1:7" s="154" customFormat="1" ht="17.100000000000001" customHeight="1" thickBot="1" x14ac:dyDescent="0.25">
      <c r="B28" s="166"/>
      <c r="C28" s="107"/>
      <c r="D28" s="107"/>
      <c r="E28" s="107"/>
      <c r="F28" s="107"/>
      <c r="G28" s="130"/>
    </row>
    <row r="29" spans="1:7" s="154" customFormat="1" ht="17.100000000000001" customHeight="1" thickBot="1" x14ac:dyDescent="0.25">
      <c r="B29" s="166">
        <v>44787</v>
      </c>
      <c r="C29" s="107" t="s">
        <v>41</v>
      </c>
      <c r="D29" s="107"/>
      <c r="E29" s="113">
        <v>29700</v>
      </c>
      <c r="F29" s="113"/>
      <c r="G29" s="114" t="s">
        <v>218</v>
      </c>
    </row>
    <row r="30" spans="1:7" s="154" customFormat="1" ht="17.100000000000001" customHeight="1" thickBot="1" x14ac:dyDescent="0.25">
      <c r="B30" s="166"/>
      <c r="C30" s="107" t="s">
        <v>41</v>
      </c>
      <c r="D30" s="107"/>
      <c r="E30" s="113">
        <v>800</v>
      </c>
      <c r="F30" s="113"/>
      <c r="G30" s="114" t="s">
        <v>272</v>
      </c>
    </row>
    <row r="31" spans="1:7" s="154" customFormat="1" ht="17.100000000000001" customHeight="1" thickBot="1" x14ac:dyDescent="0.25">
      <c r="B31" s="166" t="s">
        <v>193</v>
      </c>
      <c r="C31" s="107"/>
      <c r="D31" s="107"/>
      <c r="E31" s="107"/>
      <c r="F31" s="107"/>
      <c r="G31" s="130"/>
    </row>
    <row r="32" spans="1:7" s="154" customFormat="1" ht="28.5" customHeight="1" thickBot="1" x14ac:dyDescent="0.25">
      <c r="B32" s="166">
        <v>44791</v>
      </c>
      <c r="C32" s="107" t="s">
        <v>41</v>
      </c>
      <c r="D32" s="107"/>
      <c r="E32" s="113">
        <v>760</v>
      </c>
      <c r="F32" s="113"/>
      <c r="G32" s="114" t="s">
        <v>281</v>
      </c>
    </row>
    <row r="33" spans="2:7" s="154" customFormat="1" ht="17.100000000000001" customHeight="1" thickBot="1" x14ac:dyDescent="0.25">
      <c r="B33" s="166"/>
      <c r="C33" s="107" t="s">
        <v>41</v>
      </c>
      <c r="D33" s="107"/>
      <c r="E33" s="113">
        <v>400</v>
      </c>
      <c r="F33" s="113"/>
      <c r="G33" s="114" t="s">
        <v>245</v>
      </c>
    </row>
    <row r="34" spans="2:7" s="154" customFormat="1" ht="17.100000000000001" customHeight="1" thickBot="1" x14ac:dyDescent="0.25">
      <c r="B34" s="166"/>
      <c r="C34" s="107"/>
      <c r="D34" s="107"/>
      <c r="E34" s="107"/>
      <c r="F34" s="107"/>
      <c r="G34" s="130"/>
    </row>
    <row r="35" spans="2:7" s="154" customFormat="1" ht="17.100000000000001" customHeight="1" thickBot="1" x14ac:dyDescent="0.25">
      <c r="B35" s="166">
        <v>44793</v>
      </c>
      <c r="C35" s="107" t="s">
        <v>41</v>
      </c>
      <c r="D35" s="107"/>
      <c r="E35" s="113">
        <v>14000</v>
      </c>
      <c r="F35" s="113"/>
      <c r="G35" s="114" t="s">
        <v>282</v>
      </c>
    </row>
    <row r="36" spans="2:7" s="154" customFormat="1" ht="17.100000000000001" customHeight="1" thickBot="1" x14ac:dyDescent="0.25">
      <c r="B36" s="166"/>
      <c r="C36" s="107"/>
      <c r="D36" s="107"/>
      <c r="E36" s="107"/>
      <c r="F36" s="107"/>
      <c r="G36" s="130"/>
    </row>
    <row r="37" spans="2:7" s="154" customFormat="1" ht="17.100000000000001" customHeight="1" thickBot="1" x14ac:dyDescent="0.25">
      <c r="B37" s="166">
        <v>44796</v>
      </c>
      <c r="C37" s="107" t="s">
        <v>41</v>
      </c>
      <c r="D37" s="107"/>
      <c r="E37" s="113">
        <v>5000</v>
      </c>
      <c r="F37" s="113"/>
      <c r="G37" s="114" t="s">
        <v>283</v>
      </c>
    </row>
    <row r="38" spans="2:7" s="154" customFormat="1" ht="17.100000000000001" customHeight="1" thickBot="1" x14ac:dyDescent="0.25">
      <c r="B38" s="166"/>
      <c r="C38" s="107"/>
      <c r="D38" s="107"/>
      <c r="E38" s="107"/>
      <c r="F38" s="157"/>
      <c r="G38" s="130"/>
    </row>
    <row r="39" spans="2:7" s="154" customFormat="1" ht="17.100000000000001" customHeight="1" thickBot="1" x14ac:dyDescent="0.25">
      <c r="B39" s="166">
        <v>44798</v>
      </c>
      <c r="C39" s="107" t="s">
        <v>41</v>
      </c>
      <c r="D39" s="107"/>
      <c r="E39" s="113">
        <v>600</v>
      </c>
      <c r="F39" s="113"/>
      <c r="G39" s="114" t="s">
        <v>284</v>
      </c>
    </row>
    <row r="40" spans="2:7" s="154" customFormat="1" ht="17.100000000000001" customHeight="1" thickBot="1" x14ac:dyDescent="0.25">
      <c r="B40" s="166"/>
      <c r="C40" s="107"/>
      <c r="D40" s="107"/>
      <c r="E40" s="107"/>
      <c r="F40" s="107"/>
      <c r="G40" s="130"/>
    </row>
    <row r="41" spans="2:7" s="154" customFormat="1" ht="17.100000000000001" customHeight="1" thickBot="1" x14ac:dyDescent="0.25">
      <c r="B41" s="166">
        <v>44803</v>
      </c>
      <c r="C41" s="107" t="s">
        <v>41</v>
      </c>
      <c r="D41" s="107"/>
      <c r="E41" s="113">
        <v>500</v>
      </c>
      <c r="F41" s="113"/>
      <c r="G41" s="114" t="s">
        <v>285</v>
      </c>
    </row>
    <row r="42" spans="2:7" s="154" customFormat="1" ht="17.100000000000001" customHeight="1" thickBot="1" x14ac:dyDescent="0.25">
      <c r="B42" s="166"/>
      <c r="C42" s="107"/>
      <c r="D42" s="107"/>
      <c r="E42" s="107"/>
      <c r="F42" s="107"/>
      <c r="G42" s="130"/>
    </row>
    <row r="43" spans="2:7" s="154" customFormat="1" ht="17.100000000000001" customHeight="1" thickBot="1" x14ac:dyDescent="0.25">
      <c r="B43" s="166">
        <v>44804</v>
      </c>
      <c r="C43" s="107" t="s">
        <v>41</v>
      </c>
      <c r="D43" s="107"/>
      <c r="E43" s="113">
        <v>20000</v>
      </c>
      <c r="F43" s="113"/>
      <c r="G43" s="114" t="s">
        <v>286</v>
      </c>
    </row>
    <row r="44" spans="2:7" s="154" customFormat="1" ht="17.100000000000001" customHeight="1" thickBot="1" x14ac:dyDescent="0.25">
      <c r="B44" s="166"/>
      <c r="C44" s="107" t="s">
        <v>41</v>
      </c>
      <c r="D44" s="107"/>
      <c r="E44" s="113">
        <v>1300</v>
      </c>
      <c r="F44" s="113"/>
      <c r="G44" s="114" t="s">
        <v>287</v>
      </c>
    </row>
    <row r="45" spans="2:7" s="154" customFormat="1" ht="17.100000000000001" customHeight="1" thickBot="1" x14ac:dyDescent="0.25">
      <c r="B45" s="166"/>
      <c r="C45" s="107"/>
      <c r="D45" s="107"/>
      <c r="E45" s="107"/>
      <c r="F45" s="107"/>
      <c r="G45" s="156"/>
    </row>
    <row r="46" spans="2:7" s="154" customFormat="1" ht="17.100000000000001" customHeight="1" thickBot="1" x14ac:dyDescent="0.25">
      <c r="B46" s="166"/>
      <c r="C46" s="107"/>
      <c r="D46" s="107"/>
      <c r="E46" s="107"/>
      <c r="F46" s="107"/>
      <c r="G46" s="163" t="s">
        <v>280</v>
      </c>
    </row>
    <row r="47" spans="2:7" s="154" customFormat="1" ht="17.100000000000001" customHeight="1" thickBot="1" x14ac:dyDescent="0.25">
      <c r="B47" s="166"/>
      <c r="C47" s="107"/>
      <c r="D47" s="107"/>
      <c r="E47" s="107"/>
      <c r="F47" s="107"/>
      <c r="G47" s="163" t="s">
        <v>279</v>
      </c>
    </row>
    <row r="48" spans="2:7" s="154" customFormat="1" ht="17.100000000000001" customHeight="1" thickBot="1" x14ac:dyDescent="0.25">
      <c r="B48" s="166"/>
      <c r="C48" s="107"/>
      <c r="D48" s="107"/>
      <c r="E48" s="107"/>
      <c r="F48" s="107"/>
      <c r="G48" s="163" t="s">
        <v>278</v>
      </c>
    </row>
    <row r="49" spans="2:8" s="154" customFormat="1" ht="17.100000000000001" customHeight="1" thickBot="1" x14ac:dyDescent="0.25">
      <c r="B49" s="166"/>
      <c r="C49" s="107"/>
      <c r="D49" s="107"/>
      <c r="E49" s="107"/>
      <c r="F49" s="107"/>
      <c r="G49" s="163" t="s">
        <v>277</v>
      </c>
      <c r="H49" s="192"/>
    </row>
    <row r="50" spans="2:8" s="161" customFormat="1" ht="26.25" customHeight="1" thickBot="1" x14ac:dyDescent="0.25">
      <c r="B50" s="166"/>
      <c r="C50" s="107"/>
      <c r="D50" s="107"/>
      <c r="E50" s="107"/>
      <c r="F50" s="107"/>
      <c r="G50" s="193" t="s">
        <v>276</v>
      </c>
    </row>
    <row r="51" spans="2:8" s="154" customFormat="1" ht="17.100000000000001" customHeight="1" thickBot="1" x14ac:dyDescent="0.25">
      <c r="B51" s="166"/>
      <c r="C51" s="107"/>
      <c r="D51" s="107"/>
      <c r="E51" s="107"/>
      <c r="F51" s="158"/>
      <c r="G51" s="159"/>
    </row>
    <row r="52" spans="2:8" s="154" customFormat="1" ht="17.100000000000001" customHeight="1" x14ac:dyDescent="0.2">
      <c r="B52" s="168"/>
      <c r="C52" s="124" t="s">
        <v>0</v>
      </c>
      <c r="D52" s="124"/>
      <c r="E52" s="125">
        <f>SUM(E14:E51)</f>
        <v>98590</v>
      </c>
      <c r="F52" s="125">
        <f>SUM(F14:F51)</f>
        <v>66000</v>
      </c>
      <c r="G52" s="160"/>
    </row>
    <row r="53" spans="2:8" s="154" customFormat="1" ht="17.100000000000001" customHeight="1" x14ac:dyDescent="0.2">
      <c r="B53" s="152"/>
      <c r="C53" s="131"/>
      <c r="D53" s="131"/>
      <c r="E53" s="131"/>
      <c r="F53" s="131"/>
      <c r="G53" s="131"/>
    </row>
    <row r="54" spans="2:8" s="154" customFormat="1" ht="17.100000000000001" customHeight="1" x14ac:dyDescent="0.2">
      <c r="B54" s="152"/>
      <c r="C54" s="131"/>
      <c r="D54" s="131"/>
      <c r="E54" s="131"/>
      <c r="F54" s="131"/>
      <c r="G54" s="131"/>
    </row>
    <row r="55" spans="2:8" s="154" customFormat="1" ht="17.100000000000001" customHeight="1" x14ac:dyDescent="0.2">
      <c r="B55" s="152"/>
      <c r="C55" s="131"/>
      <c r="D55" s="131"/>
      <c r="E55" s="131"/>
      <c r="F55" s="131"/>
      <c r="G55" s="131"/>
    </row>
    <row r="56" spans="2:8" s="154" customFormat="1" ht="17.100000000000001" customHeight="1" x14ac:dyDescent="0.2">
      <c r="B56" s="152"/>
      <c r="C56" s="131"/>
      <c r="D56" s="131"/>
      <c r="E56" s="131"/>
      <c r="F56" s="131"/>
      <c r="G56" s="131"/>
    </row>
    <row r="57" spans="2:8" s="154" customFormat="1" ht="17.100000000000001" customHeight="1" x14ac:dyDescent="0.2">
      <c r="B57" s="152"/>
      <c r="C57" s="131"/>
      <c r="D57" s="131"/>
      <c r="E57" s="131"/>
      <c r="F57" s="131"/>
      <c r="G57" s="131"/>
    </row>
    <row r="58" spans="2:8" s="154" customFormat="1" ht="17.100000000000001" customHeight="1" x14ac:dyDescent="0.2">
      <c r="B58" s="152"/>
      <c r="C58" s="131"/>
      <c r="D58" s="131"/>
      <c r="E58" s="131"/>
      <c r="F58" s="131"/>
      <c r="G58" s="131"/>
    </row>
    <row r="59" spans="2:8" s="154" customFormat="1" ht="17.100000000000001" customHeight="1" x14ac:dyDescent="0.2">
      <c r="B59" s="152"/>
      <c r="C59" s="131"/>
      <c r="D59" s="131"/>
      <c r="E59" s="131"/>
      <c r="F59" s="131"/>
      <c r="G59" s="131"/>
    </row>
    <row r="60" spans="2:8" s="154" customFormat="1" ht="17.100000000000001" customHeight="1" x14ac:dyDescent="0.2">
      <c r="B60" s="152"/>
      <c r="C60" s="131"/>
      <c r="D60" s="131"/>
      <c r="E60" s="131"/>
      <c r="F60" s="131"/>
      <c r="G60" s="131"/>
    </row>
    <row r="61" spans="2:8" s="154" customFormat="1" ht="17.100000000000001" customHeight="1" x14ac:dyDescent="0.2">
      <c r="B61" s="152"/>
      <c r="C61" s="131"/>
      <c r="D61" s="131"/>
      <c r="E61" s="131"/>
      <c r="F61" s="131"/>
      <c r="G61" s="131"/>
    </row>
    <row r="62" spans="2:8" s="154" customFormat="1" ht="17.100000000000001" customHeight="1" x14ac:dyDescent="0.2">
      <c r="B62" s="152"/>
      <c r="C62" s="131"/>
      <c r="D62" s="131"/>
      <c r="E62" s="131"/>
      <c r="F62" s="131"/>
      <c r="G62" s="131"/>
    </row>
    <row r="63" spans="2:8" s="154" customFormat="1" ht="17.100000000000001" customHeight="1" x14ac:dyDescent="0.2">
      <c r="B63" s="152"/>
      <c r="C63" s="131"/>
      <c r="D63" s="131"/>
      <c r="E63" s="131"/>
      <c r="F63" s="131"/>
      <c r="G63" s="131"/>
    </row>
    <row r="64" spans="2:8"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61"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7" s="154" customFormat="1" ht="17.100000000000001" customHeight="1" x14ac:dyDescent="0.2">
      <c r="B81" s="152"/>
      <c r="C81" s="131"/>
      <c r="D81" s="131"/>
      <c r="E81" s="131"/>
      <c r="F81" s="131"/>
      <c r="G81" s="131"/>
    </row>
    <row r="82" spans="2:7" s="154" customFormat="1" ht="17.100000000000001" customHeight="1" x14ac:dyDescent="0.2">
      <c r="B82" s="152"/>
      <c r="C82" s="131"/>
      <c r="D82" s="131"/>
      <c r="E82" s="131"/>
      <c r="F82" s="131"/>
      <c r="G82" s="131"/>
    </row>
    <row r="83" spans="2:7" s="154" customFormat="1" ht="17.100000000000001" customHeight="1" x14ac:dyDescent="0.2">
      <c r="B83" s="152"/>
      <c r="C83" s="131"/>
      <c r="D83" s="131"/>
      <c r="E83" s="131"/>
      <c r="F83" s="131"/>
      <c r="G83" s="131"/>
    </row>
    <row r="84" spans="2:7" s="154" customFormat="1" ht="17.100000000000001" customHeight="1" x14ac:dyDescent="0.2">
      <c r="B84" s="152"/>
      <c r="C84" s="131"/>
      <c r="D84" s="131"/>
      <c r="E84" s="131"/>
      <c r="F84" s="131"/>
      <c r="G84" s="131"/>
    </row>
    <row r="85" spans="2:7" s="154" customFormat="1" ht="17.100000000000001" customHeight="1" x14ac:dyDescent="0.2">
      <c r="B85" s="152"/>
      <c r="C85" s="131"/>
      <c r="D85" s="131"/>
      <c r="E85" s="131"/>
      <c r="F85" s="131"/>
      <c r="G85" s="131"/>
    </row>
    <row r="86" spans="2:7" s="154" customFormat="1" ht="17.100000000000001" customHeight="1" x14ac:dyDescent="0.2">
      <c r="B86" s="152"/>
      <c r="C86" s="131"/>
      <c r="D86" s="131"/>
      <c r="E86" s="131"/>
      <c r="F86" s="131"/>
      <c r="G86" s="131"/>
    </row>
    <row r="87" spans="2:7" s="154" customFormat="1" ht="17.100000000000001" customHeight="1" x14ac:dyDescent="0.2">
      <c r="B87" s="152"/>
      <c r="C87" s="131"/>
      <c r="D87" s="131"/>
      <c r="E87" s="131"/>
      <c r="F87" s="131"/>
      <c r="G87" s="131"/>
    </row>
    <row r="88" spans="2:7" s="154" customFormat="1" ht="17.100000000000001" customHeight="1" x14ac:dyDescent="0.2">
      <c r="B88" s="152"/>
      <c r="C88" s="131"/>
      <c r="D88" s="131"/>
      <c r="E88" s="131"/>
      <c r="F88" s="131"/>
      <c r="G88" s="131"/>
    </row>
    <row r="89" spans="2:7" s="154" customFormat="1" ht="17.100000000000001" customHeight="1" x14ac:dyDescent="0.2">
      <c r="B89" s="152"/>
      <c r="C89" s="131"/>
      <c r="D89" s="131"/>
      <c r="E89" s="131"/>
      <c r="F89" s="131"/>
      <c r="G89" s="131"/>
    </row>
    <row r="90" spans="2:7" s="154" customFormat="1" ht="17.100000000000001" customHeight="1" x14ac:dyDescent="0.2">
      <c r="B90" s="152"/>
      <c r="C90" s="131"/>
      <c r="D90" s="131"/>
      <c r="E90" s="131"/>
      <c r="F90" s="131"/>
      <c r="G90" s="131"/>
    </row>
    <row r="91" spans="2:7" s="154" customFormat="1" ht="17.100000000000001" customHeight="1" x14ac:dyDescent="0.2">
      <c r="B91" s="152"/>
      <c r="C91" s="131"/>
      <c r="D91" s="131"/>
      <c r="E91" s="131"/>
      <c r="F91" s="131"/>
      <c r="G91" s="131"/>
    </row>
    <row r="92" spans="2:7" s="154" customFormat="1" ht="17.100000000000001" customHeight="1" x14ac:dyDescent="0.2">
      <c r="B92" s="152"/>
      <c r="C92" s="131"/>
      <c r="D92" s="131"/>
      <c r="E92" s="131"/>
      <c r="F92" s="131"/>
      <c r="G92" s="131"/>
    </row>
    <row r="93" spans="2:7" s="154" customFormat="1" ht="17.100000000000001" customHeight="1" x14ac:dyDescent="0.2">
      <c r="B93" s="152"/>
      <c r="C93" s="131"/>
      <c r="D93" s="131"/>
      <c r="E93" s="131"/>
      <c r="F93" s="131"/>
      <c r="G93" s="131"/>
    </row>
    <row r="94" spans="2:7" s="154" customFormat="1" ht="17.100000000000001" customHeight="1" x14ac:dyDescent="0.2">
      <c r="B94" s="152"/>
      <c r="C94" s="131"/>
      <c r="D94" s="131"/>
      <c r="E94" s="131"/>
      <c r="F94" s="131"/>
      <c r="G94" s="131"/>
    </row>
    <row r="95" spans="2:7" s="154" customFormat="1" ht="17.100000000000001" customHeight="1" x14ac:dyDescent="0.2">
      <c r="B95" s="152"/>
      <c r="C95" s="131"/>
      <c r="D95" s="131"/>
      <c r="E95" s="131"/>
      <c r="F95" s="131"/>
      <c r="G95" s="131"/>
    </row>
    <row r="96" spans="2:7" s="154" customFormat="1" ht="17.100000000000001" customHeight="1" x14ac:dyDescent="0.2">
      <c r="B96" s="152"/>
      <c r="C96" s="131"/>
      <c r="D96" s="131"/>
      <c r="E96" s="131"/>
      <c r="F96" s="131"/>
      <c r="G96" s="131"/>
    </row>
    <row r="97" spans="2:7" s="154" customFormat="1" ht="17.100000000000001" customHeight="1" x14ac:dyDescent="0.2">
      <c r="B97" s="152"/>
      <c r="C97" s="131"/>
      <c r="D97" s="131"/>
      <c r="E97" s="131"/>
      <c r="F97" s="131"/>
      <c r="G97" s="131"/>
    </row>
    <row r="98" spans="2:7" s="154" customFormat="1" ht="17.100000000000001" customHeight="1" x14ac:dyDescent="0.2">
      <c r="B98" s="152"/>
      <c r="C98" s="131"/>
      <c r="D98" s="131"/>
      <c r="E98" s="131"/>
      <c r="F98" s="131"/>
      <c r="G98" s="131"/>
    </row>
    <row r="99" spans="2:7" s="154" customFormat="1" ht="17.100000000000001" customHeight="1" x14ac:dyDescent="0.2">
      <c r="B99" s="152"/>
      <c r="C99" s="131"/>
      <c r="D99" s="131"/>
      <c r="E99" s="131"/>
      <c r="F99" s="131"/>
      <c r="G99" s="131"/>
    </row>
    <row r="100" spans="2:7" s="154" customFormat="1" ht="17.100000000000001" customHeight="1" x14ac:dyDescent="0.2">
      <c r="B100" s="152"/>
      <c r="C100" s="131"/>
      <c r="D100" s="131"/>
      <c r="E100" s="131"/>
      <c r="F100" s="131"/>
      <c r="G100" s="131"/>
    </row>
    <row r="101" spans="2:7" s="154" customFormat="1" ht="17.100000000000001" customHeight="1" x14ac:dyDescent="0.2">
      <c r="B101" s="152"/>
      <c r="C101" s="131"/>
      <c r="D101" s="131"/>
      <c r="E101" s="131"/>
      <c r="F101" s="131"/>
      <c r="G101" s="131"/>
    </row>
    <row r="102" spans="2:7" s="154" customFormat="1" ht="17.100000000000001" customHeight="1" x14ac:dyDescent="0.2">
      <c r="B102" s="152"/>
      <c r="C102" s="131"/>
      <c r="D102" s="131"/>
      <c r="E102" s="131"/>
      <c r="F102" s="131"/>
      <c r="G102" s="131"/>
    </row>
    <row r="103" spans="2:7" s="154" customFormat="1" ht="17.100000000000001" customHeight="1" x14ac:dyDescent="0.2">
      <c r="B103" s="152"/>
      <c r="C103" s="131"/>
      <c r="D103" s="131"/>
      <c r="E103" s="131"/>
      <c r="F103" s="131"/>
      <c r="G103" s="131"/>
    </row>
    <row r="104" spans="2:7" s="154" customFormat="1" ht="17.100000000000001" customHeight="1" x14ac:dyDescent="0.2">
      <c r="B104" s="152"/>
      <c r="C104" s="131"/>
      <c r="D104" s="131"/>
      <c r="E104" s="131"/>
      <c r="F104" s="131"/>
      <c r="G104" s="131"/>
    </row>
    <row r="105" spans="2:7" s="154" customFormat="1" ht="17.100000000000001" customHeight="1" x14ac:dyDescent="0.2">
      <c r="B105" s="152"/>
      <c r="C105" s="131"/>
      <c r="D105" s="131"/>
      <c r="E105" s="131"/>
      <c r="F105" s="131"/>
      <c r="G105" s="131"/>
    </row>
    <row r="106" spans="2:7" s="154" customFormat="1" ht="17.100000000000001" customHeight="1" x14ac:dyDescent="0.2">
      <c r="B106" s="152"/>
      <c r="C106" s="131"/>
      <c r="D106" s="131"/>
      <c r="E106" s="131"/>
      <c r="F106" s="131"/>
      <c r="G106" s="131"/>
    </row>
    <row r="107" spans="2:7" s="154" customFormat="1" ht="17.100000000000001" customHeight="1" x14ac:dyDescent="0.2">
      <c r="B107" s="152"/>
      <c r="C107" s="131"/>
      <c r="D107" s="131"/>
      <c r="E107" s="131"/>
      <c r="F107" s="131"/>
      <c r="G107" s="131"/>
    </row>
    <row r="108" spans="2:7" s="154" customFormat="1" ht="17.100000000000001" customHeight="1" x14ac:dyDescent="0.2">
      <c r="B108" s="152"/>
      <c r="C108" s="131"/>
      <c r="D108" s="131"/>
      <c r="E108" s="131"/>
      <c r="F108" s="131"/>
      <c r="G108" s="131"/>
    </row>
    <row r="109" spans="2:7" s="154" customFormat="1" ht="17.100000000000001" customHeight="1" x14ac:dyDescent="0.2">
      <c r="B109" s="152"/>
      <c r="C109" s="131"/>
      <c r="D109" s="131"/>
      <c r="E109" s="131"/>
      <c r="F109" s="131"/>
      <c r="G109" s="131"/>
    </row>
    <row r="110" spans="2:7" s="154" customFormat="1" ht="17.100000000000001" customHeight="1" x14ac:dyDescent="0.2">
      <c r="B110" s="152"/>
      <c r="C110" s="131"/>
      <c r="D110" s="131"/>
      <c r="E110" s="131"/>
      <c r="F110" s="131"/>
      <c r="G110" s="131"/>
    </row>
    <row r="111" spans="2:7" s="154" customFormat="1" ht="17.100000000000001" customHeight="1" x14ac:dyDescent="0.2">
      <c r="B111" s="152"/>
      <c r="C111" s="131"/>
      <c r="D111" s="131"/>
      <c r="E111" s="131"/>
      <c r="F111" s="131"/>
      <c r="G111" s="131"/>
    </row>
    <row r="114" spans="8:8" x14ac:dyDescent="0.2">
      <c r="H114" s="131">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89"/>
  <sheetViews>
    <sheetView topLeftCell="A11" zoomScaleNormal="100" workbookViewId="0">
      <selection activeCell="H29" sqref="H29"/>
    </sheetView>
  </sheetViews>
  <sheetFormatPr baseColWidth="10" defaultRowHeight="12.75" x14ac:dyDescent="0.2"/>
  <cols>
    <col min="1" max="1" width="6.5703125" style="131" customWidth="1"/>
    <col min="2" max="2" width="14.85546875" style="152" customWidth="1"/>
    <col min="3" max="3" width="17.7109375" style="131" customWidth="1"/>
    <col min="4" max="4" width="17" style="131" customWidth="1"/>
    <col min="5" max="5" width="13.42578125" style="131" customWidth="1"/>
    <col min="6" max="6" width="18.7109375" style="131" customWidth="1"/>
    <col min="7" max="7" width="47.85546875" style="131" customWidth="1"/>
    <col min="8" max="8" width="46" style="131" customWidth="1"/>
    <col min="9" max="16384" width="11.42578125" style="131"/>
  </cols>
  <sheetData>
    <row r="3" spans="2:7" ht="35.25" customHeight="1" x14ac:dyDescent="0.2">
      <c r="B3" s="313" t="s">
        <v>38</v>
      </c>
      <c r="C3" s="313"/>
      <c r="D3" s="313"/>
      <c r="E3" s="313"/>
      <c r="F3" s="313"/>
      <c r="G3" s="313"/>
    </row>
    <row r="4" spans="2:7" ht="10.5" customHeight="1" x14ac:dyDescent="0.35">
      <c r="C4" s="150"/>
      <c r="D4" s="150"/>
      <c r="E4" s="151"/>
      <c r="F4" s="151"/>
    </row>
    <row r="5" spans="2:7" ht="23.25" customHeight="1" x14ac:dyDescent="0.35">
      <c r="B5" s="312" t="s">
        <v>379</v>
      </c>
      <c r="C5" s="312"/>
      <c r="D5" s="312"/>
      <c r="E5" s="312"/>
      <c r="F5" s="312"/>
      <c r="G5" s="312"/>
    </row>
    <row r="6" spans="2:7" ht="22.5" customHeight="1" x14ac:dyDescent="0.2"/>
    <row r="7" spans="2:7" x14ac:dyDescent="0.2">
      <c r="E7" s="310" t="s">
        <v>197</v>
      </c>
      <c r="F7" s="311"/>
    </row>
    <row r="8" spans="2:7" x14ac:dyDescent="0.2">
      <c r="B8" s="190" t="s">
        <v>28</v>
      </c>
      <c r="C8" s="191" t="s">
        <v>37</v>
      </c>
      <c r="D8" s="187"/>
      <c r="E8" s="314" t="s">
        <v>39</v>
      </c>
      <c r="F8" s="315"/>
    </row>
    <row r="9" spans="2:7" x14ac:dyDescent="0.2">
      <c r="B9" s="190" t="s">
        <v>29</v>
      </c>
      <c r="C9" s="162">
        <f>Tableau426[[#Totals],[Débit]]</f>
        <v>53890</v>
      </c>
      <c r="D9" s="188"/>
      <c r="E9" s="316" t="s">
        <v>31</v>
      </c>
      <c r="F9" s="317"/>
    </row>
    <row r="10" spans="2:7" x14ac:dyDescent="0.2">
      <c r="B10" s="190" t="s">
        <v>30</v>
      </c>
      <c r="C10" s="162">
        <f>Tableau426[[#Totals],[Crédit]]</f>
        <v>0</v>
      </c>
      <c r="D10" s="188"/>
      <c r="E10" s="318" t="s">
        <v>198</v>
      </c>
      <c r="F10" s="319"/>
    </row>
    <row r="11" spans="2:7" ht="12.75" customHeight="1" x14ac:dyDescent="0.2">
      <c r="B11" s="190" t="s">
        <v>35</v>
      </c>
      <c r="C11" s="194">
        <f>Tableau426[[#Totals],[Crédit]]-Tableau426[[#Totals],[Débit]]</f>
        <v>-53890</v>
      </c>
      <c r="D11" s="189"/>
      <c r="E11" s="304" t="s">
        <v>196</v>
      </c>
      <c r="F11" s="305"/>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t="s">
        <v>292</v>
      </c>
      <c r="C15" s="107"/>
      <c r="D15" s="107"/>
      <c r="E15" s="113">
        <v>32590</v>
      </c>
      <c r="F15" s="113"/>
      <c r="G15" s="113" t="s">
        <v>293</v>
      </c>
    </row>
    <row r="16" spans="2:7" s="244" customFormat="1" ht="17.100000000000001" customHeight="1" thickBot="1" x14ac:dyDescent="0.25">
      <c r="B16" s="241"/>
      <c r="C16" s="242"/>
      <c r="D16" s="242"/>
      <c r="E16" s="242"/>
      <c r="F16" s="242"/>
      <c r="G16" s="243"/>
    </row>
    <row r="17" spans="1:9" s="154" customFormat="1" ht="17.100000000000001" customHeight="1" thickBot="1" x14ac:dyDescent="0.25">
      <c r="B17" s="166">
        <v>44810</v>
      </c>
      <c r="C17" s="107" t="s">
        <v>41</v>
      </c>
      <c r="D17" s="107"/>
      <c r="E17" s="113">
        <v>1750</v>
      </c>
      <c r="F17" s="113"/>
      <c r="G17" s="114" t="s">
        <v>294</v>
      </c>
    </row>
    <row r="18" spans="1:9" s="154" customFormat="1" ht="17.100000000000001" customHeight="1" thickBot="1" x14ac:dyDescent="0.25">
      <c r="B18" s="166"/>
      <c r="C18" s="107" t="s">
        <v>41</v>
      </c>
      <c r="D18" s="107"/>
      <c r="E18" s="129">
        <v>600</v>
      </c>
      <c r="F18" s="113"/>
      <c r="G18" s="114" t="s">
        <v>295</v>
      </c>
      <c r="H18" s="320"/>
      <c r="I18" s="321"/>
    </row>
    <row r="19" spans="1:9" s="154" customFormat="1" ht="17.100000000000001" customHeight="1" thickBot="1" x14ac:dyDescent="0.25">
      <c r="B19" s="166"/>
      <c r="C19" s="107" t="s">
        <v>41</v>
      </c>
      <c r="D19" s="107"/>
      <c r="E19" s="113">
        <v>700</v>
      </c>
      <c r="F19" s="113"/>
      <c r="G19" s="113" t="s">
        <v>296</v>
      </c>
    </row>
    <row r="20" spans="1:9" s="154" customFormat="1" ht="17.100000000000001" customHeight="1" thickBot="1" x14ac:dyDescent="0.25">
      <c r="B20" s="245"/>
      <c r="C20" s="246"/>
      <c r="D20" s="246"/>
      <c r="E20" s="246"/>
      <c r="F20" s="247"/>
      <c r="G20" s="248"/>
    </row>
    <row r="21" spans="1:9" s="154" customFormat="1" ht="26.25" thickBot="1" x14ac:dyDescent="0.25">
      <c r="B21" s="204">
        <v>44811</v>
      </c>
      <c r="C21" s="205" t="s">
        <v>47</v>
      </c>
      <c r="D21" s="205" t="s">
        <v>298</v>
      </c>
      <c r="E21" s="206"/>
      <c r="F21" s="207"/>
      <c r="G21" s="208" t="s">
        <v>301</v>
      </c>
    </row>
    <row r="22" spans="1:9" s="154" customFormat="1" ht="17.100000000000001" customHeight="1" thickBot="1" x14ac:dyDescent="0.25">
      <c r="B22" s="249"/>
      <c r="C22" s="242"/>
      <c r="D22" s="242"/>
      <c r="E22" s="242"/>
      <c r="F22" s="242"/>
      <c r="G22" s="243"/>
    </row>
    <row r="23" spans="1:9" s="154" customFormat="1" ht="17.100000000000001" customHeight="1" thickBot="1" x14ac:dyDescent="0.25">
      <c r="A23" s="155"/>
      <c r="B23" s="166">
        <v>44812</v>
      </c>
      <c r="C23" s="107" t="s">
        <v>41</v>
      </c>
      <c r="D23" s="107"/>
      <c r="E23" s="113">
        <v>1300</v>
      </c>
      <c r="F23" s="113"/>
      <c r="G23" s="114" t="s">
        <v>297</v>
      </c>
    </row>
    <row r="24" spans="1:9" s="154" customFormat="1" ht="17.100000000000001" customHeight="1" thickBot="1" x14ac:dyDescent="0.25">
      <c r="B24" s="166"/>
      <c r="C24" s="107" t="s">
        <v>47</v>
      </c>
      <c r="D24" s="107" t="s">
        <v>299</v>
      </c>
      <c r="E24" s="113">
        <v>10500</v>
      </c>
      <c r="F24" s="113"/>
      <c r="G24" s="114" t="s">
        <v>300</v>
      </c>
    </row>
    <row r="25" spans="1:9" s="154" customFormat="1" ht="17.100000000000001" customHeight="1" thickBot="1" x14ac:dyDescent="0.25">
      <c r="B25" s="166"/>
      <c r="C25" s="107" t="s">
        <v>47</v>
      </c>
      <c r="D25" s="107" t="s">
        <v>299</v>
      </c>
      <c r="E25" s="113">
        <v>6000</v>
      </c>
      <c r="F25" s="113"/>
      <c r="G25" s="114" t="s">
        <v>380</v>
      </c>
    </row>
    <row r="26" spans="1:9" s="154" customFormat="1" ht="17.100000000000001" customHeight="1" thickBot="1" x14ac:dyDescent="0.25">
      <c r="B26" s="249"/>
      <c r="C26" s="242"/>
      <c r="D26" s="242"/>
      <c r="E26" s="242"/>
      <c r="F26" s="242"/>
      <c r="G26" s="243"/>
    </row>
    <row r="27" spans="1:9" s="154" customFormat="1" ht="17.100000000000001" customHeight="1" thickBot="1" x14ac:dyDescent="0.25">
      <c r="B27" s="166">
        <v>44821</v>
      </c>
      <c r="C27" s="107" t="s">
        <v>41</v>
      </c>
      <c r="D27" s="107"/>
      <c r="E27" s="113">
        <v>450</v>
      </c>
      <c r="F27" s="113"/>
      <c r="G27" s="114" t="s">
        <v>323</v>
      </c>
    </row>
    <row r="28" spans="1:9" s="154" customFormat="1" ht="17.100000000000001" customHeight="1" x14ac:dyDescent="0.2">
      <c r="B28" s="237" t="s">
        <v>0</v>
      </c>
      <c r="C28" s="238"/>
      <c r="D28" s="158">
        <f>Tableau426[[#Totals],[Crédit]]-Tableau426[[#Totals],[Débit]]</f>
        <v>-53890</v>
      </c>
      <c r="E28" s="158">
        <f>SUBTOTAL(109,Tableau426[Débit])</f>
        <v>53890</v>
      </c>
      <c r="F28" s="240">
        <f>SUBTOTAL(109,Tableau426[Crédit])</f>
        <v>0</v>
      </c>
      <c r="G28" s="239"/>
    </row>
    <row r="29" spans="1:9" s="154" customFormat="1" ht="17.100000000000001" customHeight="1" x14ac:dyDescent="0.2">
      <c r="B29" s="152"/>
      <c r="C29" s="131"/>
      <c r="D29" s="131"/>
      <c r="E29" s="131"/>
      <c r="F29" s="131"/>
      <c r="G29" s="131"/>
    </row>
    <row r="30" spans="1:9" s="154" customFormat="1" ht="17.100000000000001" customHeight="1" x14ac:dyDescent="0.2">
      <c r="B30" s="152"/>
      <c r="C30" s="131"/>
      <c r="D30" s="131"/>
      <c r="E30" s="131"/>
      <c r="F30" s="131"/>
      <c r="G30" s="131"/>
    </row>
    <row r="31" spans="1:9" s="154" customFormat="1" ht="17.100000000000001" customHeight="1" x14ac:dyDescent="0.2">
      <c r="B31" s="152"/>
      <c r="C31" s="131"/>
      <c r="D31" s="131"/>
      <c r="E31" s="131"/>
      <c r="F31" s="131"/>
      <c r="G31" s="131"/>
    </row>
    <row r="32" spans="1:9" s="154" customFormat="1" ht="17.100000000000001" customHeight="1" x14ac:dyDescent="0.2">
      <c r="B32" s="152"/>
      <c r="C32" s="131"/>
      <c r="D32" s="131"/>
      <c r="E32" s="131"/>
      <c r="F32" s="131"/>
      <c r="G32" s="131"/>
    </row>
    <row r="33" spans="2:7" s="154" customFormat="1" ht="17.100000000000001" customHeight="1" x14ac:dyDescent="0.2">
      <c r="B33" s="152"/>
      <c r="C33" s="131"/>
      <c r="D33" s="131"/>
      <c r="E33" s="131"/>
      <c r="F33" s="131"/>
      <c r="G33" s="131"/>
    </row>
    <row r="34" spans="2:7" s="154" customFormat="1" ht="17.100000000000001" customHeight="1" x14ac:dyDescent="0.2">
      <c r="B34" s="152"/>
      <c r="C34" s="131"/>
      <c r="D34" s="131"/>
      <c r="E34" s="131"/>
      <c r="F34" s="131"/>
      <c r="G34" s="131"/>
    </row>
    <row r="35" spans="2:7" s="154" customFormat="1" ht="17.100000000000001" customHeight="1" x14ac:dyDescent="0.2">
      <c r="B35" s="152"/>
      <c r="C35" s="131"/>
      <c r="D35" s="131"/>
      <c r="E35" s="131"/>
      <c r="F35" s="131"/>
      <c r="G35" s="131"/>
    </row>
    <row r="36" spans="2:7" s="154" customFormat="1" ht="17.100000000000001" customHeight="1" x14ac:dyDescent="0.2">
      <c r="B36" s="152"/>
      <c r="C36" s="131"/>
      <c r="D36" s="131"/>
      <c r="E36" s="131"/>
      <c r="F36" s="131"/>
      <c r="G36" s="131"/>
    </row>
    <row r="37" spans="2:7" s="154" customFormat="1" ht="17.100000000000001" customHeight="1" x14ac:dyDescent="0.2">
      <c r="B37" s="152"/>
      <c r="C37" s="131"/>
      <c r="D37" s="131"/>
      <c r="E37" s="131"/>
      <c r="F37" s="131"/>
      <c r="G37" s="131"/>
    </row>
    <row r="38" spans="2:7" s="154" customFormat="1" ht="17.100000000000001" customHeight="1" x14ac:dyDescent="0.2">
      <c r="B38" s="152"/>
      <c r="C38" s="131"/>
      <c r="D38" s="131"/>
      <c r="E38" s="131"/>
      <c r="F38" s="131"/>
      <c r="G38" s="131"/>
    </row>
    <row r="39" spans="2:7" s="154" customFormat="1" ht="17.100000000000001" customHeight="1" x14ac:dyDescent="0.2">
      <c r="B39" s="152"/>
      <c r="C39" s="131"/>
      <c r="D39" s="131"/>
      <c r="E39" s="131"/>
      <c r="F39" s="131"/>
      <c r="G39" s="131"/>
    </row>
    <row r="40" spans="2:7" s="154" customFormat="1" ht="17.100000000000001" customHeight="1" x14ac:dyDescent="0.2">
      <c r="B40" s="152"/>
      <c r="C40" s="131"/>
      <c r="D40" s="131"/>
      <c r="E40" s="131"/>
      <c r="F40" s="131"/>
      <c r="G40" s="131"/>
    </row>
    <row r="41" spans="2:7" s="161" customFormat="1" ht="17.100000000000001" customHeight="1" x14ac:dyDescent="0.2">
      <c r="B41" s="152"/>
      <c r="C41" s="131"/>
      <c r="D41" s="131"/>
      <c r="E41" s="131"/>
      <c r="F41" s="131"/>
      <c r="G41" s="131"/>
    </row>
    <row r="42" spans="2:7" s="154" customFormat="1" ht="17.100000000000001" customHeight="1" x14ac:dyDescent="0.2">
      <c r="B42" s="152"/>
      <c r="C42" s="131"/>
      <c r="D42" s="131"/>
      <c r="E42" s="131"/>
      <c r="F42" s="131"/>
      <c r="G42" s="131"/>
    </row>
    <row r="43" spans="2:7" s="154" customFormat="1" ht="17.100000000000001" customHeight="1" x14ac:dyDescent="0.2">
      <c r="B43" s="152"/>
      <c r="C43" s="131"/>
      <c r="D43" s="131"/>
      <c r="E43" s="131"/>
      <c r="F43" s="131"/>
      <c r="G43" s="131"/>
    </row>
    <row r="44" spans="2:7" s="154" customFormat="1" ht="17.100000000000001" customHeight="1" x14ac:dyDescent="0.2">
      <c r="B44" s="152"/>
      <c r="C44" s="131"/>
      <c r="D44" s="131"/>
      <c r="E44" s="131"/>
      <c r="F44" s="131"/>
      <c r="G44" s="131"/>
    </row>
    <row r="45" spans="2:7" s="154" customFormat="1" ht="17.100000000000001" customHeight="1" x14ac:dyDescent="0.2">
      <c r="B45" s="152"/>
      <c r="C45" s="131"/>
      <c r="D45" s="131"/>
      <c r="E45" s="131"/>
      <c r="F45" s="131"/>
      <c r="G45" s="131"/>
    </row>
    <row r="46" spans="2:7" s="154" customFormat="1" ht="17.100000000000001" customHeight="1" x14ac:dyDescent="0.2">
      <c r="B46" s="152"/>
      <c r="C46" s="131"/>
      <c r="D46" s="131"/>
      <c r="E46" s="131"/>
      <c r="F46" s="131"/>
      <c r="G46" s="131"/>
    </row>
    <row r="47" spans="2:7" s="154" customFormat="1" ht="17.100000000000001" customHeight="1" x14ac:dyDescent="0.2">
      <c r="B47" s="152"/>
      <c r="C47" s="131"/>
      <c r="D47" s="131"/>
      <c r="E47" s="131"/>
      <c r="F47" s="131"/>
      <c r="G47" s="131"/>
    </row>
    <row r="48" spans="2:7" s="154" customFormat="1" ht="17.100000000000001" customHeight="1" x14ac:dyDescent="0.2">
      <c r="B48" s="152"/>
      <c r="C48" s="131"/>
      <c r="D48" s="131"/>
      <c r="E48" s="131"/>
      <c r="F48" s="131"/>
      <c r="G48" s="131"/>
    </row>
    <row r="49" spans="2:7" s="154" customFormat="1" ht="17.100000000000001" customHeight="1" x14ac:dyDescent="0.2">
      <c r="B49" s="152"/>
      <c r="C49" s="131"/>
      <c r="D49" s="131"/>
      <c r="E49" s="131"/>
      <c r="F49" s="131"/>
      <c r="G49" s="131"/>
    </row>
    <row r="50" spans="2:7" s="154" customFormat="1" ht="17.100000000000001" customHeight="1" x14ac:dyDescent="0.2">
      <c r="B50" s="152"/>
      <c r="C50" s="131"/>
      <c r="D50" s="131"/>
      <c r="E50" s="131"/>
      <c r="F50" s="131"/>
      <c r="G50" s="131"/>
    </row>
    <row r="51" spans="2:7" s="154" customFormat="1" ht="17.100000000000001" customHeight="1" x14ac:dyDescent="0.2">
      <c r="B51" s="152"/>
      <c r="C51" s="131"/>
      <c r="D51" s="131"/>
      <c r="E51" s="131"/>
      <c r="F51" s="131"/>
      <c r="G51" s="131"/>
    </row>
    <row r="52" spans="2:7" s="154" customFormat="1" ht="17.100000000000001" customHeight="1" x14ac:dyDescent="0.2">
      <c r="B52" s="152"/>
      <c r="C52" s="131"/>
      <c r="D52" s="131"/>
      <c r="E52" s="131"/>
      <c r="F52" s="131"/>
      <c r="G52" s="131"/>
    </row>
    <row r="53" spans="2:7" s="154" customFormat="1" ht="17.100000000000001" customHeight="1" x14ac:dyDescent="0.2">
      <c r="B53" s="152"/>
      <c r="C53" s="131"/>
      <c r="D53" s="131"/>
      <c r="E53" s="131"/>
      <c r="F53" s="131"/>
      <c r="G53" s="131"/>
    </row>
    <row r="54" spans="2:7" s="154" customFormat="1" ht="17.100000000000001" customHeight="1" x14ac:dyDescent="0.2">
      <c r="B54" s="152"/>
      <c r="C54" s="131"/>
      <c r="D54" s="131"/>
      <c r="E54" s="131"/>
      <c r="F54" s="131"/>
      <c r="G54" s="131"/>
    </row>
    <row r="55" spans="2:7" s="154" customFormat="1" ht="17.100000000000001" customHeight="1" x14ac:dyDescent="0.2">
      <c r="B55" s="152"/>
      <c r="C55" s="131"/>
      <c r="D55" s="131"/>
      <c r="E55" s="131"/>
      <c r="F55" s="131"/>
      <c r="G55" s="131"/>
    </row>
    <row r="56" spans="2:7" s="154" customFormat="1" ht="17.100000000000001" customHeight="1" x14ac:dyDescent="0.2">
      <c r="B56" s="152"/>
      <c r="C56" s="131"/>
      <c r="D56" s="131"/>
      <c r="E56" s="131"/>
      <c r="F56" s="131"/>
      <c r="G56" s="131"/>
    </row>
    <row r="57" spans="2:7" s="154" customFormat="1" ht="17.100000000000001" customHeight="1" x14ac:dyDescent="0.2">
      <c r="B57" s="152"/>
      <c r="C57" s="131"/>
      <c r="D57" s="131"/>
      <c r="E57" s="131"/>
      <c r="F57" s="131"/>
      <c r="G57" s="131"/>
    </row>
    <row r="58" spans="2:7" s="154" customFormat="1" ht="17.100000000000001" customHeight="1" x14ac:dyDescent="0.2">
      <c r="B58" s="152"/>
      <c r="C58" s="131"/>
      <c r="D58" s="131"/>
      <c r="E58" s="131"/>
      <c r="F58" s="131"/>
      <c r="G58" s="131"/>
    </row>
    <row r="59" spans="2:7" s="154" customFormat="1" ht="17.100000000000001" customHeight="1" x14ac:dyDescent="0.2">
      <c r="B59" s="152"/>
      <c r="C59" s="131"/>
      <c r="D59" s="131"/>
      <c r="E59" s="131"/>
      <c r="F59" s="131"/>
      <c r="G59" s="131"/>
    </row>
    <row r="60" spans="2:7" s="154" customFormat="1" ht="17.100000000000001" customHeight="1" x14ac:dyDescent="0.2">
      <c r="B60" s="152"/>
      <c r="C60" s="131"/>
      <c r="D60" s="131"/>
      <c r="E60" s="131"/>
      <c r="F60" s="131"/>
      <c r="G60" s="131"/>
    </row>
    <row r="61" spans="2:7" s="154" customFormat="1" ht="17.100000000000001" customHeight="1" x14ac:dyDescent="0.2">
      <c r="B61" s="152"/>
      <c r="C61" s="131"/>
      <c r="D61" s="131"/>
      <c r="E61" s="131"/>
      <c r="F61" s="131"/>
      <c r="G61" s="131"/>
    </row>
    <row r="62" spans="2:7" s="154" customFormat="1" ht="17.100000000000001" customHeight="1" x14ac:dyDescent="0.2">
      <c r="B62" s="152"/>
      <c r="C62" s="131"/>
      <c r="D62" s="131"/>
      <c r="E62" s="131"/>
      <c r="F62" s="131"/>
      <c r="G62" s="131"/>
    </row>
    <row r="63" spans="2:7" s="154" customFormat="1" ht="17.100000000000001" customHeight="1" x14ac:dyDescent="0.2">
      <c r="B63" s="152"/>
      <c r="C63" s="131"/>
      <c r="D63" s="131"/>
      <c r="E63" s="131"/>
      <c r="F63" s="131"/>
      <c r="G63" s="131"/>
    </row>
    <row r="64" spans="2:7"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54"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8" s="154" customFormat="1" ht="17.100000000000001" customHeight="1" x14ac:dyDescent="0.2">
      <c r="B81" s="152"/>
      <c r="C81" s="131"/>
      <c r="D81" s="131"/>
      <c r="E81" s="131"/>
      <c r="F81" s="131"/>
      <c r="G81" s="131"/>
    </row>
    <row r="82" spans="2:8" s="154" customFormat="1" ht="17.100000000000001" customHeight="1" x14ac:dyDescent="0.2">
      <c r="B82" s="152"/>
      <c r="C82" s="131"/>
      <c r="D82" s="131"/>
      <c r="E82" s="131"/>
      <c r="F82" s="131"/>
      <c r="G82" s="131"/>
    </row>
    <row r="83" spans="2:8" s="154" customFormat="1" ht="17.100000000000001" customHeight="1" x14ac:dyDescent="0.2">
      <c r="B83" s="152"/>
      <c r="C83" s="131"/>
      <c r="D83" s="131"/>
      <c r="E83" s="131"/>
      <c r="F83" s="131"/>
      <c r="G83" s="131"/>
    </row>
    <row r="84" spans="2:8" s="154" customFormat="1" ht="17.100000000000001" customHeight="1" x14ac:dyDescent="0.2">
      <c r="B84" s="152"/>
      <c r="C84" s="131"/>
      <c r="D84" s="131"/>
      <c r="E84" s="131"/>
      <c r="F84" s="131"/>
      <c r="G84" s="131"/>
    </row>
    <row r="85" spans="2:8" s="154" customFormat="1" ht="17.100000000000001" customHeight="1" x14ac:dyDescent="0.2">
      <c r="B85" s="152"/>
      <c r="C85" s="131"/>
      <c r="D85" s="131"/>
      <c r="E85" s="131"/>
      <c r="F85" s="131"/>
      <c r="G85" s="131"/>
    </row>
    <row r="86" spans="2:8" s="154" customFormat="1" ht="17.100000000000001" customHeight="1" x14ac:dyDescent="0.2">
      <c r="B86" s="152"/>
      <c r="C86" s="131"/>
      <c r="D86" s="131"/>
      <c r="E86" s="131"/>
      <c r="F86" s="131"/>
      <c r="G86" s="131"/>
    </row>
    <row r="89" spans="2:8" x14ac:dyDescent="0.2">
      <c r="H89" s="131">
        <f>6400/1280</f>
        <v>5</v>
      </c>
    </row>
  </sheetData>
  <mergeCells count="8">
    <mergeCell ref="H18:I18"/>
    <mergeCell ref="E11:F11"/>
    <mergeCell ref="B3:G3"/>
    <mergeCell ref="B5:G5"/>
    <mergeCell ref="E7:F7"/>
    <mergeCell ref="E8:F8"/>
    <mergeCell ref="E9:F9"/>
    <mergeCell ref="E10:F10"/>
  </mergeCells>
  <phoneticPr fontId="17" type="noConversion"/>
  <conditionalFormatting sqref="D28">
    <cfRule type="cellIs" dxfId="6" priority="1" operator="lessThan">
      <formula>0</formula>
    </cfRule>
    <cfRule type="cellIs" dxfId="5" priority="2" operator="greaterThan">
      <formula>0</formula>
    </cfRule>
    <cfRule type="cellIs" dxfId="4" priority="3"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01"/>
  <sheetViews>
    <sheetView tabSelected="1" topLeftCell="A289" zoomScaleNormal="100" workbookViewId="0">
      <selection activeCell="I299" sqref="I299"/>
    </sheetView>
  </sheetViews>
  <sheetFormatPr baseColWidth="10" defaultRowHeight="12.75" x14ac:dyDescent="0.2"/>
  <cols>
    <col min="1" max="1" width="3.42578125" style="201" customWidth="1"/>
    <col min="2" max="2" width="27.28515625" style="213" customWidth="1"/>
    <col min="3" max="3" width="19.85546875" style="151" customWidth="1"/>
    <col min="4" max="4" width="21.42578125" style="151" customWidth="1"/>
    <col min="5" max="5" width="13.140625" style="151" customWidth="1"/>
    <col min="6" max="6" width="17" style="151" customWidth="1"/>
    <col min="7" max="7" width="37.42578125" style="151" hidden="1" customWidth="1"/>
    <col min="8" max="8" width="38.5703125" style="222" customWidth="1"/>
    <col min="9" max="9" width="26.5703125" style="266" customWidth="1"/>
    <col min="10" max="10" width="17.7109375" style="46" customWidth="1"/>
    <col min="11" max="17" width="11.42578125" style="46"/>
    <col min="18" max="18" width="11.7109375" style="46" customWidth="1"/>
    <col min="19" max="19" width="11.42578125" style="46"/>
    <col min="20" max="20" width="11.7109375" style="46" customWidth="1"/>
    <col min="21" max="16384" width="11.42578125" style="46"/>
  </cols>
  <sheetData>
    <row r="1" spans="2:24" x14ac:dyDescent="0.2">
      <c r="H1" s="214"/>
    </row>
    <row r="2" spans="2:24" x14ac:dyDescent="0.2">
      <c r="H2" s="214"/>
    </row>
    <row r="3" spans="2:24" ht="35.25" customHeight="1" x14ac:dyDescent="0.2">
      <c r="C3" s="322" t="s">
        <v>38</v>
      </c>
      <c r="D3" s="323"/>
      <c r="E3" s="324"/>
      <c r="F3" s="324"/>
      <c r="G3" s="223"/>
      <c r="H3" s="214"/>
    </row>
    <row r="4" spans="2:24" ht="15.75" customHeight="1" x14ac:dyDescent="0.35">
      <c r="C4" s="150"/>
      <c r="D4" s="150"/>
      <c r="H4" s="214"/>
    </row>
    <row r="5" spans="2:24" ht="15.75" customHeight="1" x14ac:dyDescent="0.35">
      <c r="C5" s="150"/>
      <c r="D5" s="150"/>
      <c r="H5" s="214"/>
    </row>
    <row r="6" spans="2:24" ht="22.5" customHeight="1" x14ac:dyDescent="0.35">
      <c r="C6" s="325" t="s">
        <v>381</v>
      </c>
      <c r="D6" s="325"/>
      <c r="E6" s="326"/>
      <c r="F6" s="326"/>
      <c r="G6" s="215"/>
      <c r="H6" s="214"/>
    </row>
    <row r="7" spans="2:24" x14ac:dyDescent="0.2">
      <c r="H7" s="214"/>
    </row>
    <row r="8" spans="2:24" x14ac:dyDescent="0.2">
      <c r="B8" s="134" t="s">
        <v>28</v>
      </c>
      <c r="C8" s="212" t="s">
        <v>37</v>
      </c>
      <c r="D8" s="216"/>
      <c r="H8" s="214"/>
    </row>
    <row r="9" spans="2:24" x14ac:dyDescent="0.2">
      <c r="B9" s="134" t="s">
        <v>29</v>
      </c>
      <c r="C9" s="162">
        <f>Tableau2[[#Totals],[Débit]]</f>
        <v>1807135</v>
      </c>
      <c r="D9" s="217"/>
      <c r="H9" s="214"/>
    </row>
    <row r="10" spans="2:24" x14ac:dyDescent="0.2">
      <c r="B10" s="134" t="s">
        <v>30</v>
      </c>
      <c r="C10" s="162">
        <f>Tableau2[[#Totals],[Crédit]]</f>
        <v>1850200</v>
      </c>
      <c r="H10" s="214"/>
    </row>
    <row r="11" spans="2:24" x14ac:dyDescent="0.2">
      <c r="B11" s="134" t="s">
        <v>35</v>
      </c>
      <c r="C11" s="78">
        <f>C10-C9</f>
        <v>43065</v>
      </c>
      <c r="D11" s="148"/>
      <c r="H11" s="214"/>
    </row>
    <row r="12" spans="2:24" ht="13.5" thickBot="1" x14ac:dyDescent="0.25">
      <c r="H12" s="214"/>
      <c r="X12" s="46" t="s">
        <v>331</v>
      </c>
    </row>
    <row r="13" spans="2:24" ht="13.5" thickBot="1" x14ac:dyDescent="0.25">
      <c r="B13" s="74" t="s">
        <v>5</v>
      </c>
      <c r="C13" s="44" t="s">
        <v>33</v>
      </c>
      <c r="D13" s="44" t="s">
        <v>46</v>
      </c>
      <c r="E13" s="44" t="s">
        <v>31</v>
      </c>
      <c r="F13" s="141" t="s">
        <v>32</v>
      </c>
      <c r="G13" s="141" t="s">
        <v>330</v>
      </c>
      <c r="H13" s="87" t="s">
        <v>34</v>
      </c>
      <c r="I13" s="267" t="s">
        <v>221</v>
      </c>
      <c r="R13" s="46" t="s">
        <v>333</v>
      </c>
      <c r="T13" s="46" t="s">
        <v>333</v>
      </c>
      <c r="X13" s="46" t="s">
        <v>332</v>
      </c>
    </row>
    <row r="14" spans="2:24" ht="26.25" thickBot="1" x14ac:dyDescent="0.25">
      <c r="B14" s="83">
        <v>44762</v>
      </c>
      <c r="C14" s="132" t="s">
        <v>39</v>
      </c>
      <c r="D14" s="132" t="s">
        <v>40</v>
      </c>
      <c r="E14" s="132"/>
      <c r="F14" s="142">
        <v>150000</v>
      </c>
      <c r="G14" s="142" t="s">
        <v>338</v>
      </c>
      <c r="H14" s="218" t="s">
        <v>222</v>
      </c>
      <c r="R14" s="46" t="s">
        <v>334</v>
      </c>
      <c r="T14" s="46" t="s">
        <v>336</v>
      </c>
    </row>
    <row r="15" spans="2:24" ht="13.5" thickBot="1" x14ac:dyDescent="0.25">
      <c r="B15" s="83"/>
      <c r="C15" s="132" t="s">
        <v>41</v>
      </c>
      <c r="D15" s="132"/>
      <c r="E15" s="132">
        <v>45000</v>
      </c>
      <c r="F15" s="143"/>
      <c r="G15" s="145" t="s">
        <v>331</v>
      </c>
      <c r="H15" s="195" t="s">
        <v>223</v>
      </c>
      <c r="R15" s="46" t="s">
        <v>334</v>
      </c>
      <c r="T15" s="46" t="s">
        <v>337</v>
      </c>
    </row>
    <row r="16" spans="2:24" ht="26.25" thickBot="1" x14ac:dyDescent="0.25">
      <c r="B16" s="83"/>
      <c r="C16" s="132" t="s">
        <v>41</v>
      </c>
      <c r="D16" s="132"/>
      <c r="E16" s="132">
        <v>35000</v>
      </c>
      <c r="F16" s="143"/>
      <c r="G16" s="145" t="s">
        <v>331</v>
      </c>
      <c r="H16" s="195" t="s">
        <v>224</v>
      </c>
      <c r="R16" s="46" t="s">
        <v>334</v>
      </c>
      <c r="T16" s="46" t="s">
        <v>337</v>
      </c>
    </row>
    <row r="17" spans="1:18" s="135" customFormat="1" ht="13.5" thickBot="1" x14ac:dyDescent="0.25">
      <c r="A17" s="201"/>
      <c r="B17" s="89"/>
      <c r="C17" s="133"/>
      <c r="D17" s="133"/>
      <c r="E17" s="133"/>
      <c r="F17" s="144"/>
      <c r="G17" s="145" t="s">
        <v>338</v>
      </c>
      <c r="H17" s="196"/>
      <c r="I17" s="268"/>
      <c r="R17" s="135" t="s">
        <v>335</v>
      </c>
    </row>
    <row r="18" spans="1:18" ht="13.5" thickBot="1" x14ac:dyDescent="0.25">
      <c r="B18" s="83">
        <v>44763</v>
      </c>
      <c r="C18" s="132" t="s">
        <v>39</v>
      </c>
      <c r="D18" s="132" t="s">
        <v>40</v>
      </c>
      <c r="E18" s="132"/>
      <c r="F18" s="142">
        <v>20000</v>
      </c>
      <c r="G18" s="142" t="s">
        <v>338</v>
      </c>
      <c r="H18" s="218"/>
    </row>
    <row r="19" spans="1:18" ht="13.5" thickBot="1" x14ac:dyDescent="0.25">
      <c r="B19" s="81"/>
      <c r="C19" s="132" t="s">
        <v>42</v>
      </c>
      <c r="D19" s="132" t="s">
        <v>202</v>
      </c>
      <c r="E19" s="132">
        <v>6000</v>
      </c>
      <c r="F19" s="143"/>
      <c r="G19" s="143" t="s">
        <v>339</v>
      </c>
      <c r="H19" s="195" t="s">
        <v>169</v>
      </c>
    </row>
    <row r="20" spans="1:18" s="135" customFormat="1" ht="13.5" thickBot="1" x14ac:dyDescent="0.25">
      <c r="A20" s="201"/>
      <c r="B20" s="90"/>
      <c r="C20" s="133"/>
      <c r="D20" s="133"/>
      <c r="E20" s="133"/>
      <c r="F20" s="144"/>
      <c r="G20" s="144" t="s">
        <v>338</v>
      </c>
      <c r="H20" s="196"/>
      <c r="I20" s="268"/>
    </row>
    <row r="21" spans="1:18" ht="26.25" thickBot="1" x14ac:dyDescent="0.25">
      <c r="B21" s="81">
        <v>44765</v>
      </c>
      <c r="C21" s="132" t="s">
        <v>39</v>
      </c>
      <c r="D21" s="132" t="s">
        <v>40</v>
      </c>
      <c r="E21" s="132"/>
      <c r="F21" s="142">
        <v>70000</v>
      </c>
      <c r="G21" s="142" t="s">
        <v>338</v>
      </c>
      <c r="H21" s="218" t="s">
        <v>315</v>
      </c>
    </row>
    <row r="22" spans="1:18" ht="13.5" thickBot="1" x14ac:dyDescent="0.25">
      <c r="B22" s="81"/>
      <c r="C22" s="132" t="s">
        <v>41</v>
      </c>
      <c r="D22" s="132"/>
      <c r="E22" s="132">
        <v>12000</v>
      </c>
      <c r="F22" s="143"/>
      <c r="G22" s="143" t="s">
        <v>332</v>
      </c>
      <c r="H22" s="197" t="s">
        <v>225</v>
      </c>
    </row>
    <row r="23" spans="1:18" ht="13.5" thickBot="1" x14ac:dyDescent="0.25">
      <c r="B23" s="81"/>
      <c r="C23" s="132" t="s">
        <v>42</v>
      </c>
      <c r="D23" s="132" t="s">
        <v>202</v>
      </c>
      <c r="E23" s="132">
        <v>20000</v>
      </c>
      <c r="F23" s="143"/>
      <c r="G23" s="143" t="s">
        <v>339</v>
      </c>
      <c r="H23" s="195" t="s">
        <v>168</v>
      </c>
    </row>
    <row r="24" spans="1:18" s="135" customFormat="1" ht="13.5" thickBot="1" x14ac:dyDescent="0.25">
      <c r="A24" s="201"/>
      <c r="B24" s="90"/>
      <c r="C24" s="133"/>
      <c r="D24" s="133"/>
      <c r="E24" s="133"/>
      <c r="F24" s="144"/>
      <c r="G24" s="144" t="s">
        <v>338</v>
      </c>
      <c r="H24" s="196"/>
      <c r="I24" s="268"/>
    </row>
    <row r="25" spans="1:18" ht="13.5" thickBot="1" x14ac:dyDescent="0.25">
      <c r="B25" s="81">
        <v>44766</v>
      </c>
      <c r="C25" s="132" t="s">
        <v>41</v>
      </c>
      <c r="D25" s="132"/>
      <c r="E25" s="132">
        <v>86520</v>
      </c>
      <c r="F25" s="143"/>
      <c r="G25" s="143" t="s">
        <v>360</v>
      </c>
      <c r="H25" s="195" t="s">
        <v>226</v>
      </c>
      <c r="K25" s="136"/>
    </row>
    <row r="26" spans="1:18" ht="13.5" thickBot="1" x14ac:dyDescent="0.25">
      <c r="B26" s="81"/>
      <c r="C26" s="132" t="s">
        <v>44</v>
      </c>
      <c r="D26" s="200"/>
      <c r="E26" s="199">
        <v>2000</v>
      </c>
      <c r="F26" s="143"/>
      <c r="G26" s="143" t="s">
        <v>45</v>
      </c>
      <c r="H26" s="195" t="s">
        <v>45</v>
      </c>
    </row>
    <row r="27" spans="1:18" ht="13.5" thickBot="1" x14ac:dyDescent="0.25">
      <c r="B27" s="81"/>
      <c r="C27" s="132" t="s">
        <v>41</v>
      </c>
      <c r="D27" s="132"/>
      <c r="E27" s="132">
        <v>1800</v>
      </c>
      <c r="F27" s="143"/>
      <c r="G27" s="143" t="s">
        <v>332</v>
      </c>
      <c r="H27" s="197" t="s">
        <v>227</v>
      </c>
    </row>
    <row r="28" spans="1:18" ht="13.5" thickBot="1" x14ac:dyDescent="0.25">
      <c r="B28" s="81"/>
      <c r="C28" s="132" t="s">
        <v>41</v>
      </c>
      <c r="D28" s="132"/>
      <c r="E28" s="132">
        <v>12700</v>
      </c>
      <c r="F28" s="143"/>
      <c r="G28" s="143" t="s">
        <v>332</v>
      </c>
      <c r="H28" s="197" t="s">
        <v>227</v>
      </c>
    </row>
    <row r="29" spans="1:18" ht="13.5" thickBot="1" x14ac:dyDescent="0.25">
      <c r="B29" s="81"/>
      <c r="C29" s="132" t="s">
        <v>41</v>
      </c>
      <c r="D29" s="132"/>
      <c r="E29" s="132">
        <v>1520</v>
      </c>
      <c r="F29" s="143"/>
      <c r="G29" s="143" t="s">
        <v>340</v>
      </c>
      <c r="H29" s="195" t="s">
        <v>228</v>
      </c>
    </row>
    <row r="30" spans="1:18" ht="13.5" thickBot="1" x14ac:dyDescent="0.25">
      <c r="B30" s="91"/>
      <c r="C30" s="132" t="s">
        <v>47</v>
      </c>
      <c r="D30" s="132" t="s">
        <v>83</v>
      </c>
      <c r="E30" s="132">
        <v>15000</v>
      </c>
      <c r="F30" s="143"/>
      <c r="G30" s="143" t="s">
        <v>341</v>
      </c>
      <c r="H30" s="195" t="s">
        <v>48</v>
      </c>
    </row>
    <row r="31" spans="1:18" ht="13.5" thickBot="1" x14ac:dyDescent="0.25">
      <c r="B31" s="90"/>
      <c r="C31" s="133"/>
      <c r="D31" s="133"/>
      <c r="E31" s="137"/>
      <c r="F31" s="144"/>
      <c r="G31" s="144" t="s">
        <v>338</v>
      </c>
      <c r="H31" s="196"/>
    </row>
    <row r="32" spans="1:18" ht="13.5" thickBot="1" x14ac:dyDescent="0.25">
      <c r="B32" s="81">
        <v>44767</v>
      </c>
      <c r="C32" s="132" t="s">
        <v>44</v>
      </c>
      <c r="D32" s="132"/>
      <c r="E32" s="132">
        <v>1000</v>
      </c>
      <c r="F32" s="143"/>
      <c r="G32" s="143" t="s">
        <v>45</v>
      </c>
      <c r="H32" s="195" t="s">
        <v>84</v>
      </c>
    </row>
    <row r="33" spans="1:10" ht="13.5" thickBot="1" x14ac:dyDescent="0.25">
      <c r="B33" s="82"/>
      <c r="C33" s="132" t="s">
        <v>47</v>
      </c>
      <c r="D33" s="132" t="s">
        <v>90</v>
      </c>
      <c r="E33" s="132">
        <v>2000</v>
      </c>
      <c r="F33" s="145"/>
      <c r="G33" s="145" t="s">
        <v>339</v>
      </c>
      <c r="H33" s="195" t="s">
        <v>85</v>
      </c>
    </row>
    <row r="34" spans="1:10" s="135" customFormat="1" ht="13.5" thickBot="1" x14ac:dyDescent="0.25">
      <c r="A34" s="201"/>
      <c r="B34" s="90"/>
      <c r="C34" s="133"/>
      <c r="D34" s="133"/>
      <c r="E34" s="133"/>
      <c r="F34" s="144"/>
      <c r="G34" s="144" t="s">
        <v>338</v>
      </c>
      <c r="H34" s="196"/>
      <c r="I34" s="268"/>
    </row>
    <row r="35" spans="1:10" ht="13.5" thickBot="1" x14ac:dyDescent="0.25">
      <c r="B35" s="82">
        <v>44768</v>
      </c>
      <c r="C35" s="132" t="s">
        <v>39</v>
      </c>
      <c r="D35" s="132" t="s">
        <v>52</v>
      </c>
      <c r="E35" s="132"/>
      <c r="F35" s="142">
        <v>100000</v>
      </c>
      <c r="G35" s="142" t="s">
        <v>338</v>
      </c>
      <c r="H35" s="218"/>
    </row>
    <row r="36" spans="1:10" ht="26.25" thickBot="1" x14ac:dyDescent="0.25">
      <c r="B36" s="82"/>
      <c r="C36" s="132" t="s">
        <v>41</v>
      </c>
      <c r="D36" s="132"/>
      <c r="E36" s="132">
        <v>44000</v>
      </c>
      <c r="F36" s="145"/>
      <c r="G36" s="145" t="s">
        <v>331</v>
      </c>
      <c r="H36" s="195" t="s">
        <v>89</v>
      </c>
      <c r="J36" s="139"/>
    </row>
    <row r="37" spans="1:10" ht="13.5" thickBot="1" x14ac:dyDescent="0.25">
      <c r="B37" s="82"/>
      <c r="C37" s="132" t="s">
        <v>47</v>
      </c>
      <c r="D37" s="132" t="s">
        <v>90</v>
      </c>
      <c r="E37" s="138">
        <v>13000</v>
      </c>
      <c r="F37" s="145"/>
      <c r="G37" s="145" t="s">
        <v>339</v>
      </c>
      <c r="H37" s="195" t="s">
        <v>91</v>
      </c>
      <c r="J37" s="139"/>
    </row>
    <row r="38" spans="1:10" ht="26.25" thickBot="1" x14ac:dyDescent="0.25">
      <c r="B38" s="82"/>
      <c r="C38" s="132" t="s">
        <v>41</v>
      </c>
      <c r="D38" s="132"/>
      <c r="E38" s="138">
        <v>5800</v>
      </c>
      <c r="F38" s="146"/>
      <c r="G38" s="146" t="s">
        <v>340</v>
      </c>
      <c r="H38" s="195" t="s">
        <v>377</v>
      </c>
    </row>
    <row r="39" spans="1:10" ht="13.5" thickBot="1" x14ac:dyDescent="0.25">
      <c r="B39" s="82"/>
      <c r="C39" s="132" t="s">
        <v>41</v>
      </c>
      <c r="D39" s="132"/>
      <c r="E39" s="138">
        <v>5600</v>
      </c>
      <c r="F39" s="147"/>
      <c r="G39" s="224" t="s">
        <v>340</v>
      </c>
      <c r="H39" s="195" t="s">
        <v>229</v>
      </c>
    </row>
    <row r="40" spans="1:10" ht="26.25" thickBot="1" x14ac:dyDescent="0.25">
      <c r="B40" s="82"/>
      <c r="C40" s="132" t="s">
        <v>41</v>
      </c>
      <c r="D40" s="132"/>
      <c r="E40" s="138">
        <v>6000</v>
      </c>
      <c r="F40" s="145"/>
      <c r="G40" s="145" t="s">
        <v>340</v>
      </c>
      <c r="H40" s="195" t="s">
        <v>230</v>
      </c>
      <c r="I40" s="269"/>
      <c r="J40" s="139"/>
    </row>
    <row r="41" spans="1:10" ht="13.5" thickBot="1" x14ac:dyDescent="0.25">
      <c r="A41" s="202"/>
      <c r="B41" s="82"/>
      <c r="C41" s="132" t="s">
        <v>44</v>
      </c>
      <c r="D41" s="132" t="s">
        <v>92</v>
      </c>
      <c r="E41" s="138">
        <v>2000</v>
      </c>
      <c r="F41" s="145"/>
      <c r="G41" s="145" t="s">
        <v>45</v>
      </c>
      <c r="H41" s="195" t="s">
        <v>231</v>
      </c>
      <c r="J41" s="139"/>
    </row>
    <row r="42" spans="1:10" ht="26.25" thickBot="1" x14ac:dyDescent="0.25">
      <c r="A42" s="203"/>
      <c r="B42" s="82"/>
      <c r="C42" s="132" t="s">
        <v>41</v>
      </c>
      <c r="D42" s="132"/>
      <c r="E42" s="138">
        <v>9000</v>
      </c>
      <c r="F42" s="145"/>
      <c r="G42" s="145" t="s">
        <v>342</v>
      </c>
      <c r="H42" s="195" t="s">
        <v>93</v>
      </c>
      <c r="J42" s="139"/>
    </row>
    <row r="43" spans="1:10" ht="13.5" thickBot="1" x14ac:dyDescent="0.25">
      <c r="A43" s="203"/>
      <c r="B43" s="82"/>
      <c r="C43" s="132" t="s">
        <v>41</v>
      </c>
      <c r="D43" s="132"/>
      <c r="E43" s="138">
        <v>960</v>
      </c>
      <c r="F43" s="145"/>
      <c r="G43" s="145" t="s">
        <v>340</v>
      </c>
      <c r="H43" s="195" t="s">
        <v>317</v>
      </c>
      <c r="J43" s="139"/>
    </row>
    <row r="44" spans="1:10" s="135" customFormat="1" ht="13.5" thickBot="1" x14ac:dyDescent="0.25">
      <c r="A44" s="203"/>
      <c r="B44" s="90"/>
      <c r="C44" s="133"/>
      <c r="D44" s="133"/>
      <c r="E44" s="133"/>
      <c r="F44" s="144"/>
      <c r="G44" s="144" t="s">
        <v>338</v>
      </c>
      <c r="H44" s="196"/>
      <c r="I44" s="268"/>
    </row>
    <row r="45" spans="1:10" ht="13.5" thickBot="1" x14ac:dyDescent="0.25">
      <c r="A45" s="203"/>
      <c r="B45" s="82">
        <v>44769</v>
      </c>
      <c r="C45" s="132" t="s">
        <v>94</v>
      </c>
      <c r="D45" s="132"/>
      <c r="E45" s="138">
        <v>240</v>
      </c>
      <c r="F45" s="145"/>
      <c r="G45" s="145" t="s">
        <v>340</v>
      </c>
      <c r="H45" s="195" t="s">
        <v>249</v>
      </c>
    </row>
    <row r="46" spans="1:10" s="135" customFormat="1" ht="13.5" thickBot="1" x14ac:dyDescent="0.25">
      <c r="A46" s="203"/>
      <c r="B46" s="90"/>
      <c r="C46" s="133"/>
      <c r="D46" s="140"/>
      <c r="E46" s="140"/>
      <c r="F46" s="144"/>
      <c r="G46" s="144" t="s">
        <v>338</v>
      </c>
      <c r="H46" s="196"/>
      <c r="I46" s="268"/>
    </row>
    <row r="47" spans="1:10" ht="13.5" thickBot="1" x14ac:dyDescent="0.25">
      <c r="A47" s="203"/>
      <c r="B47" s="82">
        <v>44770</v>
      </c>
      <c r="C47" s="132" t="s">
        <v>94</v>
      </c>
      <c r="D47" s="132"/>
      <c r="E47" s="138">
        <v>960</v>
      </c>
      <c r="F47" s="145"/>
      <c r="G47" s="145" t="s">
        <v>340</v>
      </c>
      <c r="H47" s="195" t="s">
        <v>317</v>
      </c>
    </row>
    <row r="48" spans="1:10" s="135" customFormat="1" ht="13.5" thickBot="1" x14ac:dyDescent="0.25">
      <c r="A48" s="203"/>
      <c r="B48" s="90"/>
      <c r="C48" s="133"/>
      <c r="D48" s="133"/>
      <c r="E48" s="133"/>
      <c r="F48" s="144"/>
      <c r="G48" s="144" t="s">
        <v>338</v>
      </c>
      <c r="H48" s="196"/>
      <c r="I48" s="268"/>
    </row>
    <row r="49" spans="1:10" ht="13.5" thickBot="1" x14ac:dyDescent="0.25">
      <c r="A49" s="203"/>
      <c r="B49" s="82">
        <v>44771</v>
      </c>
      <c r="C49" s="132" t="s">
        <v>41</v>
      </c>
      <c r="D49" s="132"/>
      <c r="E49" s="138">
        <v>240</v>
      </c>
      <c r="F49" s="145"/>
      <c r="G49" s="145" t="s">
        <v>340</v>
      </c>
      <c r="H49" s="195" t="s">
        <v>249</v>
      </c>
    </row>
    <row r="50" spans="1:10" s="135" customFormat="1" ht="13.5" thickBot="1" x14ac:dyDescent="0.25">
      <c r="A50" s="203"/>
      <c r="B50" s="90"/>
      <c r="C50" s="133"/>
      <c r="D50" s="133"/>
      <c r="E50" s="133"/>
      <c r="F50" s="144"/>
      <c r="G50" s="144" t="s">
        <v>338</v>
      </c>
      <c r="H50" s="196"/>
      <c r="I50" s="268"/>
    </row>
    <row r="51" spans="1:10" ht="13.5" thickBot="1" x14ac:dyDescent="0.25">
      <c r="A51" s="203"/>
      <c r="B51" s="82">
        <v>44772</v>
      </c>
      <c r="C51" s="132" t="s">
        <v>111</v>
      </c>
      <c r="D51" s="132" t="s">
        <v>40</v>
      </c>
      <c r="E51" s="138"/>
      <c r="F51" s="142">
        <v>20000</v>
      </c>
      <c r="G51" s="142" t="s">
        <v>338</v>
      </c>
      <c r="H51" s="218" t="s">
        <v>112</v>
      </c>
    </row>
    <row r="52" spans="1:10" ht="13.5" thickBot="1" x14ac:dyDescent="0.25">
      <c r="A52" s="203"/>
      <c r="B52" s="82"/>
      <c r="C52" s="132" t="s">
        <v>41</v>
      </c>
      <c r="D52" s="132"/>
      <c r="E52" s="138">
        <v>19800</v>
      </c>
      <c r="F52" s="145"/>
      <c r="G52" s="145" t="s">
        <v>360</v>
      </c>
      <c r="H52" s="195" t="s">
        <v>113</v>
      </c>
    </row>
    <row r="53" spans="1:10" ht="13.5" thickBot="1" x14ac:dyDescent="0.25">
      <c r="A53" s="203"/>
      <c r="B53" s="82"/>
      <c r="C53" s="132" t="s">
        <v>41</v>
      </c>
      <c r="D53" s="132"/>
      <c r="E53" s="138">
        <v>280</v>
      </c>
      <c r="F53" s="145"/>
      <c r="G53" s="145" t="s">
        <v>340</v>
      </c>
      <c r="H53" s="195" t="s">
        <v>114</v>
      </c>
    </row>
    <row r="54" spans="1:10" ht="26.25" thickBot="1" x14ac:dyDescent="0.25">
      <c r="A54" s="203"/>
      <c r="B54" s="82"/>
      <c r="C54" s="132" t="s">
        <v>41</v>
      </c>
      <c r="D54" s="132"/>
      <c r="E54" s="138">
        <v>5950</v>
      </c>
      <c r="F54" s="145"/>
      <c r="G54" s="145" t="s">
        <v>332</v>
      </c>
      <c r="H54" s="197" t="s">
        <v>115</v>
      </c>
    </row>
    <row r="55" spans="1:10" ht="13.5" thickBot="1" x14ac:dyDescent="0.25">
      <c r="A55" s="203"/>
      <c r="B55" s="82"/>
      <c r="C55" s="132" t="s">
        <v>44</v>
      </c>
      <c r="D55" s="132"/>
      <c r="E55" s="138">
        <v>1000</v>
      </c>
      <c r="F55" s="145"/>
      <c r="G55" s="145" t="s">
        <v>332</v>
      </c>
      <c r="H55" s="197" t="s">
        <v>116</v>
      </c>
    </row>
    <row r="56" spans="1:10" ht="13.5" thickBot="1" x14ac:dyDescent="0.25">
      <c r="A56" s="203"/>
      <c r="B56" s="82"/>
      <c r="C56" s="132" t="s">
        <v>41</v>
      </c>
      <c r="D56" s="132"/>
      <c r="E56" s="138">
        <v>960</v>
      </c>
      <c r="F56" s="145"/>
      <c r="G56" s="145" t="s">
        <v>340</v>
      </c>
      <c r="H56" s="198" t="s">
        <v>249</v>
      </c>
    </row>
    <row r="57" spans="1:10" ht="13.5" thickBot="1" x14ac:dyDescent="0.25">
      <c r="A57" s="203"/>
      <c r="B57" s="82"/>
      <c r="C57" s="132" t="s">
        <v>41</v>
      </c>
      <c r="D57" s="132" t="s">
        <v>118</v>
      </c>
      <c r="E57" s="138">
        <v>2000</v>
      </c>
      <c r="F57" s="145"/>
      <c r="G57" s="145" t="s">
        <v>332</v>
      </c>
      <c r="H57" s="197" t="s">
        <v>119</v>
      </c>
      <c r="J57" s="46">
        <f>21900+6000+2000+2000+6000</f>
        <v>37900</v>
      </c>
    </row>
    <row r="58" spans="1:10" ht="13.5" thickBot="1" x14ac:dyDescent="0.25">
      <c r="A58" s="203"/>
      <c r="B58" s="82"/>
      <c r="C58" s="132"/>
      <c r="D58" s="132"/>
      <c r="E58" s="138"/>
      <c r="F58" s="145"/>
      <c r="G58" s="145" t="s">
        <v>338</v>
      </c>
      <c r="H58" s="195"/>
    </row>
    <row r="59" spans="1:10" s="135" customFormat="1" ht="13.5" thickBot="1" x14ac:dyDescent="0.25">
      <c r="A59" s="203"/>
      <c r="B59" s="90"/>
      <c r="C59" s="133"/>
      <c r="D59" s="133"/>
      <c r="E59" s="133"/>
      <c r="F59" s="144"/>
      <c r="G59" s="144" t="s">
        <v>338</v>
      </c>
      <c r="H59" s="196"/>
      <c r="I59" s="268"/>
    </row>
    <row r="60" spans="1:10" ht="13.5" thickBot="1" x14ac:dyDescent="0.25">
      <c r="A60" s="203"/>
      <c r="B60" s="82">
        <v>44773</v>
      </c>
      <c r="C60" s="132" t="s">
        <v>41</v>
      </c>
      <c r="D60" s="132"/>
      <c r="E60" s="138">
        <v>960</v>
      </c>
      <c r="F60" s="145"/>
      <c r="G60" s="145" t="s">
        <v>340</v>
      </c>
      <c r="H60" s="195" t="s">
        <v>249</v>
      </c>
    </row>
    <row r="61" spans="1:10" ht="13.5" thickBot="1" x14ac:dyDescent="0.25">
      <c r="A61" s="203"/>
      <c r="B61" s="82"/>
      <c r="C61" s="132" t="s">
        <v>39</v>
      </c>
      <c r="D61" s="132" t="s">
        <v>40</v>
      </c>
      <c r="E61" s="138"/>
      <c r="F61" s="142">
        <v>50000</v>
      </c>
      <c r="G61" s="142" t="s">
        <v>338</v>
      </c>
      <c r="H61" s="218" t="s">
        <v>166</v>
      </c>
    </row>
    <row r="62" spans="1:10" ht="26.25" thickBot="1" x14ac:dyDescent="0.25">
      <c r="A62" s="203"/>
      <c r="B62" s="82"/>
      <c r="C62" s="132" t="s">
        <v>71</v>
      </c>
      <c r="D62" s="132" t="s">
        <v>202</v>
      </c>
      <c r="E62" s="138">
        <v>23000</v>
      </c>
      <c r="F62" s="145"/>
      <c r="G62" s="145" t="s">
        <v>339</v>
      </c>
      <c r="H62" s="195" t="s">
        <v>167</v>
      </c>
      <c r="J62" s="46">
        <f>50000-23000-1000-500</f>
        <v>25500</v>
      </c>
    </row>
    <row r="63" spans="1:10" ht="13.5" thickBot="1" x14ac:dyDescent="0.25">
      <c r="A63" s="203"/>
      <c r="B63" s="82"/>
      <c r="C63" s="132" t="s">
        <v>41</v>
      </c>
      <c r="D63" s="132" t="s">
        <v>232</v>
      </c>
      <c r="E63" s="138">
        <v>1000</v>
      </c>
      <c r="F63" s="145"/>
      <c r="G63" s="145" t="s">
        <v>343</v>
      </c>
      <c r="H63" s="195" t="s">
        <v>233</v>
      </c>
    </row>
    <row r="64" spans="1:10" ht="13.5" thickBot="1" x14ac:dyDescent="0.25">
      <c r="A64" s="203"/>
      <c r="B64" s="82"/>
      <c r="C64" s="132" t="s">
        <v>41</v>
      </c>
      <c r="D64" s="132"/>
      <c r="E64" s="138">
        <v>500</v>
      </c>
      <c r="F64" s="145"/>
      <c r="G64" s="145" t="s">
        <v>332</v>
      </c>
      <c r="H64" s="197" t="s">
        <v>316</v>
      </c>
    </row>
    <row r="65" spans="1:9" ht="13.5" thickBot="1" x14ac:dyDescent="0.25">
      <c r="A65" s="203"/>
      <c r="B65" s="278"/>
      <c r="C65" s="209"/>
      <c r="D65" s="209"/>
      <c r="E65" s="209"/>
      <c r="F65" s="210"/>
      <c r="G65" s="210" t="s">
        <v>338</v>
      </c>
      <c r="H65" s="211"/>
    </row>
    <row r="66" spans="1:9" ht="13.5" thickBot="1" x14ac:dyDescent="0.25">
      <c r="A66" s="203"/>
      <c r="B66" s="82">
        <v>44774</v>
      </c>
      <c r="C66" s="132" t="s">
        <v>41</v>
      </c>
      <c r="D66" s="132"/>
      <c r="E66" s="138">
        <v>720</v>
      </c>
      <c r="F66" s="145"/>
      <c r="G66" s="145" t="s">
        <v>340</v>
      </c>
      <c r="H66" s="195" t="s">
        <v>249</v>
      </c>
    </row>
    <row r="67" spans="1:9" ht="13.5" thickBot="1" x14ac:dyDescent="0.25">
      <c r="A67" s="203"/>
      <c r="B67" s="82"/>
      <c r="C67" s="132" t="s">
        <v>41</v>
      </c>
      <c r="D67" s="132"/>
      <c r="E67" s="138">
        <v>18000</v>
      </c>
      <c r="F67" s="145"/>
      <c r="G67" s="145" t="s">
        <v>360</v>
      </c>
      <c r="H67" s="195" t="s">
        <v>234</v>
      </c>
      <c r="I67" s="266" t="s">
        <v>170</v>
      </c>
    </row>
    <row r="68" spans="1:9" ht="13.5" thickBot="1" x14ac:dyDescent="0.25">
      <c r="A68" s="203"/>
      <c r="B68" s="278"/>
      <c r="C68" s="209"/>
      <c r="D68" s="209"/>
      <c r="E68" s="209"/>
      <c r="F68" s="210"/>
      <c r="G68" s="210" t="s">
        <v>338</v>
      </c>
      <c r="H68" s="211"/>
    </row>
    <row r="69" spans="1:9" ht="26.25" thickBot="1" x14ac:dyDescent="0.25">
      <c r="A69" s="203"/>
      <c r="B69" s="82">
        <v>44775</v>
      </c>
      <c r="C69" s="132" t="s">
        <v>39</v>
      </c>
      <c r="D69" s="132" t="s">
        <v>40</v>
      </c>
      <c r="E69" s="138"/>
      <c r="F69" s="142">
        <v>50000</v>
      </c>
      <c r="G69" s="142" t="s">
        <v>338</v>
      </c>
      <c r="H69" s="218" t="s">
        <v>318</v>
      </c>
    </row>
    <row r="70" spans="1:9" ht="13.5" thickBot="1" x14ac:dyDescent="0.25">
      <c r="A70" s="203"/>
      <c r="B70" s="82"/>
      <c r="C70" s="132" t="s">
        <v>41</v>
      </c>
      <c r="D70" s="132" t="s">
        <v>83</v>
      </c>
      <c r="E70" s="138">
        <v>6000</v>
      </c>
      <c r="F70" s="145"/>
      <c r="G70" s="145" t="s">
        <v>341</v>
      </c>
      <c r="H70" s="195" t="s">
        <v>219</v>
      </c>
    </row>
    <row r="71" spans="1:9" ht="13.5" thickBot="1" x14ac:dyDescent="0.25">
      <c r="A71" s="203"/>
      <c r="B71" s="82"/>
      <c r="C71" s="132" t="s">
        <v>41</v>
      </c>
      <c r="D71" s="132"/>
      <c r="E71" s="138">
        <v>11500</v>
      </c>
      <c r="F71" s="145"/>
      <c r="G71" s="145" t="s">
        <v>332</v>
      </c>
      <c r="H71" s="197" t="s">
        <v>171</v>
      </c>
      <c r="I71" s="269"/>
    </row>
    <row r="72" spans="1:9" ht="13.5" thickBot="1" x14ac:dyDescent="0.25">
      <c r="A72" s="203"/>
      <c r="B72" s="82"/>
      <c r="C72" s="132" t="s">
        <v>41</v>
      </c>
      <c r="D72" s="132"/>
      <c r="E72" s="138">
        <v>600</v>
      </c>
      <c r="F72" s="145"/>
      <c r="G72" s="145" t="s">
        <v>340</v>
      </c>
      <c r="H72" s="195" t="s">
        <v>249</v>
      </c>
      <c r="I72" s="269"/>
    </row>
    <row r="73" spans="1:9" ht="13.5" thickBot="1" x14ac:dyDescent="0.25">
      <c r="A73" s="203"/>
      <c r="B73" s="82"/>
      <c r="C73" s="132" t="s">
        <v>41</v>
      </c>
      <c r="D73" s="132"/>
      <c r="E73" s="138">
        <v>1800</v>
      </c>
      <c r="F73" s="145"/>
      <c r="G73" s="145" t="s">
        <v>332</v>
      </c>
      <c r="H73" s="197" t="s">
        <v>220</v>
      </c>
    </row>
    <row r="74" spans="1:9" ht="13.5" thickBot="1" x14ac:dyDescent="0.25">
      <c r="A74" s="203"/>
      <c r="B74" s="82"/>
      <c r="C74" s="132" t="s">
        <v>41</v>
      </c>
      <c r="D74" s="132"/>
      <c r="E74" s="138">
        <v>1500</v>
      </c>
      <c r="F74" s="145"/>
      <c r="G74" s="145" t="s">
        <v>332</v>
      </c>
      <c r="H74" s="197" t="s">
        <v>172</v>
      </c>
    </row>
    <row r="75" spans="1:9" ht="13.5" thickBot="1" x14ac:dyDescent="0.25">
      <c r="A75" s="203"/>
      <c r="B75" s="82"/>
      <c r="C75" s="132" t="s">
        <v>47</v>
      </c>
      <c r="D75" s="132" t="s">
        <v>378</v>
      </c>
      <c r="E75" s="138">
        <v>1000</v>
      </c>
      <c r="F75" s="145"/>
      <c r="G75" s="145" t="s">
        <v>343</v>
      </c>
      <c r="H75" s="195" t="s">
        <v>173</v>
      </c>
    </row>
    <row r="76" spans="1:9" ht="13.5" thickBot="1" x14ac:dyDescent="0.25">
      <c r="A76" s="203"/>
      <c r="B76" s="278"/>
      <c r="C76" s="209"/>
      <c r="D76" s="209"/>
      <c r="E76" s="209"/>
      <c r="F76" s="210"/>
      <c r="G76" s="210" t="s">
        <v>338</v>
      </c>
      <c r="H76" s="211"/>
    </row>
    <row r="77" spans="1:9" ht="13.5" thickBot="1" x14ac:dyDescent="0.25">
      <c r="A77" s="203"/>
      <c r="B77" s="82">
        <v>44776</v>
      </c>
      <c r="C77" s="132" t="s">
        <v>41</v>
      </c>
      <c r="D77" s="132"/>
      <c r="E77" s="138">
        <v>360</v>
      </c>
      <c r="F77" s="145"/>
      <c r="G77" s="145" t="s">
        <v>340</v>
      </c>
      <c r="H77" s="195" t="s">
        <v>249</v>
      </c>
      <c r="I77" s="266" t="s">
        <v>175</v>
      </c>
    </row>
    <row r="78" spans="1:9" s="232" customFormat="1" ht="13.5" thickBot="1" x14ac:dyDescent="0.25">
      <c r="A78" s="231"/>
      <c r="B78" s="278"/>
      <c r="C78" s="209"/>
      <c r="D78" s="209"/>
      <c r="E78" s="209"/>
      <c r="F78" s="210"/>
      <c r="G78" s="210" t="s">
        <v>338</v>
      </c>
      <c r="H78" s="211"/>
      <c r="I78" s="270"/>
    </row>
    <row r="79" spans="1:9" ht="13.5" thickBot="1" x14ac:dyDescent="0.25">
      <c r="A79" s="203"/>
      <c r="B79" s="82">
        <v>44777</v>
      </c>
      <c r="C79" s="132" t="s">
        <v>41</v>
      </c>
      <c r="D79" s="132"/>
      <c r="E79" s="138">
        <v>44160</v>
      </c>
      <c r="F79" s="145"/>
      <c r="G79" s="145" t="s">
        <v>342</v>
      </c>
      <c r="H79" s="195" t="s">
        <v>235</v>
      </c>
    </row>
    <row r="80" spans="1:9" ht="13.5" thickBot="1" x14ac:dyDescent="0.25">
      <c r="A80" s="203"/>
      <c r="B80" s="82"/>
      <c r="C80" s="132" t="s">
        <v>47</v>
      </c>
      <c r="D80" s="132" t="s">
        <v>81</v>
      </c>
      <c r="E80" s="138">
        <v>10000</v>
      </c>
      <c r="F80" s="145"/>
      <c r="G80" s="145" t="s">
        <v>339</v>
      </c>
      <c r="H80" s="195" t="s">
        <v>176</v>
      </c>
      <c r="I80" s="266">
        <f>37800/1800</f>
        <v>21</v>
      </c>
    </row>
    <row r="81" spans="1:10" ht="13.5" thickBot="1" x14ac:dyDescent="0.25">
      <c r="A81" s="203"/>
      <c r="B81" s="82"/>
      <c r="C81" s="132" t="s">
        <v>41</v>
      </c>
      <c r="D81" s="132"/>
      <c r="E81" s="138">
        <v>600</v>
      </c>
      <c r="F81" s="145"/>
      <c r="G81" s="145" t="s">
        <v>340</v>
      </c>
      <c r="H81" s="195" t="s">
        <v>249</v>
      </c>
      <c r="I81" s="266" t="s">
        <v>177</v>
      </c>
    </row>
    <row r="82" spans="1:10" ht="13.5" thickBot="1" x14ac:dyDescent="0.25">
      <c r="A82" s="203"/>
      <c r="B82" s="278"/>
      <c r="C82" s="209"/>
      <c r="D82" s="209"/>
      <c r="E82" s="209"/>
      <c r="F82" s="210"/>
      <c r="G82" s="210" t="s">
        <v>338</v>
      </c>
      <c r="H82" s="211"/>
    </row>
    <row r="83" spans="1:10" ht="13.5" thickBot="1" x14ac:dyDescent="0.25">
      <c r="A83" s="203"/>
      <c r="B83" s="82">
        <v>44779</v>
      </c>
      <c r="C83" s="132" t="s">
        <v>179</v>
      </c>
      <c r="D83" s="132"/>
      <c r="E83" s="138"/>
      <c r="F83" s="145"/>
      <c r="G83" s="145" t="s">
        <v>338</v>
      </c>
      <c r="H83" s="195" t="s">
        <v>180</v>
      </c>
    </row>
    <row r="84" spans="1:10" ht="13.5" thickBot="1" x14ac:dyDescent="0.25">
      <c r="A84" s="203"/>
      <c r="B84" s="278"/>
      <c r="C84" s="209"/>
      <c r="D84" s="209"/>
      <c r="E84" s="209"/>
      <c r="F84" s="210"/>
      <c r="G84" s="210" t="s">
        <v>338</v>
      </c>
      <c r="H84" s="211"/>
    </row>
    <row r="85" spans="1:10" ht="13.5" thickBot="1" x14ac:dyDescent="0.25">
      <c r="A85" s="203"/>
      <c r="B85" s="82">
        <v>44780</v>
      </c>
      <c r="C85" s="132" t="s">
        <v>41</v>
      </c>
      <c r="D85" s="132"/>
      <c r="E85" s="138">
        <v>1200</v>
      </c>
      <c r="F85" s="145"/>
      <c r="G85" s="145" t="s">
        <v>340</v>
      </c>
      <c r="H85" s="195" t="s">
        <v>249</v>
      </c>
      <c r="I85" s="266" t="s">
        <v>178</v>
      </c>
    </row>
    <row r="86" spans="1:10" ht="13.5" thickBot="1" x14ac:dyDescent="0.25">
      <c r="A86" s="203"/>
      <c r="B86" s="278"/>
      <c r="C86" s="209"/>
      <c r="D86" s="209"/>
      <c r="E86" s="209"/>
      <c r="F86" s="210"/>
      <c r="G86" s="210" t="s">
        <v>338</v>
      </c>
      <c r="H86" s="211"/>
    </row>
    <row r="87" spans="1:10" ht="13.5" thickBot="1" x14ac:dyDescent="0.25">
      <c r="A87" s="203"/>
      <c r="B87" s="82">
        <v>44781</v>
      </c>
      <c r="C87" s="132" t="s">
        <v>41</v>
      </c>
      <c r="D87" s="132"/>
      <c r="E87" s="138">
        <v>720</v>
      </c>
      <c r="F87" s="145"/>
      <c r="G87" s="145" t="s">
        <v>340</v>
      </c>
      <c r="H87" s="195" t="s">
        <v>249</v>
      </c>
      <c r="I87" s="266" t="s">
        <v>181</v>
      </c>
      <c r="J87" s="46">
        <f>3*240</f>
        <v>720</v>
      </c>
    </row>
    <row r="88" spans="1:10" ht="13.5" thickBot="1" x14ac:dyDescent="0.25">
      <c r="A88" s="203"/>
      <c r="B88" s="82"/>
      <c r="C88" s="132" t="s">
        <v>41</v>
      </c>
      <c r="D88" s="132"/>
      <c r="E88" s="138">
        <v>250</v>
      </c>
      <c r="F88" s="145"/>
      <c r="G88" s="145" t="s">
        <v>332</v>
      </c>
      <c r="H88" s="197" t="s">
        <v>319</v>
      </c>
      <c r="I88" s="266" t="s">
        <v>182</v>
      </c>
    </row>
    <row r="89" spans="1:10" ht="13.5" thickBot="1" x14ac:dyDescent="0.25">
      <c r="A89" s="203"/>
      <c r="B89" s="278"/>
      <c r="C89" s="209"/>
      <c r="D89" s="209"/>
      <c r="E89" s="209"/>
      <c r="F89" s="210"/>
      <c r="G89" s="210" t="s">
        <v>338</v>
      </c>
      <c r="H89" s="211"/>
    </row>
    <row r="90" spans="1:10" ht="13.5" thickBot="1" x14ac:dyDescent="0.25">
      <c r="A90" s="203"/>
      <c r="B90" s="82">
        <v>44782</v>
      </c>
      <c r="C90" s="132" t="s">
        <v>41</v>
      </c>
      <c r="D90" s="132"/>
      <c r="E90" s="138">
        <v>720</v>
      </c>
      <c r="F90" s="145"/>
      <c r="G90" s="145" t="s">
        <v>340</v>
      </c>
      <c r="H90" s="195" t="s">
        <v>249</v>
      </c>
      <c r="I90" s="266" t="s">
        <v>181</v>
      </c>
    </row>
    <row r="91" spans="1:10" ht="13.5" thickBot="1" x14ac:dyDescent="0.25">
      <c r="A91" s="203"/>
      <c r="B91" s="82"/>
      <c r="C91" s="132" t="s">
        <v>41</v>
      </c>
      <c r="D91" s="132" t="s">
        <v>83</v>
      </c>
      <c r="E91" s="138">
        <v>9000</v>
      </c>
      <c r="F91" s="145"/>
      <c r="G91" s="145" t="s">
        <v>344</v>
      </c>
      <c r="H91" s="195" t="s">
        <v>185</v>
      </c>
    </row>
    <row r="92" spans="1:10" ht="13.5" thickBot="1" x14ac:dyDescent="0.25">
      <c r="A92" s="203"/>
      <c r="B92" s="278"/>
      <c r="C92" s="209"/>
      <c r="D92" s="209"/>
      <c r="E92" s="209"/>
      <c r="F92" s="210"/>
      <c r="G92" s="210" t="s">
        <v>338</v>
      </c>
      <c r="H92" s="211"/>
    </row>
    <row r="93" spans="1:10" ht="13.5" thickBot="1" x14ac:dyDescent="0.25">
      <c r="A93" s="203"/>
      <c r="B93" s="82">
        <v>44783</v>
      </c>
      <c r="C93" s="132" t="s">
        <v>41</v>
      </c>
      <c r="D93" s="132"/>
      <c r="E93" s="138">
        <v>420</v>
      </c>
      <c r="F93" s="145"/>
      <c r="G93" s="145" t="s">
        <v>340</v>
      </c>
      <c r="H93" s="195" t="s">
        <v>249</v>
      </c>
    </row>
    <row r="94" spans="1:10" ht="13.5" thickBot="1" x14ac:dyDescent="0.25">
      <c r="A94" s="203"/>
      <c r="B94" s="82"/>
      <c r="C94" s="132" t="s">
        <v>41</v>
      </c>
      <c r="D94" s="132"/>
      <c r="E94" s="138">
        <v>500</v>
      </c>
      <c r="F94" s="145"/>
      <c r="G94" s="145" t="s">
        <v>360</v>
      </c>
      <c r="H94" s="195" t="s">
        <v>236</v>
      </c>
    </row>
    <row r="95" spans="1:10" ht="13.5" thickBot="1" x14ac:dyDescent="0.25">
      <c r="A95" s="203"/>
      <c r="B95" s="82"/>
      <c r="C95" s="132" t="s">
        <v>41</v>
      </c>
      <c r="D95" s="132"/>
      <c r="E95" s="138">
        <v>1000</v>
      </c>
      <c r="F95" s="145"/>
      <c r="G95" s="145" t="s">
        <v>343</v>
      </c>
      <c r="H95" s="195" t="s">
        <v>237</v>
      </c>
    </row>
    <row r="96" spans="1:10" ht="13.5" thickBot="1" x14ac:dyDescent="0.25">
      <c r="A96" s="203"/>
      <c r="B96" s="278"/>
      <c r="C96" s="209"/>
      <c r="D96" s="209"/>
      <c r="E96" s="209"/>
      <c r="F96" s="210"/>
      <c r="G96" s="210" t="s">
        <v>338</v>
      </c>
      <c r="H96" s="211"/>
    </row>
    <row r="97" spans="1:9" ht="13.5" thickBot="1" x14ac:dyDescent="0.25">
      <c r="A97" s="203"/>
      <c r="B97" s="82">
        <v>44784</v>
      </c>
      <c r="C97" s="132" t="s">
        <v>41</v>
      </c>
      <c r="D97" s="132"/>
      <c r="E97" s="138">
        <v>360</v>
      </c>
      <c r="F97" s="145"/>
      <c r="G97" s="145" t="s">
        <v>340</v>
      </c>
      <c r="H97" s="195" t="s">
        <v>249</v>
      </c>
    </row>
    <row r="98" spans="1:9" ht="13.5" thickBot="1" x14ac:dyDescent="0.25">
      <c r="A98" s="203"/>
      <c r="B98" s="278"/>
      <c r="C98" s="209"/>
      <c r="D98" s="209"/>
      <c r="E98" s="209"/>
      <c r="F98" s="210"/>
      <c r="G98" s="210" t="s">
        <v>338</v>
      </c>
      <c r="H98" s="211"/>
    </row>
    <row r="99" spans="1:9" ht="13.5" thickBot="1" x14ac:dyDescent="0.25">
      <c r="A99" s="203"/>
      <c r="B99" s="82">
        <v>44786</v>
      </c>
      <c r="C99" s="132" t="s">
        <v>41</v>
      </c>
      <c r="D99" s="132"/>
      <c r="E99" s="138">
        <f>360+420</f>
        <v>780</v>
      </c>
      <c r="F99" s="145"/>
      <c r="G99" s="145" t="s">
        <v>340</v>
      </c>
      <c r="H99" s="195" t="s">
        <v>249</v>
      </c>
    </row>
    <row r="100" spans="1:9" ht="13.5" thickBot="1" x14ac:dyDescent="0.25">
      <c r="A100" s="203"/>
      <c r="B100" s="278"/>
      <c r="C100" s="209"/>
      <c r="D100" s="209"/>
      <c r="E100" s="209"/>
      <c r="F100" s="210"/>
      <c r="G100" s="210" t="s">
        <v>338</v>
      </c>
      <c r="H100" s="211"/>
    </row>
    <row r="101" spans="1:9" ht="13.5" thickBot="1" x14ac:dyDescent="0.25">
      <c r="A101" s="203"/>
      <c r="B101" s="82">
        <v>44788</v>
      </c>
      <c r="C101" s="132" t="s">
        <v>41</v>
      </c>
      <c r="D101" s="132"/>
      <c r="E101" s="138">
        <v>480</v>
      </c>
      <c r="F101" s="145"/>
      <c r="G101" s="145" t="s">
        <v>340</v>
      </c>
      <c r="H101" s="195" t="s">
        <v>249</v>
      </c>
    </row>
    <row r="102" spans="1:9" ht="13.5" thickBot="1" x14ac:dyDescent="0.25">
      <c r="A102" s="203"/>
      <c r="B102" s="82"/>
      <c r="C102" s="132" t="s">
        <v>47</v>
      </c>
      <c r="D102" s="132"/>
      <c r="E102" s="138">
        <v>27500</v>
      </c>
      <c r="F102" s="145"/>
      <c r="G102" s="145" t="s">
        <v>340</v>
      </c>
      <c r="H102" s="195" t="s">
        <v>238</v>
      </c>
    </row>
    <row r="103" spans="1:9" ht="13.5" thickBot="1" x14ac:dyDescent="0.25">
      <c r="A103" s="203"/>
      <c r="B103" s="82"/>
      <c r="C103" s="132" t="s">
        <v>47</v>
      </c>
      <c r="D103" s="132"/>
      <c r="E103" s="138">
        <v>27800</v>
      </c>
      <c r="F103" s="145"/>
      <c r="G103" s="145" t="s">
        <v>339</v>
      </c>
      <c r="H103" s="195" t="s">
        <v>239</v>
      </c>
    </row>
    <row r="104" spans="1:9" ht="13.5" thickBot="1" x14ac:dyDescent="0.25">
      <c r="A104" s="203"/>
      <c r="B104" s="278"/>
      <c r="C104" s="209"/>
      <c r="D104" s="209"/>
      <c r="E104" s="209"/>
      <c r="F104" s="210"/>
      <c r="G104" s="210" t="s">
        <v>338</v>
      </c>
      <c r="H104" s="211"/>
    </row>
    <row r="105" spans="1:9" ht="13.5" thickBot="1" x14ac:dyDescent="0.25">
      <c r="A105" s="203"/>
      <c r="B105" s="82">
        <v>44789</v>
      </c>
      <c r="C105" s="132" t="s">
        <v>41</v>
      </c>
      <c r="D105" s="132"/>
      <c r="E105" s="138">
        <v>7400</v>
      </c>
      <c r="F105" s="145"/>
      <c r="G105" s="145" t="s">
        <v>360</v>
      </c>
      <c r="H105" s="195" t="s">
        <v>240</v>
      </c>
    </row>
    <row r="106" spans="1:9" ht="13.5" thickBot="1" x14ac:dyDescent="0.25">
      <c r="A106" s="203"/>
      <c r="B106" s="82"/>
      <c r="C106" s="132" t="s">
        <v>41</v>
      </c>
      <c r="D106" s="132"/>
      <c r="E106" s="138">
        <v>420</v>
      </c>
      <c r="F106" s="145"/>
      <c r="G106" s="145" t="s">
        <v>340</v>
      </c>
      <c r="H106" s="195" t="s">
        <v>249</v>
      </c>
      <c r="I106" s="266" t="s">
        <v>241</v>
      </c>
    </row>
    <row r="107" spans="1:9" ht="26.25" thickBot="1" x14ac:dyDescent="0.25">
      <c r="A107" s="203"/>
      <c r="B107" s="82"/>
      <c r="C107" s="132" t="s">
        <v>41</v>
      </c>
      <c r="D107" s="132"/>
      <c r="E107" s="138">
        <v>700</v>
      </c>
      <c r="F107" s="145"/>
      <c r="G107" s="145" t="s">
        <v>331</v>
      </c>
      <c r="H107" s="195" t="s">
        <v>361</v>
      </c>
    </row>
    <row r="108" spans="1:9" ht="13.5" thickBot="1" x14ac:dyDescent="0.25">
      <c r="A108" s="203"/>
      <c r="B108" s="278"/>
      <c r="C108" s="209"/>
      <c r="D108" s="209"/>
      <c r="E108" s="209"/>
      <c r="F108" s="210"/>
      <c r="G108" s="210" t="s">
        <v>338</v>
      </c>
      <c r="H108" s="211"/>
    </row>
    <row r="109" spans="1:9" ht="13.5" thickBot="1" x14ac:dyDescent="0.25">
      <c r="A109" s="203"/>
      <c r="B109" s="82">
        <v>44790</v>
      </c>
      <c r="C109" s="132" t="s">
        <v>41</v>
      </c>
      <c r="D109" s="132"/>
      <c r="E109" s="138">
        <v>11000</v>
      </c>
      <c r="F109" s="145"/>
      <c r="G109" s="145" t="s">
        <v>360</v>
      </c>
      <c r="H109" s="195" t="s">
        <v>242</v>
      </c>
      <c r="I109" s="267" t="s">
        <v>345</v>
      </c>
    </row>
    <row r="110" spans="1:9" ht="13.5" thickBot="1" x14ac:dyDescent="0.25">
      <c r="A110" s="203"/>
      <c r="B110" s="82"/>
      <c r="C110" s="132" t="s">
        <v>41</v>
      </c>
      <c r="D110" s="132"/>
      <c r="E110" s="138">
        <v>2300</v>
      </c>
      <c r="F110" s="145"/>
      <c r="G110" s="145" t="s">
        <v>360</v>
      </c>
      <c r="H110" s="195" t="s">
        <v>362</v>
      </c>
      <c r="I110" s="267" t="s">
        <v>346</v>
      </c>
    </row>
    <row r="111" spans="1:9" ht="26.25" thickBot="1" x14ac:dyDescent="0.25">
      <c r="A111" s="203"/>
      <c r="B111" s="82"/>
      <c r="C111" s="132" t="s">
        <v>39</v>
      </c>
      <c r="D111" s="132" t="s">
        <v>40</v>
      </c>
      <c r="E111" s="138"/>
      <c r="F111" s="142">
        <v>100000</v>
      </c>
      <c r="G111" s="142" t="s">
        <v>338</v>
      </c>
      <c r="H111" s="218" t="s">
        <v>363</v>
      </c>
      <c r="I111" s="266" t="s">
        <v>247</v>
      </c>
    </row>
    <row r="112" spans="1:9" s="232" customFormat="1" ht="13.5" thickBot="1" x14ac:dyDescent="0.25">
      <c r="A112" s="231"/>
      <c r="B112" s="278"/>
      <c r="C112" s="209"/>
      <c r="D112" s="209"/>
      <c r="E112" s="209"/>
      <c r="F112" s="210"/>
      <c r="G112" s="210" t="s">
        <v>338</v>
      </c>
      <c r="H112" s="211"/>
      <c r="I112" s="270"/>
    </row>
    <row r="113" spans="1:11" ht="13.5" thickBot="1" x14ac:dyDescent="0.25">
      <c r="A113" s="203"/>
      <c r="B113" s="82">
        <v>44791</v>
      </c>
      <c r="C113" s="132" t="s">
        <v>41</v>
      </c>
      <c r="D113" s="132"/>
      <c r="E113" s="138">
        <v>500</v>
      </c>
      <c r="F113" s="145"/>
      <c r="G113" s="145" t="s">
        <v>331</v>
      </c>
      <c r="H113" s="195" t="s">
        <v>258</v>
      </c>
    </row>
    <row r="114" spans="1:11" ht="13.5" thickBot="1" x14ac:dyDescent="0.25">
      <c r="A114" s="203"/>
      <c r="B114" s="82"/>
      <c r="C114" s="132" t="s">
        <v>41</v>
      </c>
      <c r="D114" s="132"/>
      <c r="E114" s="138">
        <v>480</v>
      </c>
      <c r="F114" s="145"/>
      <c r="G114" s="145" t="s">
        <v>340</v>
      </c>
      <c r="H114" s="195" t="s">
        <v>259</v>
      </c>
      <c r="I114" s="266" t="s">
        <v>243</v>
      </c>
    </row>
    <row r="115" spans="1:11" ht="13.5" thickBot="1" x14ac:dyDescent="0.25">
      <c r="A115" s="203"/>
      <c r="B115" s="82"/>
      <c r="C115" s="132" t="s">
        <v>41</v>
      </c>
      <c r="D115" s="132"/>
      <c r="E115" s="138">
        <v>2000</v>
      </c>
      <c r="F115" s="145"/>
      <c r="G115" s="145" t="s">
        <v>364</v>
      </c>
      <c r="H115" s="195" t="s">
        <v>244</v>
      </c>
    </row>
    <row r="116" spans="1:11" ht="13.5" thickBot="1" x14ac:dyDescent="0.25">
      <c r="A116" s="203"/>
      <c r="B116" s="82"/>
      <c r="C116" s="132" t="s">
        <v>47</v>
      </c>
      <c r="D116" s="132"/>
      <c r="E116" s="138">
        <v>6000</v>
      </c>
      <c r="F116" s="145"/>
      <c r="G116" s="145" t="s">
        <v>365</v>
      </c>
      <c r="H116" s="195" t="s">
        <v>246</v>
      </c>
    </row>
    <row r="117" spans="1:11" ht="13.5" thickBot="1" x14ac:dyDescent="0.25">
      <c r="A117" s="203"/>
      <c r="B117" s="278"/>
      <c r="C117" s="209"/>
      <c r="D117" s="209"/>
      <c r="E117" s="209"/>
      <c r="F117" s="210"/>
      <c r="G117" s="210" t="s">
        <v>338</v>
      </c>
      <c r="H117" s="211"/>
    </row>
    <row r="118" spans="1:11" ht="13.5" thickBot="1" x14ac:dyDescent="0.25">
      <c r="A118" s="203"/>
      <c r="B118" s="82">
        <v>44793</v>
      </c>
      <c r="C118" s="132" t="s">
        <v>41</v>
      </c>
      <c r="D118" s="132"/>
      <c r="E118" s="138">
        <v>10300</v>
      </c>
      <c r="F118" s="145"/>
      <c r="G118" s="145" t="s">
        <v>360</v>
      </c>
      <c r="H118" s="195" t="s">
        <v>257</v>
      </c>
      <c r="I118" s="266" t="s">
        <v>248</v>
      </c>
    </row>
    <row r="119" spans="1:11" ht="13.5" thickBot="1" x14ac:dyDescent="0.25">
      <c r="A119" s="203"/>
      <c r="B119" s="82"/>
      <c r="C119" s="132" t="s">
        <v>41</v>
      </c>
      <c r="D119" s="132"/>
      <c r="E119" s="138">
        <v>7200</v>
      </c>
      <c r="F119" s="145"/>
      <c r="G119" s="145" t="s">
        <v>343</v>
      </c>
      <c r="H119" s="195" t="s">
        <v>347</v>
      </c>
      <c r="I119" s="267" t="s">
        <v>350</v>
      </c>
      <c r="J119" s="46">
        <v>12300</v>
      </c>
      <c r="K119" s="46">
        <f>6750/15</f>
        <v>450</v>
      </c>
    </row>
    <row r="120" spans="1:11" ht="13.5" thickBot="1" x14ac:dyDescent="0.25">
      <c r="A120" s="203"/>
      <c r="B120" s="82"/>
      <c r="C120" s="132" t="s">
        <v>41</v>
      </c>
      <c r="D120" s="132"/>
      <c r="E120" s="138">
        <v>5000</v>
      </c>
      <c r="F120" s="145"/>
      <c r="G120" s="145" t="s">
        <v>331</v>
      </c>
      <c r="H120" s="195" t="s">
        <v>348</v>
      </c>
      <c r="I120" s="271" t="s">
        <v>349</v>
      </c>
      <c r="J120" s="139" t="e">
        <f>J119-I120</f>
        <v>#VALUE!</v>
      </c>
    </row>
    <row r="121" spans="1:11" ht="13.5" thickBot="1" x14ac:dyDescent="0.25">
      <c r="A121" s="203"/>
      <c r="B121" s="278"/>
      <c r="C121" s="209"/>
      <c r="D121" s="209"/>
      <c r="E121" s="209"/>
      <c r="F121" s="210"/>
      <c r="G121" s="210" t="s">
        <v>338</v>
      </c>
      <c r="H121" s="211"/>
    </row>
    <row r="122" spans="1:11" ht="13.5" thickBot="1" x14ac:dyDescent="0.25">
      <c r="A122" s="203"/>
      <c r="B122" s="82">
        <v>44794</v>
      </c>
      <c r="C122" s="132" t="s">
        <v>41</v>
      </c>
      <c r="D122" s="132"/>
      <c r="E122" s="138">
        <v>720</v>
      </c>
      <c r="F122" s="145"/>
      <c r="G122" s="145" t="s">
        <v>340</v>
      </c>
      <c r="H122" s="195" t="s">
        <v>249</v>
      </c>
      <c r="I122" s="266" t="s">
        <v>250</v>
      </c>
    </row>
    <row r="123" spans="1:11" ht="26.25" thickBot="1" x14ac:dyDescent="0.25">
      <c r="A123" s="203"/>
      <c r="B123" s="82"/>
      <c r="C123" s="132" t="s">
        <v>44</v>
      </c>
      <c r="D123" s="132"/>
      <c r="E123" s="138">
        <v>2000</v>
      </c>
      <c r="F123" s="145"/>
      <c r="G123" s="145" t="s">
        <v>45</v>
      </c>
      <c r="H123" s="195" t="s">
        <v>253</v>
      </c>
    </row>
    <row r="124" spans="1:11" ht="13.5" thickBot="1" x14ac:dyDescent="0.25">
      <c r="A124" s="203"/>
      <c r="B124" s="82"/>
      <c r="C124" s="132" t="s">
        <v>41</v>
      </c>
      <c r="D124" s="132"/>
      <c r="E124" s="138">
        <v>3000</v>
      </c>
      <c r="F124" s="145"/>
      <c r="G124" s="145" t="s">
        <v>340</v>
      </c>
      <c r="H124" s="195" t="s">
        <v>251</v>
      </c>
    </row>
    <row r="125" spans="1:11" ht="13.5" thickBot="1" x14ac:dyDescent="0.25">
      <c r="A125" s="203"/>
      <c r="B125" s="82"/>
      <c r="C125" s="132" t="s">
        <v>41</v>
      </c>
      <c r="D125" s="132"/>
      <c r="E125" s="138">
        <v>250</v>
      </c>
      <c r="F125" s="145"/>
      <c r="G125" s="145" t="s">
        <v>340</v>
      </c>
      <c r="H125" s="195" t="s">
        <v>269</v>
      </c>
    </row>
    <row r="126" spans="1:11" ht="13.5" thickBot="1" x14ac:dyDescent="0.25">
      <c r="A126" s="203"/>
      <c r="B126" s="278"/>
      <c r="C126" s="209"/>
      <c r="D126" s="209"/>
      <c r="E126" s="209"/>
      <c r="F126" s="210"/>
      <c r="G126" s="210" t="s">
        <v>338</v>
      </c>
      <c r="H126" s="211"/>
    </row>
    <row r="127" spans="1:11" ht="13.5" thickBot="1" x14ac:dyDescent="0.25">
      <c r="A127" s="203"/>
      <c r="B127" s="82">
        <v>44795</v>
      </c>
      <c r="C127" s="132" t="s">
        <v>41</v>
      </c>
      <c r="D127" s="132"/>
      <c r="E127" s="138">
        <v>480</v>
      </c>
      <c r="F127" s="145"/>
      <c r="G127" s="145" t="s">
        <v>340</v>
      </c>
      <c r="H127" s="195" t="s">
        <v>249</v>
      </c>
      <c r="I127" s="266" t="s">
        <v>252</v>
      </c>
    </row>
    <row r="128" spans="1:11" ht="13.5" thickBot="1" x14ac:dyDescent="0.25">
      <c r="A128" s="203"/>
      <c r="B128" s="82"/>
      <c r="C128" s="132" t="s">
        <v>41</v>
      </c>
      <c r="D128" s="132"/>
      <c r="E128" s="138">
        <v>1000</v>
      </c>
      <c r="F128" s="145"/>
      <c r="G128" s="145" t="s">
        <v>343</v>
      </c>
      <c r="H128" s="195" t="s">
        <v>256</v>
      </c>
    </row>
    <row r="129" spans="1:9" ht="13.5" thickBot="1" x14ac:dyDescent="0.25">
      <c r="A129" s="203"/>
      <c r="B129" s="82"/>
      <c r="C129" s="132" t="s">
        <v>44</v>
      </c>
      <c r="D129" s="132"/>
      <c r="E129" s="138">
        <v>1500</v>
      </c>
      <c r="F129" s="145"/>
      <c r="G129" s="145" t="s">
        <v>45</v>
      </c>
      <c r="H129" s="195" t="s">
        <v>254</v>
      </c>
      <c r="I129" s="266" t="s">
        <v>255</v>
      </c>
    </row>
    <row r="130" spans="1:9" ht="13.5" thickBot="1" x14ac:dyDescent="0.25">
      <c r="A130" s="203"/>
      <c r="B130" s="82"/>
      <c r="C130" s="132" t="s">
        <v>41</v>
      </c>
      <c r="D130" s="132"/>
      <c r="E130" s="138">
        <v>17600</v>
      </c>
      <c r="F130" s="145"/>
      <c r="G130" s="145" t="s">
        <v>360</v>
      </c>
      <c r="H130" s="195" t="s">
        <v>260</v>
      </c>
      <c r="I130" s="266" t="s">
        <v>261</v>
      </c>
    </row>
    <row r="131" spans="1:9" ht="13.5" thickBot="1" x14ac:dyDescent="0.25">
      <c r="A131" s="203"/>
      <c r="B131" s="278"/>
      <c r="C131" s="209"/>
      <c r="D131" s="209"/>
      <c r="E131" s="209"/>
      <c r="F131" s="210"/>
      <c r="G131" s="210" t="s">
        <v>338</v>
      </c>
      <c r="H131" s="211"/>
    </row>
    <row r="132" spans="1:9" ht="13.5" thickBot="1" x14ac:dyDescent="0.25">
      <c r="A132" s="203"/>
      <c r="B132" s="82">
        <v>44796</v>
      </c>
      <c r="C132" s="132" t="s">
        <v>39</v>
      </c>
      <c r="D132" s="132"/>
      <c r="E132" s="138"/>
      <c r="F132" s="142">
        <v>100000</v>
      </c>
      <c r="G132" s="142" t="s">
        <v>338</v>
      </c>
      <c r="H132" s="218" t="s">
        <v>262</v>
      </c>
    </row>
    <row r="133" spans="1:9" ht="13.5" thickBot="1" x14ac:dyDescent="0.25">
      <c r="A133" s="203"/>
      <c r="B133" s="82"/>
      <c r="C133" s="132" t="s">
        <v>41</v>
      </c>
      <c r="D133" s="132"/>
      <c r="E133" s="138">
        <v>14800</v>
      </c>
      <c r="F133" s="145"/>
      <c r="G133" s="145" t="s">
        <v>360</v>
      </c>
      <c r="H133" s="195" t="s">
        <v>366</v>
      </c>
    </row>
    <row r="134" spans="1:9" ht="13.5" thickBot="1" x14ac:dyDescent="0.25">
      <c r="A134" s="203"/>
      <c r="B134" s="82"/>
      <c r="C134" s="132" t="s">
        <v>41</v>
      </c>
      <c r="D134" s="132"/>
      <c r="E134" s="138">
        <v>5900</v>
      </c>
      <c r="F134" s="145"/>
      <c r="G134" s="145" t="s">
        <v>340</v>
      </c>
      <c r="H134" s="195" t="s">
        <v>351</v>
      </c>
    </row>
    <row r="135" spans="1:9" ht="13.5" thickBot="1" x14ac:dyDescent="0.25">
      <c r="A135" s="203"/>
      <c r="B135" s="82"/>
      <c r="C135" s="132" t="s">
        <v>41</v>
      </c>
      <c r="D135" s="132"/>
      <c r="E135" s="138">
        <v>500</v>
      </c>
      <c r="F135" s="145"/>
      <c r="G135" s="145" t="s">
        <v>45</v>
      </c>
      <c r="H135" s="195" t="s">
        <v>45</v>
      </c>
    </row>
    <row r="136" spans="1:9" ht="13.5" thickBot="1" x14ac:dyDescent="0.25">
      <c r="A136" s="203"/>
      <c r="B136" s="82"/>
      <c r="C136" s="132"/>
      <c r="D136" s="132"/>
      <c r="E136" s="138"/>
      <c r="F136" s="145"/>
      <c r="G136" s="145" t="s">
        <v>338</v>
      </c>
      <c r="H136" s="195"/>
    </row>
    <row r="137" spans="1:9" ht="13.5" thickBot="1" x14ac:dyDescent="0.25">
      <c r="A137" s="203"/>
      <c r="B137" s="82"/>
      <c r="C137" s="132" t="s">
        <v>41</v>
      </c>
      <c r="D137" s="132"/>
      <c r="E137" s="138">
        <v>480</v>
      </c>
      <c r="F137" s="145"/>
      <c r="G137" s="145" t="s">
        <v>340</v>
      </c>
      <c r="H137" s="195" t="s">
        <v>174</v>
      </c>
      <c r="I137" s="266" t="s">
        <v>252</v>
      </c>
    </row>
    <row r="138" spans="1:9" ht="13.5" thickBot="1" x14ac:dyDescent="0.25">
      <c r="A138" s="203"/>
      <c r="B138" s="82"/>
      <c r="C138" s="132" t="s">
        <v>41</v>
      </c>
      <c r="D138" s="132"/>
      <c r="E138" s="138">
        <v>2000</v>
      </c>
      <c r="F138" s="145"/>
      <c r="G138" s="145" t="s">
        <v>340</v>
      </c>
      <c r="H138" s="195" t="s">
        <v>306</v>
      </c>
    </row>
    <row r="139" spans="1:9" ht="13.5" thickBot="1" x14ac:dyDescent="0.25">
      <c r="A139" s="203"/>
      <c r="B139" s="278"/>
      <c r="C139" s="209"/>
      <c r="D139" s="209"/>
      <c r="E139" s="209"/>
      <c r="F139" s="210"/>
      <c r="G139" s="210" t="s">
        <v>338</v>
      </c>
      <c r="H139" s="211"/>
    </row>
    <row r="140" spans="1:9" ht="13.5" thickBot="1" x14ac:dyDescent="0.25">
      <c r="A140" s="203"/>
      <c r="B140" s="82">
        <v>44797</v>
      </c>
      <c r="C140" s="132" t="s">
        <v>41</v>
      </c>
      <c r="D140" s="132"/>
      <c r="E140" s="138">
        <v>3000</v>
      </c>
      <c r="F140" s="145"/>
      <c r="G140" s="145" t="s">
        <v>340</v>
      </c>
      <c r="H140" s="195" t="s">
        <v>263</v>
      </c>
    </row>
    <row r="141" spans="1:9" ht="13.5" thickBot="1" x14ac:dyDescent="0.25">
      <c r="A141" s="203"/>
      <c r="B141" s="82"/>
      <c r="C141" s="132" t="s">
        <v>41</v>
      </c>
      <c r="D141" s="132"/>
      <c r="E141" s="138">
        <v>520</v>
      </c>
      <c r="F141" s="145"/>
      <c r="G141" s="145" t="s">
        <v>340</v>
      </c>
      <c r="H141" s="195" t="s">
        <v>110</v>
      </c>
    </row>
    <row r="142" spans="1:9" ht="13.5" thickBot="1" x14ac:dyDescent="0.25">
      <c r="A142" s="203"/>
      <c r="B142" s="278"/>
      <c r="C142" s="209"/>
      <c r="D142" s="209"/>
      <c r="E142" s="209"/>
      <c r="F142" s="210"/>
      <c r="G142" s="210" t="s">
        <v>338</v>
      </c>
      <c r="H142" s="211"/>
    </row>
    <row r="143" spans="1:9" ht="13.5" thickBot="1" x14ac:dyDescent="0.25">
      <c r="A143" s="203"/>
      <c r="B143" s="82">
        <v>44798</v>
      </c>
      <c r="C143" s="132" t="s">
        <v>320</v>
      </c>
      <c r="D143" s="132"/>
      <c r="E143" s="138">
        <v>14000</v>
      </c>
      <c r="F143" s="145"/>
      <c r="G143" s="145" t="s">
        <v>341</v>
      </c>
      <c r="H143" s="195" t="s">
        <v>264</v>
      </c>
      <c r="I143" s="266" t="s">
        <v>265</v>
      </c>
    </row>
    <row r="144" spans="1:9" ht="13.5" thickBot="1" x14ac:dyDescent="0.25">
      <c r="A144" s="203"/>
      <c r="B144" s="82"/>
      <c r="C144" s="132" t="s">
        <v>41</v>
      </c>
      <c r="D144" s="132"/>
      <c r="E144" s="138">
        <v>720</v>
      </c>
      <c r="F144" s="145"/>
      <c r="G144" s="145" t="s">
        <v>340</v>
      </c>
      <c r="H144" s="195" t="s">
        <v>266</v>
      </c>
    </row>
    <row r="145" spans="1:9" ht="13.5" thickBot="1" x14ac:dyDescent="0.25">
      <c r="A145" s="203"/>
      <c r="B145" s="278"/>
      <c r="C145" s="209"/>
      <c r="D145" s="209"/>
      <c r="E145" s="209"/>
      <c r="F145" s="210"/>
      <c r="G145" s="210" t="s">
        <v>338</v>
      </c>
      <c r="H145" s="211"/>
    </row>
    <row r="146" spans="1:9" ht="13.5" thickBot="1" x14ac:dyDescent="0.25">
      <c r="A146" s="203"/>
      <c r="B146" s="82">
        <v>44800</v>
      </c>
      <c r="C146" s="132" t="s">
        <v>41</v>
      </c>
      <c r="D146" s="132"/>
      <c r="E146" s="138">
        <v>600</v>
      </c>
      <c r="F146" s="145"/>
      <c r="G146" s="145" t="s">
        <v>340</v>
      </c>
      <c r="H146" s="195" t="s">
        <v>174</v>
      </c>
    </row>
    <row r="147" spans="1:9" ht="13.5" thickBot="1" x14ac:dyDescent="0.25">
      <c r="A147" s="203"/>
      <c r="B147" s="278"/>
      <c r="C147" s="209"/>
      <c r="D147" s="209"/>
      <c r="E147" s="209"/>
      <c r="F147" s="210"/>
      <c r="G147" s="210" t="s">
        <v>338</v>
      </c>
      <c r="H147" s="211"/>
    </row>
    <row r="148" spans="1:9" ht="13.5" thickBot="1" x14ac:dyDescent="0.25">
      <c r="A148" s="203"/>
      <c r="B148" s="82">
        <v>44801</v>
      </c>
      <c r="C148" s="132" t="s">
        <v>41</v>
      </c>
      <c r="D148" s="132"/>
      <c r="E148" s="138">
        <v>600</v>
      </c>
      <c r="F148" s="145"/>
      <c r="G148" s="145" t="s">
        <v>340</v>
      </c>
      <c r="H148" s="195" t="s">
        <v>267</v>
      </c>
      <c r="I148" s="266" t="s">
        <v>268</v>
      </c>
    </row>
    <row r="149" spans="1:9" ht="13.5" thickBot="1" x14ac:dyDescent="0.25">
      <c r="A149" s="203"/>
      <c r="B149" s="278"/>
      <c r="C149" s="209"/>
      <c r="D149" s="209"/>
      <c r="E149" s="209"/>
      <c r="F149" s="210"/>
      <c r="G149" s="210" t="s">
        <v>338</v>
      </c>
      <c r="H149" s="211"/>
    </row>
    <row r="150" spans="1:9" ht="13.5" thickBot="1" x14ac:dyDescent="0.25">
      <c r="A150" s="203"/>
      <c r="B150" s="82">
        <v>44802</v>
      </c>
      <c r="C150" s="132" t="s">
        <v>41</v>
      </c>
      <c r="D150" s="132"/>
      <c r="E150" s="138">
        <v>720</v>
      </c>
      <c r="F150" s="145"/>
      <c r="G150" s="145" t="s">
        <v>340</v>
      </c>
      <c r="H150" s="195" t="s">
        <v>174</v>
      </c>
    </row>
    <row r="151" spans="1:9" ht="13.5" thickBot="1" x14ac:dyDescent="0.25">
      <c r="A151" s="203"/>
      <c r="B151" s="278"/>
      <c r="C151" s="209"/>
      <c r="D151" s="209"/>
      <c r="E151" s="209"/>
      <c r="F151" s="210"/>
      <c r="G151" s="210" t="s">
        <v>338</v>
      </c>
      <c r="H151" s="211"/>
    </row>
    <row r="152" spans="1:9" ht="26.25" thickBot="1" x14ac:dyDescent="0.25">
      <c r="A152" s="203"/>
      <c r="B152" s="82">
        <v>44803</v>
      </c>
      <c r="C152" s="132" t="s">
        <v>44</v>
      </c>
      <c r="D152" s="132"/>
      <c r="E152" s="138">
        <v>2800</v>
      </c>
      <c r="F152" s="145"/>
      <c r="G152" s="145" t="s">
        <v>45</v>
      </c>
      <c r="H152" s="195" t="s">
        <v>367</v>
      </c>
    </row>
    <row r="153" spans="1:9" ht="13.5" thickBot="1" x14ac:dyDescent="0.25">
      <c r="A153" s="203"/>
      <c r="B153" s="82"/>
      <c r="C153" s="132" t="s">
        <v>41</v>
      </c>
      <c r="D153" s="132"/>
      <c r="E153" s="138">
        <v>300</v>
      </c>
      <c r="F153" s="145"/>
      <c r="G153" s="145" t="s">
        <v>340</v>
      </c>
      <c r="H153" s="195" t="s">
        <v>269</v>
      </c>
    </row>
    <row r="154" spans="1:9" ht="13.5" thickBot="1" x14ac:dyDescent="0.25">
      <c r="A154" s="203"/>
      <c r="B154" s="82"/>
      <c r="C154" s="132" t="s">
        <v>41</v>
      </c>
      <c r="D154" s="132" t="s">
        <v>83</v>
      </c>
      <c r="E154" s="138">
        <v>3000</v>
      </c>
      <c r="F154" s="145"/>
      <c r="G154" s="145" t="s">
        <v>340</v>
      </c>
      <c r="H154" s="195" t="s">
        <v>270</v>
      </c>
    </row>
    <row r="155" spans="1:9" ht="13.5" thickBot="1" x14ac:dyDescent="0.25">
      <c r="A155" s="203"/>
      <c r="B155" s="278"/>
      <c r="C155" s="209"/>
      <c r="D155" s="209"/>
      <c r="E155" s="209"/>
      <c r="F155" s="210"/>
      <c r="G155" s="210" t="s">
        <v>338</v>
      </c>
      <c r="H155" s="211"/>
    </row>
    <row r="156" spans="1:9" ht="13.5" thickBot="1" x14ac:dyDescent="0.25">
      <c r="A156" s="203"/>
      <c r="B156" s="82">
        <v>44804</v>
      </c>
      <c r="C156" s="132" t="s">
        <v>41</v>
      </c>
      <c r="D156" s="132"/>
      <c r="E156" s="138">
        <v>1785</v>
      </c>
      <c r="F156" s="145"/>
      <c r="G156" s="145" t="s">
        <v>340</v>
      </c>
      <c r="H156" s="195" t="s">
        <v>271</v>
      </c>
    </row>
    <row r="157" spans="1:9" ht="13.5" thickBot="1" x14ac:dyDescent="0.25">
      <c r="A157" s="203"/>
      <c r="B157" s="82"/>
      <c r="C157" s="132" t="s">
        <v>41</v>
      </c>
      <c r="D157" s="132"/>
      <c r="E157" s="138">
        <v>720</v>
      </c>
      <c r="F157" s="145"/>
      <c r="G157" s="145" t="s">
        <v>340</v>
      </c>
      <c r="H157" s="195" t="s">
        <v>174</v>
      </c>
    </row>
    <row r="158" spans="1:9" ht="13.5" thickBot="1" x14ac:dyDescent="0.25">
      <c r="A158" s="203"/>
      <c r="B158" s="82"/>
      <c r="C158" s="132" t="s">
        <v>39</v>
      </c>
      <c r="D158" s="132" t="s">
        <v>40</v>
      </c>
      <c r="E158" s="138"/>
      <c r="F158" s="142">
        <v>2000</v>
      </c>
      <c r="G158" s="142" t="s">
        <v>338</v>
      </c>
      <c r="H158" s="218" t="s">
        <v>289</v>
      </c>
    </row>
    <row r="159" spans="1:9" ht="13.5" thickBot="1" x14ac:dyDescent="0.25">
      <c r="A159" s="203"/>
      <c r="B159" s="82"/>
      <c r="C159" s="132" t="s">
        <v>41</v>
      </c>
      <c r="D159" s="132"/>
      <c r="E159" s="138">
        <v>1500</v>
      </c>
      <c r="F159" s="145"/>
      <c r="G159" s="145" t="s">
        <v>343</v>
      </c>
      <c r="H159" s="195" t="s">
        <v>237</v>
      </c>
    </row>
    <row r="160" spans="1:9" ht="13.5" thickBot="1" x14ac:dyDescent="0.25">
      <c r="B160" s="279"/>
      <c r="C160" s="219" t="s">
        <v>41</v>
      </c>
      <c r="D160" s="219"/>
      <c r="E160" s="220">
        <v>400</v>
      </c>
      <c r="F160" s="219"/>
      <c r="G160" s="219" t="s">
        <v>343</v>
      </c>
      <c r="H160" s="221" t="s">
        <v>305</v>
      </c>
    </row>
    <row r="161" spans="1:11" ht="13.5" thickBot="1" x14ac:dyDescent="0.25">
      <c r="A161" s="203"/>
      <c r="B161" s="278"/>
      <c r="C161" s="209"/>
      <c r="D161" s="209"/>
      <c r="E161" s="209"/>
      <c r="F161" s="210"/>
      <c r="G161" s="210" t="s">
        <v>338</v>
      </c>
      <c r="H161" s="211"/>
    </row>
    <row r="162" spans="1:11" ht="13.5" thickBot="1" x14ac:dyDescent="0.25">
      <c r="A162" s="203"/>
      <c r="B162" s="82">
        <v>44805</v>
      </c>
      <c r="C162" s="132"/>
      <c r="D162" s="132"/>
      <c r="E162" s="138"/>
      <c r="F162" s="145"/>
      <c r="G162" s="145" t="s">
        <v>338</v>
      </c>
      <c r="H162" s="195" t="s">
        <v>391</v>
      </c>
    </row>
    <row r="163" spans="1:11" ht="13.5" thickBot="1" x14ac:dyDescent="0.25">
      <c r="A163" s="203"/>
      <c r="B163" s="278"/>
      <c r="C163" s="209"/>
      <c r="D163" s="209"/>
      <c r="E163" s="209"/>
      <c r="F163" s="210"/>
      <c r="G163" s="210" t="s">
        <v>338</v>
      </c>
      <c r="H163" s="211"/>
    </row>
    <row r="164" spans="1:11" ht="13.5" thickBot="1" x14ac:dyDescent="0.25">
      <c r="A164" s="203"/>
      <c r="B164" s="82">
        <v>44807</v>
      </c>
      <c r="C164" s="132" t="s">
        <v>41</v>
      </c>
      <c r="D164" s="132"/>
      <c r="E164" s="138">
        <v>520</v>
      </c>
      <c r="F164" s="145"/>
      <c r="G164" s="145" t="s">
        <v>340</v>
      </c>
      <c r="H164" s="195" t="s">
        <v>174</v>
      </c>
    </row>
    <row r="165" spans="1:11" ht="13.5" thickBot="1" x14ac:dyDescent="0.25">
      <c r="A165" s="203"/>
      <c r="B165" s="278"/>
      <c r="C165" s="209"/>
      <c r="D165" s="209"/>
      <c r="E165" s="209"/>
      <c r="F165" s="210"/>
      <c r="G165" s="210" t="s">
        <v>338</v>
      </c>
      <c r="H165" s="211"/>
      <c r="I165" s="266" t="s">
        <v>329</v>
      </c>
      <c r="K165" s="138">
        <v>24600</v>
      </c>
    </row>
    <row r="166" spans="1:11" ht="13.5" thickBot="1" x14ac:dyDescent="0.25">
      <c r="A166" s="203"/>
      <c r="B166" s="82">
        <v>44808</v>
      </c>
      <c r="C166" s="132" t="s">
        <v>41</v>
      </c>
      <c r="D166" s="132"/>
      <c r="E166" s="138">
        <v>720</v>
      </c>
      <c r="F166" s="145"/>
      <c r="G166" s="145" t="s">
        <v>340</v>
      </c>
      <c r="H166" s="195" t="s">
        <v>174</v>
      </c>
    </row>
    <row r="167" spans="1:11" ht="13.5" thickBot="1" x14ac:dyDescent="0.25">
      <c r="A167" s="203"/>
      <c r="B167" s="278"/>
      <c r="C167" s="209"/>
      <c r="D167" s="209"/>
      <c r="E167" s="209"/>
      <c r="F167" s="210"/>
      <c r="G167" s="210" t="s">
        <v>338</v>
      </c>
      <c r="H167" s="211"/>
      <c r="I167" s="266">
        <f>2000+600+1750+700</f>
        <v>5050</v>
      </c>
    </row>
    <row r="168" spans="1:11" ht="13.5" thickBot="1" x14ac:dyDescent="0.25">
      <c r="A168" s="203"/>
      <c r="B168" s="82">
        <v>44809</v>
      </c>
      <c r="C168" s="132" t="s">
        <v>41</v>
      </c>
      <c r="D168" s="132"/>
      <c r="E168" s="138">
        <v>480</v>
      </c>
      <c r="F168" s="145"/>
      <c r="G168" s="145" t="s">
        <v>340</v>
      </c>
      <c r="H168" s="195" t="s">
        <v>174</v>
      </c>
    </row>
    <row r="169" spans="1:11" ht="13.5" thickBot="1" x14ac:dyDescent="0.25">
      <c r="B169" s="278"/>
      <c r="C169" s="209"/>
      <c r="D169" s="209"/>
      <c r="E169" s="209"/>
      <c r="F169" s="210"/>
      <c r="G169" s="210" t="s">
        <v>338</v>
      </c>
      <c r="H169" s="211"/>
    </row>
    <row r="170" spans="1:11" ht="13.5" thickBot="1" x14ac:dyDescent="0.25">
      <c r="B170" s="82">
        <v>44810</v>
      </c>
      <c r="C170" s="132" t="s">
        <v>39</v>
      </c>
      <c r="D170" s="132"/>
      <c r="E170" s="138"/>
      <c r="F170" s="142">
        <v>100000</v>
      </c>
      <c r="G170" s="142" t="s">
        <v>338</v>
      </c>
      <c r="H170" s="218" t="s">
        <v>368</v>
      </c>
    </row>
    <row r="171" spans="1:11" ht="13.5" thickBot="1" x14ac:dyDescent="0.25">
      <c r="B171" s="82"/>
      <c r="C171" s="132" t="s">
        <v>44</v>
      </c>
      <c r="D171" s="132"/>
      <c r="E171" s="138">
        <v>9000</v>
      </c>
      <c r="F171" s="145"/>
      <c r="G171" s="145" t="s">
        <v>341</v>
      </c>
      <c r="H171" s="195" t="s">
        <v>312</v>
      </c>
      <c r="I171" s="266" t="s">
        <v>303</v>
      </c>
    </row>
    <row r="172" spans="1:11" ht="13.5" thickBot="1" x14ac:dyDescent="0.25">
      <c r="B172" s="82"/>
      <c r="C172" s="132" t="s">
        <v>41</v>
      </c>
      <c r="D172" s="132"/>
      <c r="E172" s="138">
        <v>18400</v>
      </c>
      <c r="F172" s="145"/>
      <c r="G172" s="145" t="s">
        <v>341</v>
      </c>
      <c r="H172" s="195" t="s">
        <v>352</v>
      </c>
      <c r="I172" s="267" t="s">
        <v>354</v>
      </c>
    </row>
    <row r="173" spans="1:11" ht="13.5" thickBot="1" x14ac:dyDescent="0.25">
      <c r="B173" s="82"/>
      <c r="C173" s="132" t="s">
        <v>41</v>
      </c>
      <c r="D173" s="132"/>
      <c r="E173" s="138">
        <v>1500</v>
      </c>
      <c r="F173" s="145"/>
      <c r="G173" s="145" t="s">
        <v>331</v>
      </c>
      <c r="H173" s="195" t="s">
        <v>353</v>
      </c>
    </row>
    <row r="174" spans="1:11" ht="13.5" thickBot="1" x14ac:dyDescent="0.25">
      <c r="B174" s="82"/>
      <c r="C174" s="132" t="s">
        <v>41</v>
      </c>
      <c r="D174" s="132"/>
      <c r="E174" s="138">
        <v>4700</v>
      </c>
      <c r="F174" s="145"/>
      <c r="G174" s="145" t="s">
        <v>360</v>
      </c>
      <c r="H174" s="195" t="s">
        <v>260</v>
      </c>
    </row>
    <row r="175" spans="1:11" ht="13.5" thickBot="1" x14ac:dyDescent="0.25">
      <c r="B175" s="82"/>
      <c r="C175" s="132" t="s">
        <v>42</v>
      </c>
      <c r="D175" s="132" t="s">
        <v>291</v>
      </c>
      <c r="E175" s="138">
        <v>12000</v>
      </c>
      <c r="F175" s="145"/>
      <c r="G175" s="145" t="s">
        <v>339</v>
      </c>
      <c r="H175" s="195" t="s">
        <v>326</v>
      </c>
      <c r="I175" s="266">
        <f>27*1800</f>
        <v>48600</v>
      </c>
    </row>
    <row r="176" spans="1:11" ht="13.5" thickBot="1" x14ac:dyDescent="0.25">
      <c r="B176" s="82"/>
      <c r="C176" s="132" t="s">
        <v>42</v>
      </c>
      <c r="D176" s="132" t="s">
        <v>290</v>
      </c>
      <c r="E176" s="138">
        <v>12000</v>
      </c>
      <c r="F176" s="145"/>
      <c r="G176" s="145" t="s">
        <v>339</v>
      </c>
      <c r="H176" s="195" t="s">
        <v>326</v>
      </c>
    </row>
    <row r="177" spans="2:9" ht="13.5" thickBot="1" x14ac:dyDescent="0.25">
      <c r="B177" s="278"/>
      <c r="C177" s="209"/>
      <c r="D177" s="209"/>
      <c r="E177" s="209"/>
      <c r="F177" s="210"/>
      <c r="G177" s="210" t="s">
        <v>338</v>
      </c>
      <c r="H177" s="211"/>
    </row>
    <row r="178" spans="2:9" ht="13.5" thickBot="1" x14ac:dyDescent="0.25">
      <c r="B178" s="82">
        <v>44811</v>
      </c>
      <c r="C178" s="132" t="s">
        <v>41</v>
      </c>
      <c r="D178" s="132"/>
      <c r="E178" s="138">
        <v>530</v>
      </c>
      <c r="F178" s="145"/>
      <c r="G178" s="145" t="s">
        <v>340</v>
      </c>
      <c r="H178" s="195" t="s">
        <v>174</v>
      </c>
      <c r="I178" s="266" t="s">
        <v>302</v>
      </c>
    </row>
    <row r="179" spans="2:9" ht="13.5" thickBot="1" x14ac:dyDescent="0.25">
      <c r="B179" s="82"/>
      <c r="C179" s="132" t="s">
        <v>41</v>
      </c>
      <c r="D179" s="132"/>
      <c r="E179" s="138">
        <v>350</v>
      </c>
      <c r="F179" s="145"/>
      <c r="G179" s="145" t="s">
        <v>355</v>
      </c>
      <c r="H179" s="195" t="s">
        <v>369</v>
      </c>
    </row>
    <row r="180" spans="2:9" ht="13.5" thickBot="1" x14ac:dyDescent="0.25">
      <c r="B180" s="82"/>
      <c r="C180" s="132" t="s">
        <v>41</v>
      </c>
      <c r="D180" s="132"/>
      <c r="E180" s="138">
        <v>100</v>
      </c>
      <c r="F180" s="145"/>
      <c r="G180" s="145" t="s">
        <v>355</v>
      </c>
      <c r="H180" s="195" t="s">
        <v>304</v>
      </c>
    </row>
    <row r="181" spans="2:9" ht="13.5" thickBot="1" x14ac:dyDescent="0.25">
      <c r="B181" s="278"/>
      <c r="C181" s="209"/>
      <c r="D181" s="209"/>
      <c r="E181" s="209"/>
      <c r="F181" s="210"/>
      <c r="G181" s="210" t="s">
        <v>338</v>
      </c>
      <c r="H181" s="211"/>
    </row>
    <row r="182" spans="2:9" ht="13.5" thickBot="1" x14ac:dyDescent="0.25">
      <c r="B182" s="82">
        <v>44815</v>
      </c>
      <c r="C182" s="132" t="s">
        <v>41</v>
      </c>
      <c r="D182" s="132"/>
      <c r="E182" s="138">
        <v>480</v>
      </c>
      <c r="F182" s="145"/>
      <c r="G182" s="145" t="s">
        <v>340</v>
      </c>
      <c r="H182" s="195" t="s">
        <v>174</v>
      </c>
      <c r="I182" s="266" t="s">
        <v>307</v>
      </c>
    </row>
    <row r="183" spans="2:9" ht="13.5" thickBot="1" x14ac:dyDescent="0.25">
      <c r="B183" s="82"/>
      <c r="C183" s="132" t="s">
        <v>41</v>
      </c>
      <c r="D183" s="132"/>
      <c r="E183" s="138">
        <v>600</v>
      </c>
      <c r="F183" s="145"/>
      <c r="G183" s="145" t="s">
        <v>332</v>
      </c>
      <c r="H183" s="197" t="s">
        <v>370</v>
      </c>
    </row>
    <row r="184" spans="2:9" ht="13.5" thickBot="1" x14ac:dyDescent="0.25">
      <c r="B184" s="82"/>
      <c r="C184" s="132" t="s">
        <v>41</v>
      </c>
      <c r="D184" s="132"/>
      <c r="E184" s="138">
        <v>800</v>
      </c>
      <c r="F184" s="145"/>
      <c r="G184" s="145" t="s">
        <v>355</v>
      </c>
      <c r="H184" s="195" t="s">
        <v>356</v>
      </c>
      <c r="I184" s="266" t="s">
        <v>308</v>
      </c>
    </row>
    <row r="185" spans="2:9" ht="13.5" thickBot="1" x14ac:dyDescent="0.25">
      <c r="B185" s="278"/>
      <c r="C185" s="209"/>
      <c r="D185" s="209"/>
      <c r="E185" s="209"/>
      <c r="F185" s="210"/>
      <c r="G185" s="210" t="s">
        <v>338</v>
      </c>
      <c r="H185" s="211"/>
    </row>
    <row r="186" spans="2:9" ht="13.5" thickBot="1" x14ac:dyDescent="0.25">
      <c r="B186" s="82">
        <v>44816</v>
      </c>
      <c r="C186" s="132" t="s">
        <v>41</v>
      </c>
      <c r="D186" s="132"/>
      <c r="E186" s="138">
        <v>1440</v>
      </c>
      <c r="F186" s="145"/>
      <c r="G186" s="145" t="s">
        <v>340</v>
      </c>
      <c r="H186" s="195" t="s">
        <v>174</v>
      </c>
      <c r="I186" s="266" t="s">
        <v>309</v>
      </c>
    </row>
    <row r="187" spans="2:9" ht="13.5" thickBot="1" x14ac:dyDescent="0.25">
      <c r="B187" s="82"/>
      <c r="C187" s="132" t="s">
        <v>41</v>
      </c>
      <c r="D187" s="132"/>
      <c r="E187" s="138">
        <v>900</v>
      </c>
      <c r="F187" s="145"/>
      <c r="G187" s="145" t="s">
        <v>341</v>
      </c>
      <c r="H187" s="195" t="s">
        <v>371</v>
      </c>
    </row>
    <row r="188" spans="2:9" ht="13.5" thickBot="1" x14ac:dyDescent="0.25">
      <c r="B188" s="82"/>
      <c r="C188" s="132" t="s">
        <v>41</v>
      </c>
      <c r="D188" s="132"/>
      <c r="E188" s="138">
        <v>600</v>
      </c>
      <c r="F188" s="145"/>
      <c r="G188" s="145" t="s">
        <v>45</v>
      </c>
      <c r="H188" s="195" t="s">
        <v>45</v>
      </c>
      <c r="I188" s="266" t="s">
        <v>311</v>
      </c>
    </row>
    <row r="189" spans="2:9" ht="13.5" thickBot="1" x14ac:dyDescent="0.25">
      <c r="B189" s="278"/>
      <c r="C189" s="209"/>
      <c r="D189" s="209"/>
      <c r="E189" s="209"/>
      <c r="F189" s="210"/>
      <c r="G189" s="210" t="s">
        <v>338</v>
      </c>
      <c r="H189" s="211"/>
    </row>
    <row r="190" spans="2:9" ht="13.5" thickBot="1" x14ac:dyDescent="0.25">
      <c r="B190" s="82">
        <v>44817</v>
      </c>
      <c r="C190" s="132" t="s">
        <v>41</v>
      </c>
      <c r="D190" s="132"/>
      <c r="E190" s="138">
        <f>480+720</f>
        <v>1200</v>
      </c>
      <c r="F190" s="145"/>
      <c r="G190" s="145" t="s">
        <v>340</v>
      </c>
      <c r="H190" s="195" t="s">
        <v>249</v>
      </c>
      <c r="I190" s="266" t="s">
        <v>310</v>
      </c>
    </row>
    <row r="191" spans="2:9" ht="13.5" thickBot="1" x14ac:dyDescent="0.25">
      <c r="B191" s="278"/>
      <c r="C191" s="209"/>
      <c r="D191" s="209"/>
      <c r="E191" s="209"/>
      <c r="F191" s="210"/>
      <c r="G191" s="210" t="s">
        <v>338</v>
      </c>
      <c r="H191" s="211"/>
    </row>
    <row r="192" spans="2:9" ht="13.5" thickBot="1" x14ac:dyDescent="0.25">
      <c r="B192" s="82">
        <v>44818</v>
      </c>
      <c r="C192" s="132" t="s">
        <v>41</v>
      </c>
      <c r="D192" s="132"/>
      <c r="E192" s="138">
        <v>720</v>
      </c>
      <c r="F192" s="145"/>
      <c r="G192" s="145" t="s">
        <v>340</v>
      </c>
      <c r="H192" s="195" t="s">
        <v>174</v>
      </c>
      <c r="I192" s="266" t="s">
        <v>313</v>
      </c>
    </row>
    <row r="193" spans="2:9" ht="13.5" thickBot="1" x14ac:dyDescent="0.25">
      <c r="B193" s="82"/>
      <c r="C193" s="132" t="s">
        <v>41</v>
      </c>
      <c r="D193" s="132"/>
      <c r="E193" s="138">
        <v>12200</v>
      </c>
      <c r="F193" s="145"/>
      <c r="G193" s="145" t="s">
        <v>360</v>
      </c>
      <c r="H193" s="195" t="s">
        <v>372</v>
      </c>
      <c r="I193" s="266" t="s">
        <v>436</v>
      </c>
    </row>
    <row r="194" spans="2:9" ht="13.5" thickBot="1" x14ac:dyDescent="0.25">
      <c r="B194" s="82"/>
      <c r="C194" s="132" t="s">
        <v>47</v>
      </c>
      <c r="D194" s="132"/>
      <c r="E194" s="138">
        <v>300</v>
      </c>
      <c r="F194" s="145"/>
      <c r="G194" s="145" t="s">
        <v>357</v>
      </c>
      <c r="H194" s="195" t="s">
        <v>373</v>
      </c>
    </row>
    <row r="195" spans="2:9" ht="26.25" thickBot="1" x14ac:dyDescent="0.25">
      <c r="B195" s="82"/>
      <c r="C195" s="132" t="s">
        <v>47</v>
      </c>
      <c r="D195" s="132" t="s">
        <v>325</v>
      </c>
      <c r="E195" s="138">
        <v>9000</v>
      </c>
      <c r="F195" s="145"/>
      <c r="G195" s="145" t="s">
        <v>357</v>
      </c>
      <c r="H195" s="195" t="s">
        <v>374</v>
      </c>
    </row>
    <row r="196" spans="2:9" s="232" customFormat="1" ht="13.5" thickBot="1" x14ac:dyDescent="0.25">
      <c r="B196" s="278"/>
      <c r="C196" s="209"/>
      <c r="D196" s="209"/>
      <c r="E196" s="209"/>
      <c r="F196" s="210"/>
      <c r="G196" s="210" t="s">
        <v>338</v>
      </c>
      <c r="H196" s="211"/>
      <c r="I196" s="270"/>
    </row>
    <row r="197" spans="2:9" ht="39" thickBot="1" x14ac:dyDescent="0.25">
      <c r="B197" s="82">
        <v>44819</v>
      </c>
      <c r="C197" s="132" t="s">
        <v>39</v>
      </c>
      <c r="D197" s="132" t="s">
        <v>52</v>
      </c>
      <c r="E197" s="138"/>
      <c r="F197" s="142">
        <v>200000</v>
      </c>
      <c r="G197" s="142" t="s">
        <v>338</v>
      </c>
      <c r="H197" s="218" t="s">
        <v>375</v>
      </c>
    </row>
    <row r="198" spans="2:9" ht="13.5" thickBot="1" x14ac:dyDescent="0.25">
      <c r="B198" s="82"/>
      <c r="C198" s="132" t="s">
        <v>47</v>
      </c>
      <c r="D198" s="132" t="s">
        <v>81</v>
      </c>
      <c r="E198" s="138">
        <v>34800</v>
      </c>
      <c r="F198" s="145"/>
      <c r="G198" s="145" t="s">
        <v>339</v>
      </c>
      <c r="H198" s="195" t="s">
        <v>327</v>
      </c>
      <c r="I198" s="266" t="s">
        <v>324</v>
      </c>
    </row>
    <row r="199" spans="2:9" ht="13.5" thickBot="1" x14ac:dyDescent="0.25">
      <c r="B199" s="82"/>
      <c r="C199" s="132" t="s">
        <v>47</v>
      </c>
      <c r="D199" s="132" t="s">
        <v>290</v>
      </c>
      <c r="E199" s="143">
        <v>34800</v>
      </c>
      <c r="F199" s="145"/>
      <c r="G199" s="145" t="s">
        <v>339</v>
      </c>
      <c r="H199" s="195" t="s">
        <v>327</v>
      </c>
      <c r="I199" s="266" t="s">
        <v>324</v>
      </c>
    </row>
    <row r="200" spans="2:9" s="232" customFormat="1" ht="13.5" thickBot="1" x14ac:dyDescent="0.25">
      <c r="B200" s="278"/>
      <c r="C200" s="209"/>
      <c r="D200" s="209"/>
      <c r="E200" s="209"/>
      <c r="F200" s="210"/>
      <c r="G200" s="210" t="s">
        <v>338</v>
      </c>
      <c r="H200" s="211"/>
      <c r="I200" s="270"/>
    </row>
    <row r="201" spans="2:9" ht="26.25" thickBot="1" x14ac:dyDescent="0.25">
      <c r="B201" s="82">
        <v>44822</v>
      </c>
      <c r="C201" s="132" t="s">
        <v>41</v>
      </c>
      <c r="D201" s="132"/>
      <c r="E201" s="138">
        <v>2000</v>
      </c>
      <c r="F201" s="145"/>
      <c r="G201" s="145" t="s">
        <v>355</v>
      </c>
      <c r="H201" s="195" t="s">
        <v>328</v>
      </c>
    </row>
    <row r="202" spans="2:9" ht="13.5" thickBot="1" x14ac:dyDescent="0.25">
      <c r="B202" s="82"/>
      <c r="C202" s="132" t="s">
        <v>41</v>
      </c>
      <c r="D202" s="132"/>
      <c r="E202" s="138">
        <v>480</v>
      </c>
      <c r="F202" s="145"/>
      <c r="G202" s="145" t="s">
        <v>340</v>
      </c>
      <c r="H202" s="195" t="s">
        <v>174</v>
      </c>
    </row>
    <row r="203" spans="2:9" s="232" customFormat="1" ht="13.5" thickBot="1" x14ac:dyDescent="0.25">
      <c r="B203" s="278"/>
      <c r="C203" s="209"/>
      <c r="D203" s="209"/>
      <c r="E203" s="209"/>
      <c r="F203" s="210"/>
      <c r="G203" s="210" t="s">
        <v>338</v>
      </c>
      <c r="H203" s="211"/>
      <c r="I203" s="272"/>
    </row>
    <row r="204" spans="2:9" ht="13.5" thickBot="1" x14ac:dyDescent="0.25">
      <c r="B204" s="82">
        <v>44823</v>
      </c>
      <c r="C204" s="132" t="s">
        <v>41</v>
      </c>
      <c r="D204" s="132" t="s">
        <v>83</v>
      </c>
      <c r="E204" s="138">
        <v>21000</v>
      </c>
      <c r="F204" s="145"/>
      <c r="G204" s="145" t="s">
        <v>341</v>
      </c>
      <c r="H204" s="195" t="s">
        <v>376</v>
      </c>
      <c r="I204" s="267" t="s">
        <v>358</v>
      </c>
    </row>
    <row r="205" spans="2:9" ht="13.5" thickBot="1" x14ac:dyDescent="0.25">
      <c r="B205" s="82"/>
      <c r="C205" s="132" t="s">
        <v>41</v>
      </c>
      <c r="D205" s="132"/>
      <c r="E205" s="138">
        <v>600</v>
      </c>
      <c r="F205" s="145"/>
      <c r="G205" s="145" t="s">
        <v>340</v>
      </c>
      <c r="H205" s="195" t="s">
        <v>359</v>
      </c>
    </row>
    <row r="206" spans="2:9" s="232" customFormat="1" ht="13.5" thickBot="1" x14ac:dyDescent="0.25">
      <c r="B206" s="278"/>
      <c r="C206" s="209"/>
      <c r="D206" s="209"/>
      <c r="E206" s="209"/>
      <c r="F206" s="210"/>
      <c r="G206" s="210"/>
      <c r="H206" s="211"/>
      <c r="I206" s="270"/>
    </row>
    <row r="207" spans="2:9" ht="13.5" thickBot="1" x14ac:dyDescent="0.25">
      <c r="B207" s="82">
        <v>44824</v>
      </c>
      <c r="C207" s="132" t="s">
        <v>41</v>
      </c>
      <c r="D207" s="132"/>
      <c r="E207" s="138">
        <v>240</v>
      </c>
      <c r="F207" s="145"/>
      <c r="G207" s="145" t="s">
        <v>340</v>
      </c>
      <c r="H207" s="195" t="s">
        <v>249</v>
      </c>
    </row>
    <row r="208" spans="2:9" s="232" customFormat="1" ht="13.5" thickBot="1" x14ac:dyDescent="0.25">
      <c r="B208" s="280"/>
      <c r="C208" s="233"/>
      <c r="D208" s="233"/>
      <c r="E208" s="234"/>
      <c r="F208" s="235"/>
      <c r="G208" s="235"/>
      <c r="H208" s="236"/>
      <c r="I208" s="270"/>
    </row>
    <row r="209" spans="2:10" ht="13.5" thickBot="1" x14ac:dyDescent="0.25">
      <c r="B209" s="281">
        <v>44825</v>
      </c>
      <c r="C209" s="225" t="s">
        <v>41</v>
      </c>
      <c r="D209" s="225"/>
      <c r="E209" s="226">
        <v>360</v>
      </c>
      <c r="F209" s="146"/>
      <c r="G209" s="146" t="s">
        <v>340</v>
      </c>
      <c r="H209" s="227" t="s">
        <v>249</v>
      </c>
    </row>
    <row r="210" spans="2:10" ht="13.5" thickBot="1" x14ac:dyDescent="0.25">
      <c r="B210" s="282"/>
      <c r="C210" s="260"/>
      <c r="D210" s="260"/>
      <c r="E210" s="260"/>
      <c r="F210" s="261"/>
      <c r="G210" s="261"/>
      <c r="H210" s="262" t="s">
        <v>397</v>
      </c>
    </row>
    <row r="211" spans="2:10" s="232" customFormat="1" ht="13.5" thickBot="1" x14ac:dyDescent="0.25">
      <c r="B211" s="283"/>
      <c r="C211" s="263"/>
      <c r="D211" s="263"/>
      <c r="E211" s="263"/>
      <c r="F211" s="264"/>
      <c r="G211" s="264"/>
      <c r="H211" s="265" t="s">
        <v>383</v>
      </c>
      <c r="I211" s="270"/>
    </row>
    <row r="212" spans="2:10" ht="13.5" thickBot="1" x14ac:dyDescent="0.25">
      <c r="B212" s="284">
        <v>44847</v>
      </c>
      <c r="C212" s="251" t="s">
        <v>47</v>
      </c>
      <c r="D212" s="251" t="s">
        <v>67</v>
      </c>
      <c r="E212" s="252">
        <v>94000</v>
      </c>
      <c r="F212" s="253"/>
      <c r="G212" s="253"/>
      <c r="H212" s="250" t="s">
        <v>387</v>
      </c>
      <c r="I212" s="267" t="s">
        <v>389</v>
      </c>
    </row>
    <row r="213" spans="2:10" ht="13.5" thickBot="1" x14ac:dyDescent="0.25">
      <c r="B213" s="281"/>
      <c r="C213" s="226" t="s">
        <v>39</v>
      </c>
      <c r="D213" s="226" t="s">
        <v>40</v>
      </c>
      <c r="E213" s="226"/>
      <c r="F213" s="254">
        <v>200000</v>
      </c>
      <c r="G213" s="254"/>
      <c r="H213" s="255" t="s">
        <v>382</v>
      </c>
      <c r="I213" s="267" t="s">
        <v>392</v>
      </c>
    </row>
    <row r="214" spans="2:10" ht="13.5" thickBot="1" x14ac:dyDescent="0.25">
      <c r="B214" s="281"/>
      <c r="C214" s="225" t="s">
        <v>47</v>
      </c>
      <c r="D214" s="225" t="s">
        <v>291</v>
      </c>
      <c r="E214" s="226">
        <v>30200</v>
      </c>
      <c r="F214" s="146"/>
      <c r="G214" s="146"/>
      <c r="H214" s="227" t="s">
        <v>385</v>
      </c>
      <c r="I214" s="267" t="s">
        <v>388</v>
      </c>
      <c r="J214" s="136"/>
    </row>
    <row r="215" spans="2:10" ht="13.5" thickBot="1" x14ac:dyDescent="0.25">
      <c r="B215" s="281"/>
      <c r="C215" s="225" t="s">
        <v>47</v>
      </c>
      <c r="D215" s="225" t="s">
        <v>290</v>
      </c>
      <c r="E215" s="226">
        <v>30200</v>
      </c>
      <c r="F215" s="146"/>
      <c r="G215" s="146"/>
      <c r="H215" s="227" t="s">
        <v>385</v>
      </c>
      <c r="I215" s="266" t="s">
        <v>384</v>
      </c>
    </row>
    <row r="216" spans="2:10" ht="13.5" thickBot="1" x14ac:dyDescent="0.25">
      <c r="B216" s="281"/>
      <c r="C216" s="225" t="s">
        <v>47</v>
      </c>
      <c r="D216" s="225" t="s">
        <v>67</v>
      </c>
      <c r="E216" s="226">
        <v>139000</v>
      </c>
      <c r="F216" s="146"/>
      <c r="G216" s="146"/>
      <c r="H216" s="227" t="s">
        <v>390</v>
      </c>
      <c r="I216" s="267" t="s">
        <v>386</v>
      </c>
    </row>
    <row r="217" spans="2:10" s="256" customFormat="1" ht="13.5" thickBot="1" x14ac:dyDescent="0.25">
      <c r="B217" s="285"/>
      <c r="C217" s="257"/>
      <c r="D217" s="257"/>
      <c r="E217" s="257"/>
      <c r="F217" s="258"/>
      <c r="G217" s="258"/>
      <c r="H217" s="259"/>
      <c r="I217" s="273"/>
    </row>
    <row r="218" spans="2:10" ht="13.5" thickBot="1" x14ac:dyDescent="0.25">
      <c r="B218" s="281">
        <v>44851</v>
      </c>
      <c r="C218" s="225" t="s">
        <v>39</v>
      </c>
      <c r="D218" s="225" t="s">
        <v>40</v>
      </c>
      <c r="E218" s="226"/>
      <c r="F218" s="254">
        <v>58200</v>
      </c>
      <c r="G218" s="254"/>
      <c r="H218" s="255" t="s">
        <v>484</v>
      </c>
      <c r="I218" s="266" t="s">
        <v>393</v>
      </c>
    </row>
    <row r="219" spans="2:10" ht="13.5" thickBot="1" x14ac:dyDescent="0.25">
      <c r="B219" s="281"/>
      <c r="C219" s="225" t="s">
        <v>47</v>
      </c>
      <c r="D219" s="225" t="s">
        <v>232</v>
      </c>
      <c r="E219" s="226">
        <v>54000</v>
      </c>
      <c r="F219" s="146"/>
      <c r="G219" s="146"/>
      <c r="H219" s="227" t="s">
        <v>394</v>
      </c>
      <c r="I219" s="266" t="s">
        <v>431</v>
      </c>
    </row>
    <row r="220" spans="2:10" ht="13.5" thickBot="1" x14ac:dyDescent="0.25">
      <c r="B220" s="281"/>
      <c r="C220" s="225" t="s">
        <v>47</v>
      </c>
      <c r="D220" s="225" t="s">
        <v>395</v>
      </c>
      <c r="E220" s="226">
        <v>4200</v>
      </c>
      <c r="F220" s="146"/>
      <c r="G220" s="146"/>
      <c r="H220" s="227" t="s">
        <v>396</v>
      </c>
      <c r="I220" s="266" t="s">
        <v>432</v>
      </c>
    </row>
    <row r="221" spans="2:10" s="232" customFormat="1" ht="13.5" thickBot="1" x14ac:dyDescent="0.25">
      <c r="B221" s="280"/>
      <c r="C221" s="234"/>
      <c r="D221" s="234"/>
      <c r="E221" s="234"/>
      <c r="F221" s="235"/>
      <c r="G221" s="235"/>
      <c r="H221" s="236"/>
      <c r="I221" s="270"/>
    </row>
    <row r="222" spans="2:10" ht="13.5" thickBot="1" x14ac:dyDescent="0.25">
      <c r="B222" s="281">
        <v>44861</v>
      </c>
      <c r="C222" s="225" t="s">
        <v>39</v>
      </c>
      <c r="D222" s="225" t="s">
        <v>40</v>
      </c>
      <c r="E222" s="226"/>
      <c r="F222" s="254">
        <v>100000</v>
      </c>
      <c r="G222" s="254"/>
      <c r="H222" s="255" t="s">
        <v>398</v>
      </c>
      <c r="I222" s="267" t="s">
        <v>399</v>
      </c>
    </row>
    <row r="223" spans="2:10" ht="13.5" thickBot="1" x14ac:dyDescent="0.25">
      <c r="B223" s="281"/>
      <c r="C223" s="225" t="s">
        <v>47</v>
      </c>
      <c r="D223" s="225" t="s">
        <v>67</v>
      </c>
      <c r="E223" s="226">
        <v>20890</v>
      </c>
      <c r="F223" s="146"/>
      <c r="G223" s="146"/>
      <c r="H223" s="227" t="s">
        <v>400</v>
      </c>
      <c r="I223" s="267" t="s">
        <v>386</v>
      </c>
    </row>
    <row r="224" spans="2:10" ht="13.5" thickBot="1" x14ac:dyDescent="0.25">
      <c r="B224" s="281"/>
      <c r="C224" s="225" t="s">
        <v>41</v>
      </c>
      <c r="D224" s="225"/>
      <c r="E224" s="226">
        <v>480</v>
      </c>
      <c r="F224" s="146"/>
      <c r="G224" s="146"/>
      <c r="H224" s="227" t="s">
        <v>401</v>
      </c>
    </row>
    <row r="225" spans="2:9" ht="13.5" thickBot="1" x14ac:dyDescent="0.25">
      <c r="B225" s="281"/>
      <c r="C225" s="225" t="s">
        <v>41</v>
      </c>
      <c r="D225" s="225"/>
      <c r="E225" s="226">
        <v>7000</v>
      </c>
      <c r="F225" s="146"/>
      <c r="G225" s="146"/>
      <c r="H225" s="227" t="s">
        <v>402</v>
      </c>
      <c r="I225" s="267" t="s">
        <v>411</v>
      </c>
    </row>
    <row r="226" spans="2:9" ht="13.5" thickBot="1" x14ac:dyDescent="0.25">
      <c r="B226" s="281"/>
      <c r="C226" s="225" t="s">
        <v>44</v>
      </c>
      <c r="D226" s="225"/>
      <c r="E226" s="226">
        <v>1000</v>
      </c>
      <c r="F226" s="146"/>
      <c r="G226" s="146"/>
      <c r="H226" s="227" t="s">
        <v>403</v>
      </c>
      <c r="I226" s="266">
        <v>1000</v>
      </c>
    </row>
    <row r="227" spans="2:9" ht="13.5" thickBot="1" x14ac:dyDescent="0.25">
      <c r="B227" s="82"/>
      <c r="C227" s="132" t="s">
        <v>41</v>
      </c>
      <c r="D227" s="132"/>
      <c r="E227" s="226">
        <v>3080</v>
      </c>
      <c r="F227" s="146"/>
      <c r="G227" s="146"/>
      <c r="H227" s="227" t="s">
        <v>408</v>
      </c>
    </row>
    <row r="228" spans="2:9" s="232" customFormat="1" ht="13.5" thickBot="1" x14ac:dyDescent="0.25">
      <c r="B228" s="280"/>
      <c r="C228" s="234"/>
      <c r="D228" s="234"/>
      <c r="E228" s="234"/>
      <c r="F228" s="235"/>
      <c r="G228" s="235"/>
      <c r="H228" s="236"/>
      <c r="I228" s="270"/>
    </row>
    <row r="229" spans="2:9" ht="13.5" thickBot="1" x14ac:dyDescent="0.25">
      <c r="B229" s="281">
        <v>44863</v>
      </c>
      <c r="C229" s="225" t="s">
        <v>41</v>
      </c>
      <c r="D229" s="225" t="s">
        <v>83</v>
      </c>
      <c r="E229" s="226">
        <v>9000</v>
      </c>
      <c r="F229" s="146"/>
      <c r="G229" s="146"/>
      <c r="H229" s="227" t="s">
        <v>185</v>
      </c>
      <c r="I229" s="267" t="s">
        <v>404</v>
      </c>
    </row>
    <row r="230" spans="2:9" ht="13.5" thickBot="1" x14ac:dyDescent="0.25">
      <c r="B230" s="281"/>
      <c r="C230" s="225" t="s">
        <v>44</v>
      </c>
      <c r="D230" s="225" t="s">
        <v>405</v>
      </c>
      <c r="E230" s="226">
        <v>6000</v>
      </c>
      <c r="F230" s="146"/>
      <c r="G230" s="146"/>
      <c r="H230" s="227" t="s">
        <v>413</v>
      </c>
      <c r="I230" s="267" t="s">
        <v>407</v>
      </c>
    </row>
    <row r="231" spans="2:9" ht="13.5" thickBot="1" x14ac:dyDescent="0.25">
      <c r="B231" s="281"/>
      <c r="C231" s="225" t="s">
        <v>41</v>
      </c>
      <c r="D231" s="225"/>
      <c r="E231" s="226">
        <v>480</v>
      </c>
      <c r="F231" s="146"/>
      <c r="G231" s="146"/>
      <c r="H231" s="227" t="s">
        <v>249</v>
      </c>
    </row>
    <row r="232" spans="2:9" ht="13.5" thickBot="1" x14ac:dyDescent="0.25">
      <c r="B232" s="281"/>
      <c r="C232" s="225" t="s">
        <v>44</v>
      </c>
      <c r="D232" s="225"/>
      <c r="E232" s="226">
        <v>1000</v>
      </c>
      <c r="F232" s="146"/>
      <c r="G232" s="146"/>
      <c r="H232" s="227" t="s">
        <v>406</v>
      </c>
    </row>
    <row r="233" spans="2:9" ht="13.5" thickBot="1" x14ac:dyDescent="0.25">
      <c r="B233" s="281"/>
      <c r="C233" s="225" t="s">
        <v>42</v>
      </c>
      <c r="D233" s="225" t="s">
        <v>409</v>
      </c>
      <c r="E233" s="138">
        <v>5000</v>
      </c>
      <c r="F233" s="145"/>
      <c r="G233" s="145"/>
      <c r="H233" s="195" t="s">
        <v>410</v>
      </c>
    </row>
    <row r="234" spans="2:9" ht="13.5" thickBot="1" x14ac:dyDescent="0.25">
      <c r="B234" s="281"/>
      <c r="C234" s="225"/>
      <c r="D234" s="225"/>
      <c r="E234" s="226"/>
      <c r="F234" s="146"/>
      <c r="G234" s="146"/>
      <c r="H234" s="227"/>
      <c r="I234" s="266">
        <f>3280-200</f>
        <v>3080</v>
      </c>
    </row>
    <row r="235" spans="2:9" ht="13.5" thickBot="1" x14ac:dyDescent="0.25">
      <c r="B235" s="281">
        <v>44865</v>
      </c>
      <c r="C235" s="225" t="s">
        <v>41</v>
      </c>
      <c r="D235" s="225"/>
      <c r="E235" s="226">
        <v>1000</v>
      </c>
      <c r="F235" s="146"/>
      <c r="G235" s="146"/>
      <c r="H235" s="227" t="s">
        <v>412</v>
      </c>
    </row>
    <row r="236" spans="2:9" ht="13.5" thickBot="1" x14ac:dyDescent="0.25">
      <c r="B236" s="281"/>
      <c r="C236" s="225" t="s">
        <v>44</v>
      </c>
      <c r="D236" s="225"/>
      <c r="E236" s="226">
        <v>500</v>
      </c>
      <c r="F236" s="146"/>
      <c r="G236" s="146"/>
      <c r="H236" s="227" t="s">
        <v>45</v>
      </c>
      <c r="I236" s="267"/>
    </row>
    <row r="237" spans="2:9" ht="13.5" thickBot="1" x14ac:dyDescent="0.25">
      <c r="B237" s="281"/>
      <c r="C237" s="225" t="s">
        <v>41</v>
      </c>
      <c r="D237" s="225"/>
      <c r="E237" s="226">
        <v>480</v>
      </c>
      <c r="F237" s="146"/>
      <c r="G237" s="146"/>
      <c r="H237" s="227" t="s">
        <v>249</v>
      </c>
    </row>
    <row r="238" spans="2:9" ht="13.5" thickBot="1" x14ac:dyDescent="0.25">
      <c r="B238" s="281"/>
      <c r="C238" s="225" t="s">
        <v>42</v>
      </c>
      <c r="D238" s="225" t="s">
        <v>409</v>
      </c>
      <c r="E238" s="226">
        <v>1000</v>
      </c>
      <c r="F238" s="146"/>
      <c r="G238" s="146"/>
      <c r="H238" s="227" t="s">
        <v>414</v>
      </c>
    </row>
    <row r="239" spans="2:9" s="232" customFormat="1" ht="13.5" thickBot="1" x14ac:dyDescent="0.25">
      <c r="B239" s="280"/>
      <c r="C239" s="234"/>
      <c r="D239" s="234"/>
      <c r="E239" s="234"/>
      <c r="F239" s="235"/>
      <c r="G239" s="235"/>
      <c r="H239" s="236"/>
      <c r="I239" s="270"/>
    </row>
    <row r="240" spans="2:9" ht="13.5" thickBot="1" x14ac:dyDescent="0.25">
      <c r="B240" s="281">
        <v>44866</v>
      </c>
      <c r="C240" s="225" t="s">
        <v>42</v>
      </c>
      <c r="D240" s="225" t="s">
        <v>409</v>
      </c>
      <c r="E240" s="226">
        <v>2000</v>
      </c>
      <c r="F240" s="146"/>
      <c r="G240" s="146"/>
      <c r="H240" s="227" t="s">
        <v>430</v>
      </c>
    </row>
    <row r="241" spans="2:9" s="232" customFormat="1" ht="13.5" thickBot="1" x14ac:dyDescent="0.25">
      <c r="B241" s="280"/>
      <c r="C241" s="234"/>
      <c r="D241" s="234"/>
      <c r="E241" s="234"/>
      <c r="F241" s="235"/>
      <c r="G241" s="235"/>
      <c r="H241" s="236"/>
      <c r="I241" s="270"/>
    </row>
    <row r="242" spans="2:9" ht="13.5" thickBot="1" x14ac:dyDescent="0.25">
      <c r="B242" s="281">
        <v>44867</v>
      </c>
      <c r="C242" s="225" t="s">
        <v>41</v>
      </c>
      <c r="D242" s="225"/>
      <c r="E242" s="226">
        <v>1600</v>
      </c>
      <c r="F242" s="146"/>
      <c r="G242" s="146"/>
      <c r="H242" s="227" t="s">
        <v>415</v>
      </c>
      <c r="I242" s="266" t="s">
        <v>416</v>
      </c>
    </row>
    <row r="243" spans="2:9" ht="13.5" thickBot="1" x14ac:dyDescent="0.25">
      <c r="B243" s="281"/>
      <c r="C243" s="225" t="s">
        <v>44</v>
      </c>
      <c r="D243" s="225"/>
      <c r="E243" s="226">
        <v>1000</v>
      </c>
      <c r="F243" s="146"/>
      <c r="G243" s="146"/>
      <c r="H243" s="227" t="s">
        <v>45</v>
      </c>
      <c r="I243" s="266" t="s">
        <v>417</v>
      </c>
    </row>
    <row r="244" spans="2:9" ht="13.5" thickBot="1" x14ac:dyDescent="0.25">
      <c r="B244" s="281"/>
      <c r="C244" s="225" t="s">
        <v>41</v>
      </c>
      <c r="D244" s="225"/>
      <c r="E244" s="226">
        <v>7000</v>
      </c>
      <c r="F244" s="146"/>
      <c r="G244" s="146"/>
      <c r="H244" s="227" t="s">
        <v>418</v>
      </c>
      <c r="I244" s="266" t="s">
        <v>419</v>
      </c>
    </row>
    <row r="245" spans="2:9" ht="13.5" thickBot="1" x14ac:dyDescent="0.25">
      <c r="B245" s="82"/>
      <c r="C245" s="132" t="s">
        <v>44</v>
      </c>
      <c r="D245" s="132"/>
      <c r="E245" s="138">
        <v>1000</v>
      </c>
      <c r="F245" s="145"/>
      <c r="G245" s="145"/>
      <c r="H245" s="195" t="s">
        <v>45</v>
      </c>
      <c r="I245" s="266" t="s">
        <v>424</v>
      </c>
    </row>
    <row r="246" spans="2:9" ht="13.5" thickBot="1" x14ac:dyDescent="0.25">
      <c r="B246" s="281"/>
      <c r="C246" s="225" t="s">
        <v>41</v>
      </c>
      <c r="D246" s="225"/>
      <c r="E246" s="226">
        <v>320</v>
      </c>
      <c r="F246" s="146"/>
      <c r="G246" s="146"/>
      <c r="H246" s="227" t="s">
        <v>174</v>
      </c>
      <c r="I246" s="266" t="s">
        <v>420</v>
      </c>
    </row>
    <row r="247" spans="2:9" s="232" customFormat="1" ht="13.5" thickBot="1" x14ac:dyDescent="0.25">
      <c r="B247" s="280"/>
      <c r="C247" s="234"/>
      <c r="D247" s="234"/>
      <c r="E247" s="234"/>
      <c r="F247" s="235"/>
      <c r="G247" s="235"/>
      <c r="H247" s="236"/>
      <c r="I247" s="270"/>
    </row>
    <row r="248" spans="2:9" ht="13.5" thickBot="1" x14ac:dyDescent="0.25">
      <c r="B248" s="281">
        <v>44868</v>
      </c>
      <c r="C248" s="225" t="s">
        <v>42</v>
      </c>
      <c r="D248" s="225" t="s">
        <v>421</v>
      </c>
      <c r="E248" s="226">
        <v>10000</v>
      </c>
      <c r="F248" s="146"/>
      <c r="G248" s="146"/>
      <c r="H248" s="227" t="s">
        <v>444</v>
      </c>
      <c r="I248" s="266">
        <f>(13*1000)+1800+(13*1800)</f>
        <v>38200</v>
      </c>
    </row>
    <row r="249" spans="2:9" ht="13.5" thickBot="1" x14ac:dyDescent="0.25">
      <c r="B249" s="281"/>
      <c r="C249" s="225" t="s">
        <v>42</v>
      </c>
      <c r="D249" s="225" t="s">
        <v>290</v>
      </c>
      <c r="E249" s="226">
        <v>10000</v>
      </c>
      <c r="F249" s="146"/>
      <c r="G249" s="146"/>
      <c r="H249" s="227" t="s">
        <v>444</v>
      </c>
    </row>
    <row r="250" spans="2:9" ht="13.5" thickBot="1" x14ac:dyDescent="0.25">
      <c r="B250" s="281"/>
      <c r="C250" s="225" t="s">
        <v>42</v>
      </c>
      <c r="D250" s="225" t="s">
        <v>409</v>
      </c>
      <c r="E250" s="226">
        <v>10000</v>
      </c>
      <c r="F250" s="146"/>
      <c r="G250" s="146"/>
      <c r="H250" s="227" t="s">
        <v>422</v>
      </c>
      <c r="I250" s="266" t="s">
        <v>423</v>
      </c>
    </row>
    <row r="251" spans="2:9" ht="13.5" thickBot="1" x14ac:dyDescent="0.25">
      <c r="B251" s="82"/>
      <c r="C251" s="132" t="s">
        <v>41</v>
      </c>
      <c r="D251" s="132"/>
      <c r="E251" s="138">
        <v>360</v>
      </c>
      <c r="F251" s="145"/>
      <c r="G251" s="145"/>
      <c r="H251" s="195" t="s">
        <v>174</v>
      </c>
      <c r="I251" s="266" t="s">
        <v>426</v>
      </c>
    </row>
    <row r="252" spans="2:9" ht="13.5" thickBot="1" x14ac:dyDescent="0.25">
      <c r="B252" s="281"/>
      <c r="C252" s="225" t="s">
        <v>39</v>
      </c>
      <c r="D252" s="225" t="s">
        <v>40</v>
      </c>
      <c r="E252" s="226"/>
      <c r="F252" s="254">
        <v>40000</v>
      </c>
      <c r="G252" s="254"/>
      <c r="H252" s="255" t="s">
        <v>435</v>
      </c>
      <c r="I252" s="266" t="s">
        <v>427</v>
      </c>
    </row>
    <row r="253" spans="2:9" ht="13.5" thickBot="1" x14ac:dyDescent="0.25">
      <c r="B253" s="82"/>
      <c r="C253" s="132" t="s">
        <v>47</v>
      </c>
      <c r="D253" s="132" t="s">
        <v>232</v>
      </c>
      <c r="E253" s="138">
        <v>40000</v>
      </c>
      <c r="F253" s="145"/>
      <c r="G253" s="145"/>
      <c r="H253" s="195" t="s">
        <v>428</v>
      </c>
      <c r="I253" s="266" t="s">
        <v>429</v>
      </c>
    </row>
    <row r="254" spans="2:9" s="232" customFormat="1" ht="13.5" thickBot="1" x14ac:dyDescent="0.25">
      <c r="B254" s="278"/>
      <c r="C254" s="209"/>
      <c r="D254" s="209"/>
      <c r="E254" s="209"/>
      <c r="F254" s="210"/>
      <c r="G254" s="210"/>
      <c r="H254" s="211"/>
      <c r="I254" s="270"/>
    </row>
    <row r="255" spans="2:9" ht="13.5" thickBot="1" x14ac:dyDescent="0.25">
      <c r="B255" s="281">
        <v>44870</v>
      </c>
      <c r="C255" s="225" t="s">
        <v>41</v>
      </c>
      <c r="D255" s="225"/>
      <c r="E255" s="226">
        <v>400</v>
      </c>
      <c r="F255" s="146"/>
      <c r="G255" s="146"/>
      <c r="H255" s="227" t="s">
        <v>425</v>
      </c>
      <c r="I255" s="266" t="s">
        <v>434</v>
      </c>
    </row>
    <row r="256" spans="2:9" s="232" customFormat="1" ht="13.5" thickBot="1" x14ac:dyDescent="0.25">
      <c r="B256" s="280"/>
      <c r="C256" s="234"/>
      <c r="D256" s="234"/>
      <c r="E256" s="234"/>
      <c r="F256" s="235"/>
      <c r="G256" s="235"/>
      <c r="H256" s="236"/>
      <c r="I256" s="270"/>
    </row>
    <row r="257" spans="2:11" ht="13.5" thickBot="1" x14ac:dyDescent="0.25">
      <c r="B257" s="281">
        <v>44874</v>
      </c>
      <c r="C257" s="225" t="s">
        <v>44</v>
      </c>
      <c r="D257" s="225"/>
      <c r="E257" s="226">
        <v>800</v>
      </c>
      <c r="F257" s="146"/>
      <c r="G257" s="146"/>
      <c r="H257" s="227" t="s">
        <v>45</v>
      </c>
      <c r="I257" s="266" t="s">
        <v>433</v>
      </c>
    </row>
    <row r="258" spans="2:11" ht="13.5" thickBot="1" x14ac:dyDescent="0.25">
      <c r="B258" s="82"/>
      <c r="C258" s="132" t="s">
        <v>42</v>
      </c>
      <c r="D258" s="132" t="s">
        <v>409</v>
      </c>
      <c r="E258" s="138">
        <v>500</v>
      </c>
      <c r="F258" s="145"/>
      <c r="G258" s="145"/>
      <c r="H258" s="195" t="s">
        <v>443</v>
      </c>
      <c r="I258" s="266">
        <v>1</v>
      </c>
    </row>
    <row r="259" spans="2:11" s="232" customFormat="1" ht="13.5" thickBot="1" x14ac:dyDescent="0.25">
      <c r="B259" s="280"/>
      <c r="C259" s="234"/>
      <c r="D259" s="234"/>
      <c r="E259" s="234"/>
      <c r="F259" s="235"/>
      <c r="G259" s="235"/>
      <c r="H259" s="236"/>
      <c r="I259" s="270"/>
    </row>
    <row r="260" spans="2:11" ht="13.5" thickBot="1" x14ac:dyDescent="0.25">
      <c r="B260" s="281">
        <v>44875</v>
      </c>
      <c r="C260" s="225" t="s">
        <v>39</v>
      </c>
      <c r="D260" s="225" t="s">
        <v>40</v>
      </c>
      <c r="E260" s="226"/>
      <c r="F260" s="254">
        <v>290000</v>
      </c>
      <c r="G260" s="254"/>
      <c r="H260" s="255" t="s">
        <v>437</v>
      </c>
    </row>
    <row r="261" spans="2:11" ht="13.5" thickBot="1" x14ac:dyDescent="0.25">
      <c r="B261" s="281"/>
      <c r="C261" s="225" t="s">
        <v>39</v>
      </c>
      <c r="D261" s="225" t="s">
        <v>40</v>
      </c>
      <c r="E261" s="226"/>
      <c r="F261" s="254">
        <v>200000</v>
      </c>
      <c r="G261" s="254"/>
      <c r="H261" s="255" t="s">
        <v>438</v>
      </c>
      <c r="I261" s="266" t="s">
        <v>439</v>
      </c>
    </row>
    <row r="262" spans="2:11" ht="13.5" thickBot="1" x14ac:dyDescent="0.25">
      <c r="B262" s="281"/>
      <c r="C262" s="225" t="s">
        <v>42</v>
      </c>
      <c r="D262" s="225" t="s">
        <v>291</v>
      </c>
      <c r="E262" s="226">
        <v>13000</v>
      </c>
      <c r="F262" s="146"/>
      <c r="G262" s="146"/>
      <c r="H262" s="227" t="s">
        <v>445</v>
      </c>
      <c r="I262" s="266" t="s">
        <v>447</v>
      </c>
    </row>
    <row r="263" spans="2:11" ht="13.5" thickBot="1" x14ac:dyDescent="0.25">
      <c r="B263" s="281"/>
      <c r="C263" s="225" t="s">
        <v>42</v>
      </c>
      <c r="D263" s="225" t="s">
        <v>290</v>
      </c>
      <c r="E263" s="226">
        <v>13000</v>
      </c>
      <c r="F263" s="146"/>
      <c r="G263" s="146"/>
      <c r="H263" s="227" t="s">
        <v>445</v>
      </c>
      <c r="I263" s="266" t="s">
        <v>446</v>
      </c>
    </row>
    <row r="264" spans="2:11" ht="13.5" thickBot="1" x14ac:dyDescent="0.25">
      <c r="B264" s="281"/>
      <c r="C264" s="225" t="s">
        <v>47</v>
      </c>
      <c r="D264" s="225" t="s">
        <v>440</v>
      </c>
      <c r="E264" s="226">
        <v>50000</v>
      </c>
      <c r="F264" s="146"/>
      <c r="G264" s="146"/>
      <c r="H264" s="227" t="s">
        <v>441</v>
      </c>
      <c r="I264" s="266" t="s">
        <v>442</v>
      </c>
      <c r="K264" s="46">
        <f>38000+11400</f>
        <v>49400</v>
      </c>
    </row>
    <row r="265" spans="2:11" ht="13.5" thickBot="1" x14ac:dyDescent="0.25">
      <c r="B265" s="281"/>
      <c r="C265" s="225" t="s">
        <v>47</v>
      </c>
      <c r="D265" s="225" t="s">
        <v>409</v>
      </c>
      <c r="E265" s="226">
        <v>20000</v>
      </c>
      <c r="F265" s="146"/>
      <c r="G265" s="146"/>
      <c r="H265" s="227" t="s">
        <v>460</v>
      </c>
      <c r="I265" s="266" t="s">
        <v>459</v>
      </c>
    </row>
    <row r="266" spans="2:11" ht="13.5" thickBot="1" x14ac:dyDescent="0.25">
      <c r="B266" s="281"/>
      <c r="C266" s="225"/>
      <c r="D266" s="225"/>
      <c r="E266" s="226"/>
      <c r="F266" s="146"/>
      <c r="G266" s="146"/>
      <c r="H266" s="227"/>
    </row>
    <row r="267" spans="2:11" ht="13.5" thickBot="1" x14ac:dyDescent="0.25">
      <c r="B267" s="281">
        <v>44877</v>
      </c>
      <c r="C267" s="225" t="s">
        <v>47</v>
      </c>
      <c r="D267" s="225" t="s">
        <v>67</v>
      </c>
      <c r="E267" s="226">
        <v>160000</v>
      </c>
      <c r="F267" s="146"/>
      <c r="G267" s="146"/>
      <c r="H267" s="227" t="s">
        <v>462</v>
      </c>
      <c r="I267" s="136" t="s">
        <v>463</v>
      </c>
    </row>
    <row r="268" spans="2:11" ht="13.5" thickBot="1" x14ac:dyDescent="0.25">
      <c r="B268" s="82"/>
      <c r="C268" s="225" t="s">
        <v>47</v>
      </c>
      <c r="D268" s="225" t="s">
        <v>291</v>
      </c>
      <c r="E268" s="226">
        <v>15200</v>
      </c>
      <c r="F268" s="146"/>
      <c r="G268" s="146"/>
      <c r="H268" s="227" t="s">
        <v>448</v>
      </c>
      <c r="I268" s="266" t="s">
        <v>447</v>
      </c>
    </row>
    <row r="269" spans="2:11" ht="13.5" thickBot="1" x14ac:dyDescent="0.25">
      <c r="B269" s="281"/>
      <c r="C269" s="225" t="s">
        <v>47</v>
      </c>
      <c r="D269" s="225" t="s">
        <v>290</v>
      </c>
      <c r="E269" s="226">
        <v>15200</v>
      </c>
      <c r="F269" s="146"/>
      <c r="G269" s="146"/>
      <c r="H269" s="227" t="s">
        <v>448</v>
      </c>
      <c r="I269" s="266" t="s">
        <v>447</v>
      </c>
    </row>
    <row r="270" spans="2:11" ht="13.5" thickBot="1" x14ac:dyDescent="0.25">
      <c r="B270" s="82"/>
      <c r="C270" s="132" t="s">
        <v>41</v>
      </c>
      <c r="D270" s="132"/>
      <c r="E270" s="138">
        <v>200</v>
      </c>
      <c r="F270" s="145"/>
      <c r="G270" s="145"/>
      <c r="H270" s="195" t="s">
        <v>454</v>
      </c>
    </row>
    <row r="271" spans="2:11" ht="13.5" thickBot="1" x14ac:dyDescent="0.25">
      <c r="B271" s="281"/>
      <c r="C271" s="225"/>
      <c r="D271" s="225"/>
      <c r="E271" s="226"/>
      <c r="F271" s="146"/>
      <c r="G271" s="146"/>
      <c r="H271" s="227"/>
    </row>
    <row r="272" spans="2:11" ht="13.5" thickBot="1" x14ac:dyDescent="0.25">
      <c r="B272" s="281">
        <v>44878</v>
      </c>
      <c r="C272" s="225" t="s">
        <v>47</v>
      </c>
      <c r="D272" s="225" t="s">
        <v>232</v>
      </c>
      <c r="E272" s="226">
        <v>40000</v>
      </c>
      <c r="F272" s="146"/>
      <c r="G272" s="146"/>
      <c r="H272" s="227" t="s">
        <v>450</v>
      </c>
      <c r="I272" s="266" t="s">
        <v>449</v>
      </c>
    </row>
    <row r="273" spans="2:11" ht="13.5" thickBot="1" x14ac:dyDescent="0.25">
      <c r="B273" s="281"/>
      <c r="C273" s="225"/>
      <c r="D273" s="225"/>
      <c r="E273" s="226"/>
      <c r="F273" s="146"/>
      <c r="G273" s="146"/>
      <c r="H273" s="227"/>
      <c r="K273" s="46">
        <f>160*300</f>
        <v>48000</v>
      </c>
    </row>
    <row r="274" spans="2:11" ht="13.5" thickBot="1" x14ac:dyDescent="0.25">
      <c r="B274" s="281">
        <v>44879</v>
      </c>
      <c r="C274" s="225" t="s">
        <v>41</v>
      </c>
      <c r="D274" s="225"/>
      <c r="E274" s="275">
        <v>31990</v>
      </c>
      <c r="F274" s="276"/>
      <c r="G274" s="276"/>
      <c r="H274" s="277" t="s">
        <v>455</v>
      </c>
      <c r="I274" s="274" t="s">
        <v>456</v>
      </c>
    </row>
    <row r="275" spans="2:11" ht="13.5" thickBot="1" x14ac:dyDescent="0.25">
      <c r="B275" s="281"/>
      <c r="C275" s="225" t="s">
        <v>41</v>
      </c>
      <c r="D275" s="225"/>
      <c r="E275" s="275">
        <v>1100</v>
      </c>
      <c r="F275" s="276"/>
      <c r="G275" s="276"/>
      <c r="H275" s="277" t="s">
        <v>452</v>
      </c>
      <c r="I275" s="274" t="s">
        <v>451</v>
      </c>
    </row>
    <row r="276" spans="2:11" ht="13.5" thickBot="1" x14ac:dyDescent="0.25">
      <c r="B276" s="281"/>
      <c r="C276" s="225" t="s">
        <v>41</v>
      </c>
      <c r="D276" s="225"/>
      <c r="E276" s="275">
        <v>2320</v>
      </c>
      <c r="F276" s="276"/>
      <c r="G276" s="276"/>
      <c r="H276" s="277" t="s">
        <v>453</v>
      </c>
      <c r="I276" s="274" t="s">
        <v>451</v>
      </c>
    </row>
    <row r="277" spans="2:11" ht="13.5" thickBot="1" x14ac:dyDescent="0.25">
      <c r="B277" s="281"/>
      <c r="C277" s="225"/>
      <c r="D277" s="225"/>
      <c r="E277" s="226"/>
      <c r="F277" s="146"/>
      <c r="G277" s="146"/>
      <c r="H277" s="227"/>
    </row>
    <row r="278" spans="2:11" ht="13.5" thickBot="1" x14ac:dyDescent="0.25">
      <c r="B278" s="281">
        <v>44880</v>
      </c>
      <c r="C278" s="225" t="s">
        <v>44</v>
      </c>
      <c r="D278" s="225"/>
      <c r="E278" s="226">
        <v>1500</v>
      </c>
      <c r="F278" s="146"/>
      <c r="G278" s="146"/>
      <c r="H278" s="227" t="s">
        <v>457</v>
      </c>
    </row>
    <row r="279" spans="2:11" ht="13.5" thickBot="1" x14ac:dyDescent="0.25">
      <c r="B279" s="281"/>
      <c r="C279" s="225" t="s">
        <v>47</v>
      </c>
      <c r="D279" s="225" t="s">
        <v>409</v>
      </c>
      <c r="E279" s="226">
        <v>11400</v>
      </c>
      <c r="F279" s="146"/>
      <c r="G279" s="146"/>
      <c r="H279" s="227" t="s">
        <v>461</v>
      </c>
      <c r="I279" s="266" t="s">
        <v>458</v>
      </c>
      <c r="J279" s="46">
        <f>160-122</f>
        <v>38</v>
      </c>
      <c r="K279" s="46">
        <f>J279*300</f>
        <v>11400</v>
      </c>
    </row>
    <row r="280" spans="2:11" ht="13.5" thickBot="1" x14ac:dyDescent="0.25">
      <c r="B280" s="281"/>
      <c r="C280" s="225"/>
      <c r="D280" s="225"/>
      <c r="E280" s="226"/>
      <c r="F280" s="146"/>
      <c r="G280" s="146"/>
      <c r="H280" s="227"/>
    </row>
    <row r="281" spans="2:11" ht="13.5" thickBot="1" x14ac:dyDescent="0.25">
      <c r="B281" s="281">
        <v>44884</v>
      </c>
      <c r="C281" s="225" t="s">
        <v>41</v>
      </c>
      <c r="D281" s="225"/>
      <c r="E281" s="226">
        <v>9280</v>
      </c>
      <c r="F281" s="146"/>
      <c r="G281" s="146"/>
      <c r="H281" s="227" t="s">
        <v>465</v>
      </c>
      <c r="I281" s="274" t="s">
        <v>467</v>
      </c>
    </row>
    <row r="282" spans="2:11" ht="13.5" thickBot="1" x14ac:dyDescent="0.25">
      <c r="B282" s="281"/>
      <c r="C282" s="225" t="s">
        <v>41</v>
      </c>
      <c r="D282" s="225"/>
      <c r="E282" s="226">
        <v>1580</v>
      </c>
      <c r="F282" s="146"/>
      <c r="G282" s="146"/>
      <c r="H282" s="227" t="s">
        <v>465</v>
      </c>
      <c r="I282" s="274" t="s">
        <v>467</v>
      </c>
    </row>
    <row r="283" spans="2:11" ht="13.5" thickBot="1" x14ac:dyDescent="0.25">
      <c r="B283" s="281"/>
      <c r="C283" s="225" t="s">
        <v>41</v>
      </c>
      <c r="D283" s="225"/>
      <c r="E283" s="275">
        <v>8300</v>
      </c>
      <c r="F283" s="276"/>
      <c r="G283" s="276"/>
      <c r="H283" s="277" t="s">
        <v>464</v>
      </c>
      <c r="I283" s="274" t="s">
        <v>451</v>
      </c>
    </row>
    <row r="284" spans="2:11" ht="13.5" thickBot="1" x14ac:dyDescent="0.25">
      <c r="B284" s="281"/>
      <c r="C284" s="225"/>
      <c r="D284" s="225"/>
      <c r="E284" s="226"/>
      <c r="F284" s="146"/>
      <c r="G284" s="146"/>
      <c r="H284" s="227"/>
    </row>
    <row r="285" spans="2:11" ht="13.5" thickBot="1" x14ac:dyDescent="0.25">
      <c r="B285" s="281">
        <v>44886</v>
      </c>
      <c r="C285" s="225" t="s">
        <v>41</v>
      </c>
      <c r="D285" s="225"/>
      <c r="E285" s="226">
        <v>640</v>
      </c>
      <c r="F285" s="146"/>
      <c r="G285" s="146"/>
      <c r="H285" s="227" t="s">
        <v>474</v>
      </c>
      <c r="I285" s="274" t="s">
        <v>451</v>
      </c>
    </row>
    <row r="286" spans="2:11" ht="13.5" thickBot="1" x14ac:dyDescent="0.25">
      <c r="B286" s="281"/>
      <c r="C286" s="225" t="s">
        <v>47</v>
      </c>
      <c r="D286" s="225" t="s">
        <v>466</v>
      </c>
      <c r="E286" s="226">
        <v>30000</v>
      </c>
      <c r="F286" s="146"/>
      <c r="G286" s="146"/>
      <c r="H286" s="227" t="s">
        <v>470</v>
      </c>
      <c r="I286" s="274" t="s">
        <v>451</v>
      </c>
    </row>
    <row r="287" spans="2:11" ht="13.5" thickBot="1" x14ac:dyDescent="0.25">
      <c r="B287" s="281"/>
      <c r="C287" s="225"/>
      <c r="D287" s="225"/>
      <c r="E287" s="226"/>
      <c r="F287" s="146"/>
      <c r="G287" s="146"/>
      <c r="H287" s="227"/>
    </row>
    <row r="288" spans="2:11" ht="13.5" thickBot="1" x14ac:dyDescent="0.25">
      <c r="B288" s="281">
        <v>44887</v>
      </c>
      <c r="C288" s="225" t="s">
        <v>41</v>
      </c>
      <c r="D288" s="225"/>
      <c r="E288" s="275">
        <v>900</v>
      </c>
      <c r="F288" s="276"/>
      <c r="G288" s="276"/>
      <c r="H288" s="277" t="s">
        <v>475</v>
      </c>
      <c r="I288" s="274" t="s">
        <v>476</v>
      </c>
    </row>
    <row r="289" spans="2:9" ht="13.5" thickBot="1" x14ac:dyDescent="0.25">
      <c r="B289" s="281"/>
      <c r="C289" s="225" t="s">
        <v>44</v>
      </c>
      <c r="D289" s="225" t="s">
        <v>83</v>
      </c>
      <c r="E289" s="226">
        <v>3000</v>
      </c>
      <c r="F289" s="146"/>
      <c r="G289" s="146"/>
      <c r="H289" s="227" t="s">
        <v>468</v>
      </c>
      <c r="I289" s="266" t="s">
        <v>469</v>
      </c>
    </row>
    <row r="290" spans="2:9" ht="13.5" thickBot="1" x14ac:dyDescent="0.25">
      <c r="B290" s="281"/>
      <c r="C290" s="225"/>
      <c r="D290" s="225"/>
      <c r="E290" s="275">
        <v>60</v>
      </c>
      <c r="F290" s="276"/>
      <c r="G290" s="276"/>
      <c r="H290" s="277" t="s">
        <v>473</v>
      </c>
      <c r="I290" s="266" t="s">
        <v>477</v>
      </c>
    </row>
    <row r="291" spans="2:9" ht="13.5" thickBot="1" x14ac:dyDescent="0.25">
      <c r="B291" s="82"/>
      <c r="C291" s="132"/>
      <c r="D291" s="132"/>
      <c r="E291" s="138"/>
      <c r="F291" s="145"/>
      <c r="G291" s="145"/>
      <c r="H291" s="195"/>
    </row>
    <row r="292" spans="2:9" ht="13.5" thickBot="1" x14ac:dyDescent="0.25">
      <c r="B292" s="281">
        <v>44888</v>
      </c>
      <c r="C292" s="225" t="s">
        <v>41</v>
      </c>
      <c r="D292" s="225"/>
      <c r="E292" s="275">
        <v>3900</v>
      </c>
      <c r="F292" s="276"/>
      <c r="G292" s="276"/>
      <c r="H292" s="277" t="s">
        <v>471</v>
      </c>
      <c r="I292" s="274" t="s">
        <v>472</v>
      </c>
    </row>
    <row r="293" spans="2:9" ht="13.5" thickBot="1" x14ac:dyDescent="0.25">
      <c r="B293" s="281"/>
      <c r="C293" s="225" t="s">
        <v>41</v>
      </c>
      <c r="D293" s="225"/>
      <c r="E293" s="275">
        <v>800</v>
      </c>
      <c r="F293" s="276"/>
      <c r="G293" s="276"/>
      <c r="H293" s="277" t="s">
        <v>478</v>
      </c>
      <c r="I293" s="274" t="s">
        <v>479</v>
      </c>
    </row>
    <row r="294" spans="2:9" ht="13.5" thickBot="1" x14ac:dyDescent="0.25">
      <c r="B294" s="82"/>
      <c r="C294" s="132" t="s">
        <v>41</v>
      </c>
      <c r="D294" s="132"/>
      <c r="E294" s="138">
        <v>5500</v>
      </c>
      <c r="F294" s="145"/>
      <c r="G294" s="145"/>
      <c r="H294" s="195" t="s">
        <v>482</v>
      </c>
      <c r="I294" s="266" t="s">
        <v>483</v>
      </c>
    </row>
    <row r="295" spans="2:9" ht="13.5" thickBot="1" x14ac:dyDescent="0.25">
      <c r="B295" s="281"/>
      <c r="C295" s="225" t="s">
        <v>47</v>
      </c>
      <c r="D295" s="225" t="s">
        <v>405</v>
      </c>
      <c r="E295" s="226">
        <v>6000</v>
      </c>
      <c r="F295" s="146"/>
      <c r="G295" s="146"/>
      <c r="H295" s="227" t="s">
        <v>480</v>
      </c>
      <c r="I295" s="266" t="s">
        <v>481</v>
      </c>
    </row>
    <row r="296" spans="2:9" ht="13.5" thickBot="1" x14ac:dyDescent="0.25">
      <c r="B296" s="281"/>
      <c r="C296" s="225"/>
      <c r="D296" s="225"/>
      <c r="E296" s="226"/>
      <c r="F296" s="146"/>
      <c r="G296" s="146"/>
      <c r="H296" s="227"/>
    </row>
    <row r="297" spans="2:9" ht="13.5" thickBot="1" x14ac:dyDescent="0.25">
      <c r="B297" s="281">
        <v>44889</v>
      </c>
      <c r="C297" s="225" t="s">
        <v>94</v>
      </c>
      <c r="D297" s="225"/>
      <c r="E297" s="275">
        <v>300</v>
      </c>
      <c r="F297" s="276"/>
      <c r="G297" s="276"/>
      <c r="H297" s="277" t="s">
        <v>478</v>
      </c>
      <c r="I297" s="274" t="s">
        <v>487</v>
      </c>
    </row>
    <row r="298" spans="2:9" ht="13.5" thickBot="1" x14ac:dyDescent="0.25">
      <c r="B298" s="281"/>
      <c r="C298" s="225" t="s">
        <v>41</v>
      </c>
      <c r="D298" s="225"/>
      <c r="E298" s="275">
        <v>300</v>
      </c>
      <c r="F298" s="276"/>
      <c r="G298" s="276"/>
      <c r="H298" s="277" t="s">
        <v>485</v>
      </c>
      <c r="I298" s="274" t="s">
        <v>488</v>
      </c>
    </row>
    <row r="299" spans="2:9" ht="13.5" thickBot="1" x14ac:dyDescent="0.25">
      <c r="B299" s="281"/>
      <c r="C299" s="225" t="s">
        <v>41</v>
      </c>
      <c r="D299" s="225"/>
      <c r="E299" s="275">
        <v>400</v>
      </c>
      <c r="F299" s="276"/>
      <c r="G299" s="276"/>
      <c r="H299" s="277" t="s">
        <v>486</v>
      </c>
    </row>
    <row r="300" spans="2:9" ht="13.5" thickBot="1" x14ac:dyDescent="0.25">
      <c r="B300" s="281"/>
      <c r="C300" s="225"/>
      <c r="D300" s="225"/>
      <c r="E300" s="226"/>
      <c r="F300" s="146"/>
      <c r="G300" s="146"/>
      <c r="H300" s="227"/>
    </row>
    <row r="301" spans="2:9" ht="13.5" thickBot="1" x14ac:dyDescent="0.25">
      <c r="B301" s="228" t="s">
        <v>314</v>
      </c>
      <c r="C301" s="229"/>
      <c r="D301" s="132">
        <f>Tableau2[[#Totals],[Crédit]]-Tableau2[[#Totals],[Débit]]</f>
        <v>43065</v>
      </c>
      <c r="E301" s="138">
        <f>SUBTOTAL(109,Tableau2[Débit])</f>
        <v>1807135</v>
      </c>
      <c r="F301" s="138">
        <f>SUBTOTAL(109,Tableau2[Crédit])</f>
        <v>1850200</v>
      </c>
      <c r="G301" s="230"/>
      <c r="H301" s="229">
        <f>SUBTOTAL(103,Tableau2[Observation])</f>
        <v>212</v>
      </c>
    </row>
  </sheetData>
  <mergeCells count="2">
    <mergeCell ref="C3:F3"/>
    <mergeCell ref="C6:F6"/>
  </mergeCells>
  <phoneticPr fontId="17" type="noConversion"/>
  <conditionalFormatting sqref="D301">
    <cfRule type="cellIs" dxfId="3" priority="1" operator="lessThan">
      <formula>-1895</formula>
    </cfRule>
    <cfRule type="cellIs" dxfId="2" priority="2" operator="lessThan">
      <formula>0</formula>
    </cfRule>
    <cfRule type="cellIs" dxfId="1" priority="4" operator="lessThan">
      <formula>0</formula>
    </cfRule>
    <cfRule type="cellIs" dxfId="0" priority="5" operator="greaterThan">
      <formula>0</formula>
    </cfRule>
  </conditionalFormatting>
  <dataValidations disablePrompts="1"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234:G235 G14:G232" xr:uid="{B5A92D87-01E3-4B9E-81C8-57C44199F22B}">
      <formula1>OFFSET($G$14,0,0,COUNTA($G:$G)-1)</formula1>
    </dataValidation>
  </dataValidations>
  <hyperlinks>
    <hyperlink ref="I274" r:id="rId1" display="Facture" xr:uid="{C5323F4E-EAB1-4C3C-86E4-EABEE39899D0}"/>
    <hyperlink ref="I275" r:id="rId2" xr:uid="{FA313240-D89E-4446-B95B-0137CC5D5484}"/>
    <hyperlink ref="I276" r:id="rId3" xr:uid="{C8172FDF-ABF4-41CF-BBD4-B603B851D581}"/>
    <hyperlink ref="I286" r:id="rId4" xr:uid="{E4604DEB-DB21-4FEC-8AEF-792BFB1E44FA}"/>
    <hyperlink ref="I285" r:id="rId5" xr:uid="{143AF98C-AF1F-4D4C-B334-74B8DCD8C482}"/>
    <hyperlink ref="I281" r:id="rId6" xr:uid="{5759FE8B-5526-4177-8823-7A9BE18686C8}"/>
    <hyperlink ref="I282" r:id="rId7" xr:uid="{A7884C09-3FF9-41FB-B2AF-947A0661FE95}"/>
    <hyperlink ref="I283" r:id="rId8" xr:uid="{08C05A26-703D-4127-8D64-AC69FD4BAFB9}"/>
    <hyperlink ref="I288" r:id="rId9" xr:uid="{DC80CE65-F8BF-4BD5-B43E-7CBADCCA3FED}"/>
    <hyperlink ref="I292" r:id="rId10" xr:uid="{ADDDE24A-B158-437C-964F-F8A47789094A}"/>
    <hyperlink ref="I293" r:id="rId11" xr:uid="{F8160B58-20DD-4EB6-92DF-AB1CEA0E2552}"/>
    <hyperlink ref="I297" r:id="rId12" xr:uid="{B114CE21-7913-4157-890B-B6DE635F8B7D}"/>
    <hyperlink ref="I298" r:id="rId13" xr:uid="{5F00D6EA-7767-47C0-B22D-449A67D871FE}"/>
  </hyperlinks>
  <pageMargins left="0.78740157480314965" right="0.78740157480314965" top="0.98425196850393704" bottom="0.98425196850393704" header="0.51181102362204722" footer="0.51181102362204722"/>
  <pageSetup orientation="landscape" r:id="rId14"/>
  <headerFooter alignWithMargins="0"/>
  <tableParts count="3">
    <tablePart r:id="rId15"/>
    <tablePart r:id="rId16"/>
    <tablePart r:id="rId1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57"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327" t="s">
        <v>38</v>
      </c>
      <c r="D3" s="328"/>
      <c r="E3" s="329"/>
      <c r="F3" s="330"/>
    </row>
    <row r="4" spans="2:7" ht="15.75" customHeight="1" x14ac:dyDescent="0.35">
      <c r="C4" s="45"/>
      <c r="D4" s="45"/>
      <c r="E4" s="46"/>
      <c r="F4" s="46"/>
    </row>
    <row r="5" spans="2:7" ht="15.75" customHeight="1" x14ac:dyDescent="0.35">
      <c r="C5" s="45"/>
      <c r="D5" s="45"/>
      <c r="E5" s="46"/>
      <c r="F5" s="46"/>
    </row>
    <row r="6" spans="2:7" ht="22.5" customHeight="1" x14ac:dyDescent="0.35">
      <c r="C6" s="325" t="s">
        <v>36</v>
      </c>
      <c r="D6" s="325"/>
      <c r="E6" s="331"/>
      <c r="F6" s="331"/>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DB1B-BD99-4A1C-B691-C4B343055A95}">
  <dimension ref="F7"/>
  <sheetViews>
    <sheetView workbookViewId="0">
      <selection activeCell="F7" sqref="F7"/>
    </sheetView>
  </sheetViews>
  <sheetFormatPr baseColWidth="10" defaultRowHeight="12.75" x14ac:dyDescent="0.2"/>
  <sheetData>
    <row r="7" spans="6:6" x14ac:dyDescent="0.2">
      <c r="F7" t="b">
        <f>IF(Feuil1!D229="bilel",vr)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9</vt:i4>
      </vt:variant>
    </vt:vector>
  </HeadingPairs>
  <TitlesOfParts>
    <vt:vector size="16" baseType="lpstr">
      <vt:lpstr>ETAT DE FACTURES DE DOIT</vt:lpstr>
      <vt:lpstr>Suivie Caisse Djamel Juillet</vt:lpstr>
      <vt:lpstr>Suivie Caisse Djamel aout</vt:lpstr>
      <vt:lpstr>Suivie Caisse Djamel Septembre</vt:lpstr>
      <vt:lpstr>Suivie Caisse Es-Sabre</vt:lpstr>
      <vt:lpstr>caisse sabre payé par djamel</vt:lpstr>
      <vt:lpstr>Feuil1</vt:lpstr>
      <vt:lpstr>'Suivie Caisse Djamel aout'!Impression_des_titres</vt:lpstr>
      <vt:lpstr>'Suivie Caisse Djamel Juillet'!Impression_des_titres</vt:lpstr>
      <vt:lpstr>'Suivie Caisse Djamel Septembre'!Impression_des_titres</vt:lpstr>
      <vt:lpstr>'Suivie Caisse Es-Sabre'!Impression_des_titres</vt:lpstr>
      <vt:lpstr>'ETAT DE FACTURES DE DOIT'!Zone_d_impression</vt:lpstr>
      <vt:lpstr>'Suivie Caisse Djamel aout'!Zone_d_impression</vt:lpstr>
      <vt:lpstr>'Suivie Caisse Djamel Juillet'!Zone_d_impression</vt:lpstr>
      <vt:lpstr>'Suivie Caisse Djamel Septembre'!Zone_d_impression</vt:lpstr>
      <vt:lpstr>'Suivie Caisse Es-Sabre'!Zone_d_impression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2022-11-24T09:10:56Z</cp:lastPrinted>
  <dcterms:created xsi:type="dcterms:W3CDTF">1996-10-14T23:33:28Z</dcterms:created>
  <dcterms:modified xsi:type="dcterms:W3CDTF">2022-11-26T10:51:37Z</dcterms:modified>
</cp:coreProperties>
</file>