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harts/chartEx4.xml" ContentType="application/vnd.ms-office.chartex+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https://d.docs.live.net/acc5ef90ea938773/Desktop/Bootcamp Data/"/>
    </mc:Choice>
  </mc:AlternateContent>
  <xr:revisionPtr revIDLastSave="1795" documentId="8_{12A21F3E-62D1-45B3-B631-A6D64E6EDA3C}" xr6:coauthVersionLast="47" xr6:coauthVersionMax="47" xr10:uidLastSave="{EBD4BFE4-863F-4841-99CE-F373E403A02F}"/>
  <bookViews>
    <workbookView xWindow="-110" yWindow="-110" windowWidth="24220" windowHeight="15500" firstSheet="4" activeTab="11" xr2:uid="{00000000-000D-0000-FFFF-FFFF00000000}"/>
  </bookViews>
  <sheets>
    <sheet name="Crowdfunding" sheetId="1" r:id="rId1"/>
    <sheet name="Pivot Table and Chart 1" sheetId="8" r:id="rId2"/>
    <sheet name="Pivot Table &amp; Chart 2" sheetId="9" r:id="rId3"/>
    <sheet name="Pivot Table &amp; Chart 3" sheetId="7" r:id="rId4"/>
    <sheet name="Crowfunding Goal Analysis" sheetId="11" r:id="rId5"/>
    <sheet name="Statistical Analysis" sheetId="13" r:id="rId6"/>
    <sheet name="W1" sheetId="16" r:id="rId7"/>
    <sheet name="W 2" sheetId="17" r:id="rId8"/>
    <sheet name="W 3" sheetId="14" r:id="rId9"/>
    <sheet name="W 4" sheetId="18" r:id="rId10"/>
    <sheet name="W 5" sheetId="19" r:id="rId11"/>
    <sheet name="W 6" sheetId="20" r:id="rId12"/>
  </sheets>
  <definedNames>
    <definedName name="_xlchart.v1.0" hidden="1">'Statistical Analysis'!$J$2</definedName>
    <definedName name="_xlchart.v1.1" hidden="1">'Statistical Analysis'!$J$3:$J$368</definedName>
    <definedName name="_xlchart.v1.2" hidden="1">'Statistical Analysis'!$J$5:$J$368</definedName>
    <definedName name="_xlchart.v1.3" hidden="1">'Statistical Analysis'!$K$5:$K$569</definedName>
    <definedName name="_xlchart.v1.4" hidden="1">'W 5'!$H$1:$H$626</definedName>
    <definedName name="_xlchart.v1.5" hidden="1">'W 5'!$H$627:$H$1001</definedName>
  </definedNames>
  <calcPr calcId="191029" concurrentCalc="0"/>
  <pivotCaches>
    <pivotCache cacheId="0"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X18" i="20"/>
  <c r="X17" i="20"/>
  <c r="F27" i="17"/>
  <c r="G41" i="13"/>
  <c r="F41" i="13"/>
  <c r="G39" i="13"/>
  <c r="F39" i="13"/>
  <c r="J369" i="13"/>
  <c r="H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912" i="19"/>
  <c r="H913" i="19"/>
  <c r="H914" i="19"/>
  <c r="H915" i="19"/>
  <c r="H916" i="19"/>
  <c r="H917" i="19"/>
  <c r="H918" i="19"/>
  <c r="H919" i="19"/>
  <c r="H920" i="19"/>
  <c r="H921" i="19"/>
  <c r="H922" i="19"/>
  <c r="H923" i="19"/>
  <c r="H924" i="19"/>
  <c r="H925" i="19"/>
  <c r="H926" i="19"/>
  <c r="H927" i="19"/>
  <c r="H928" i="19"/>
  <c r="H929" i="19"/>
  <c r="H930" i="19"/>
  <c r="H931" i="19"/>
  <c r="H932" i="19"/>
  <c r="H933" i="19"/>
  <c r="H934" i="19"/>
  <c r="H935" i="19"/>
  <c r="H936" i="19"/>
  <c r="H937" i="19"/>
  <c r="H938" i="19"/>
  <c r="H939" i="19"/>
  <c r="H940" i="19"/>
  <c r="H941" i="19"/>
  <c r="H942" i="19"/>
  <c r="H943" i="19"/>
  <c r="H944" i="19"/>
  <c r="H945" i="19"/>
  <c r="H946" i="19"/>
  <c r="H947" i="19"/>
  <c r="H948" i="19"/>
  <c r="H949" i="19"/>
  <c r="H950" i="19"/>
  <c r="H951" i="19"/>
  <c r="H952" i="19"/>
  <c r="H953"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84" i="19"/>
  <c r="H985" i="19"/>
  <c r="H986" i="19"/>
  <c r="H987" i="19"/>
  <c r="H988" i="19"/>
  <c r="H989" i="19"/>
  <c r="H990" i="19"/>
  <c r="H991" i="19"/>
  <c r="H992" i="19"/>
  <c r="H993" i="19"/>
  <c r="H994" i="19"/>
  <c r="H995" i="19"/>
  <c r="H996" i="19"/>
  <c r="H997" i="19"/>
  <c r="H998" i="19"/>
  <c r="H999" i="19"/>
  <c r="H1000" i="19"/>
  <c r="H1001" i="19"/>
  <c r="L8" i="19"/>
  <c r="K8" i="19"/>
  <c r="H7" i="18"/>
  <c r="H8" i="18"/>
  <c r="H9" i="18"/>
  <c r="H10" i="18"/>
  <c r="H11" i="18"/>
  <c r="H12" i="18"/>
  <c r="H13" i="18"/>
  <c r="H14" i="18"/>
  <c r="H15" i="18"/>
  <c r="H16" i="18"/>
  <c r="H17" i="18"/>
  <c r="H6" i="18"/>
  <c r="G7" i="18"/>
  <c r="G8" i="18"/>
  <c r="G9" i="18"/>
  <c r="G10" i="18"/>
  <c r="G11" i="18"/>
  <c r="G12" i="18"/>
  <c r="G13" i="18"/>
  <c r="G14" i="18"/>
  <c r="G15" i="18"/>
  <c r="G16" i="18"/>
  <c r="G17" i="18"/>
  <c r="G6" i="18"/>
  <c r="F7" i="18"/>
  <c r="F8" i="18"/>
  <c r="F9" i="18"/>
  <c r="F10" i="18"/>
  <c r="F11" i="18"/>
  <c r="F12" i="18"/>
  <c r="F13" i="18"/>
  <c r="F14" i="18"/>
  <c r="F15" i="18"/>
  <c r="F16" i="18"/>
  <c r="F17" i="18"/>
  <c r="F6" i="18"/>
  <c r="G1002" i="1"/>
  <c r="R4" i="20"/>
  <c r="M4" i="20"/>
  <c r="L4" i="20"/>
  <c r="S4" i="20"/>
  <c r="T4" i="20"/>
  <c r="R87" i="20"/>
  <c r="M87" i="20"/>
  <c r="L87" i="20"/>
  <c r="S87" i="20"/>
  <c r="T87" i="20"/>
  <c r="R89" i="20"/>
  <c r="M89" i="20"/>
  <c r="L89" i="20"/>
  <c r="S89" i="20"/>
  <c r="T89" i="20"/>
  <c r="R100" i="20"/>
  <c r="M100" i="20"/>
  <c r="L100" i="20"/>
  <c r="S100" i="20"/>
  <c r="T100" i="20"/>
  <c r="R2" i="20"/>
  <c r="M2" i="20"/>
  <c r="L2" i="20"/>
  <c r="S2" i="20"/>
  <c r="T2" i="20"/>
  <c r="R3" i="20"/>
  <c r="M3" i="20"/>
  <c r="L3" i="20"/>
  <c r="S3" i="20"/>
  <c r="T3" i="20"/>
  <c r="R5" i="20"/>
  <c r="M5" i="20"/>
  <c r="L5" i="20"/>
  <c r="S5" i="20"/>
  <c r="T5" i="20"/>
  <c r="R6" i="20"/>
  <c r="M6" i="20"/>
  <c r="L6" i="20"/>
  <c r="S6" i="20"/>
  <c r="T6" i="20"/>
  <c r="R7" i="20"/>
  <c r="M7" i="20"/>
  <c r="L7" i="20"/>
  <c r="S7" i="20"/>
  <c r="T7" i="20"/>
  <c r="R8" i="20"/>
  <c r="M8" i="20"/>
  <c r="L8" i="20"/>
  <c r="S8" i="20"/>
  <c r="T8" i="20"/>
  <c r="R9" i="20"/>
  <c r="M9" i="20"/>
  <c r="L9" i="20"/>
  <c r="S9" i="20"/>
  <c r="T9" i="20"/>
  <c r="R10" i="20"/>
  <c r="M10" i="20"/>
  <c r="L10" i="20"/>
  <c r="S10" i="20"/>
  <c r="T10" i="20"/>
  <c r="R11" i="20"/>
  <c r="M11" i="20"/>
  <c r="L11" i="20"/>
  <c r="S11" i="20"/>
  <c r="T11" i="20"/>
  <c r="R12" i="20"/>
  <c r="M12" i="20"/>
  <c r="L12" i="20"/>
  <c r="S12" i="20"/>
  <c r="T12" i="20"/>
  <c r="R13" i="20"/>
  <c r="M13" i="20"/>
  <c r="L13" i="20"/>
  <c r="S13" i="20"/>
  <c r="T13" i="20"/>
  <c r="R14" i="20"/>
  <c r="M14" i="20"/>
  <c r="L14" i="20"/>
  <c r="S14" i="20"/>
  <c r="T14" i="20"/>
  <c r="R15" i="20"/>
  <c r="M15" i="20"/>
  <c r="L15" i="20"/>
  <c r="S15" i="20"/>
  <c r="T15" i="20"/>
  <c r="R16" i="20"/>
  <c r="M16" i="20"/>
  <c r="L16" i="20"/>
  <c r="S16" i="20"/>
  <c r="T16" i="20"/>
  <c r="R17" i="20"/>
  <c r="M17" i="20"/>
  <c r="L17" i="20"/>
  <c r="S17" i="20"/>
  <c r="T17" i="20"/>
  <c r="R18" i="20"/>
  <c r="M18" i="20"/>
  <c r="L18" i="20"/>
  <c r="S18" i="20"/>
  <c r="T18" i="20"/>
  <c r="R19" i="20"/>
  <c r="M19" i="20"/>
  <c r="L19" i="20"/>
  <c r="S19" i="20"/>
  <c r="T19" i="20"/>
  <c r="R20" i="20"/>
  <c r="M20" i="20"/>
  <c r="L20" i="20"/>
  <c r="S20" i="20"/>
  <c r="T20" i="20"/>
  <c r="R21" i="20"/>
  <c r="M21" i="20"/>
  <c r="L21" i="20"/>
  <c r="S21" i="20"/>
  <c r="T21" i="20"/>
  <c r="R22" i="20"/>
  <c r="M22" i="20"/>
  <c r="L22" i="20"/>
  <c r="S22" i="20"/>
  <c r="T22" i="20"/>
  <c r="R23" i="20"/>
  <c r="M23" i="20"/>
  <c r="L23" i="20"/>
  <c r="S23" i="20"/>
  <c r="T23" i="20"/>
  <c r="R24" i="20"/>
  <c r="M24" i="20"/>
  <c r="L24" i="20"/>
  <c r="S24" i="20"/>
  <c r="T24" i="20"/>
  <c r="R25" i="20"/>
  <c r="M25" i="20"/>
  <c r="L25" i="20"/>
  <c r="S25" i="20"/>
  <c r="T25" i="20"/>
  <c r="R26" i="20"/>
  <c r="M26" i="20"/>
  <c r="L26" i="20"/>
  <c r="S26" i="20"/>
  <c r="T26" i="20"/>
  <c r="R27" i="20"/>
  <c r="M27" i="20"/>
  <c r="L27" i="20"/>
  <c r="S27" i="20"/>
  <c r="T27" i="20"/>
  <c r="R28" i="20"/>
  <c r="M28" i="20"/>
  <c r="L28" i="20"/>
  <c r="S28" i="20"/>
  <c r="T28" i="20"/>
  <c r="R29" i="20"/>
  <c r="M29" i="20"/>
  <c r="L29" i="20"/>
  <c r="S29" i="20"/>
  <c r="T29" i="20"/>
  <c r="R30" i="20"/>
  <c r="M30" i="20"/>
  <c r="L30" i="20"/>
  <c r="S30" i="20"/>
  <c r="T30" i="20"/>
  <c r="R31" i="20"/>
  <c r="M31" i="20"/>
  <c r="L31" i="20"/>
  <c r="S31" i="20"/>
  <c r="T31" i="20"/>
  <c r="R32" i="20"/>
  <c r="M32" i="20"/>
  <c r="L32" i="20"/>
  <c r="S32" i="20"/>
  <c r="T32" i="20"/>
  <c r="R33" i="20"/>
  <c r="M33" i="20"/>
  <c r="L33" i="20"/>
  <c r="S33" i="20"/>
  <c r="T33" i="20"/>
  <c r="R34" i="20"/>
  <c r="M34" i="20"/>
  <c r="L34" i="20"/>
  <c r="S34" i="20"/>
  <c r="T34" i="20"/>
  <c r="R35" i="20"/>
  <c r="M35" i="20"/>
  <c r="L35" i="20"/>
  <c r="S35" i="20"/>
  <c r="T35" i="20"/>
  <c r="R36" i="20"/>
  <c r="M36" i="20"/>
  <c r="L36" i="20"/>
  <c r="S36" i="20"/>
  <c r="T36" i="20"/>
  <c r="R37" i="20"/>
  <c r="M37" i="20"/>
  <c r="L37" i="20"/>
  <c r="S37" i="20"/>
  <c r="T37" i="20"/>
  <c r="R38" i="20"/>
  <c r="M38" i="20"/>
  <c r="L38" i="20"/>
  <c r="S38" i="20"/>
  <c r="T38" i="20"/>
  <c r="R39" i="20"/>
  <c r="M39" i="20"/>
  <c r="L39" i="20"/>
  <c r="S39" i="20"/>
  <c r="T39" i="20"/>
  <c r="R40" i="20"/>
  <c r="M40" i="20"/>
  <c r="L40" i="20"/>
  <c r="S40" i="20"/>
  <c r="T40" i="20"/>
  <c r="R41" i="20"/>
  <c r="M41" i="20"/>
  <c r="L41" i="20"/>
  <c r="S41" i="20"/>
  <c r="T41" i="20"/>
  <c r="R42" i="20"/>
  <c r="M42" i="20"/>
  <c r="L42" i="20"/>
  <c r="S42" i="20"/>
  <c r="T42" i="20"/>
  <c r="R43" i="20"/>
  <c r="M43" i="20"/>
  <c r="L43" i="20"/>
  <c r="S43" i="20"/>
  <c r="T43" i="20"/>
  <c r="R44" i="20"/>
  <c r="M44" i="20"/>
  <c r="L44" i="20"/>
  <c r="S44" i="20"/>
  <c r="T44" i="20"/>
  <c r="R45" i="20"/>
  <c r="M45" i="20"/>
  <c r="L45" i="20"/>
  <c r="S45" i="20"/>
  <c r="T45" i="20"/>
  <c r="R46" i="20"/>
  <c r="M46" i="20"/>
  <c r="L46" i="20"/>
  <c r="S46" i="20"/>
  <c r="T46" i="20"/>
  <c r="R47" i="20"/>
  <c r="M47" i="20"/>
  <c r="L47" i="20"/>
  <c r="S47" i="20"/>
  <c r="T47" i="20"/>
  <c r="R48" i="20"/>
  <c r="M48" i="20"/>
  <c r="L48" i="20"/>
  <c r="S48" i="20"/>
  <c r="T48" i="20"/>
  <c r="R49" i="20"/>
  <c r="M49" i="20"/>
  <c r="L49" i="20"/>
  <c r="S49" i="20"/>
  <c r="T49" i="20"/>
  <c r="R50" i="20"/>
  <c r="M50" i="20"/>
  <c r="L50" i="20"/>
  <c r="S50" i="20"/>
  <c r="T50" i="20"/>
  <c r="R51" i="20"/>
  <c r="M51" i="20"/>
  <c r="L51" i="20"/>
  <c r="S51" i="20"/>
  <c r="T51" i="20"/>
  <c r="R52" i="20"/>
  <c r="M52" i="20"/>
  <c r="L52" i="20"/>
  <c r="S52" i="20"/>
  <c r="T52" i="20"/>
  <c r="R53" i="20"/>
  <c r="M53" i="20"/>
  <c r="L53" i="20"/>
  <c r="S53" i="20"/>
  <c r="T53" i="20"/>
  <c r="R54" i="20"/>
  <c r="M54" i="20"/>
  <c r="L54" i="20"/>
  <c r="S54" i="20"/>
  <c r="T54" i="20"/>
  <c r="R55" i="20"/>
  <c r="M55" i="20"/>
  <c r="L55" i="20"/>
  <c r="S55" i="20"/>
  <c r="T55" i="20"/>
  <c r="R56" i="20"/>
  <c r="M56" i="20"/>
  <c r="L56" i="20"/>
  <c r="S56" i="20"/>
  <c r="T56" i="20"/>
  <c r="R57" i="20"/>
  <c r="M57" i="20"/>
  <c r="L57" i="20"/>
  <c r="S57" i="20"/>
  <c r="T57" i="20"/>
  <c r="R58" i="20"/>
  <c r="M58" i="20"/>
  <c r="L58" i="20"/>
  <c r="S58" i="20"/>
  <c r="T58" i="20"/>
  <c r="R59" i="20"/>
  <c r="M59" i="20"/>
  <c r="L59" i="20"/>
  <c r="S59" i="20"/>
  <c r="T59" i="20"/>
  <c r="R60" i="20"/>
  <c r="M60" i="20"/>
  <c r="L60" i="20"/>
  <c r="S60" i="20"/>
  <c r="T60" i="20"/>
  <c r="R61" i="20"/>
  <c r="M61" i="20"/>
  <c r="L61" i="20"/>
  <c r="S61" i="20"/>
  <c r="T61" i="20"/>
  <c r="R62" i="20"/>
  <c r="M62" i="20"/>
  <c r="L62" i="20"/>
  <c r="S62" i="20"/>
  <c r="T62" i="20"/>
  <c r="R63" i="20"/>
  <c r="M63" i="20"/>
  <c r="L63" i="20"/>
  <c r="S63" i="20"/>
  <c r="T63" i="20"/>
  <c r="R64" i="20"/>
  <c r="M64" i="20"/>
  <c r="L64" i="20"/>
  <c r="S64" i="20"/>
  <c r="T64" i="20"/>
  <c r="R65" i="20"/>
  <c r="M65" i="20"/>
  <c r="L65" i="20"/>
  <c r="S65" i="20"/>
  <c r="T65" i="20"/>
  <c r="R66" i="20"/>
  <c r="M66" i="20"/>
  <c r="L66" i="20"/>
  <c r="S66" i="20"/>
  <c r="T66" i="20"/>
  <c r="R67" i="20"/>
  <c r="M67" i="20"/>
  <c r="L67" i="20"/>
  <c r="S67" i="20"/>
  <c r="T67" i="20"/>
  <c r="R68" i="20"/>
  <c r="M68" i="20"/>
  <c r="L68" i="20"/>
  <c r="S68" i="20"/>
  <c r="T68" i="20"/>
  <c r="R69" i="20"/>
  <c r="M69" i="20"/>
  <c r="L69" i="20"/>
  <c r="S69" i="20"/>
  <c r="T69" i="20"/>
  <c r="R70" i="20"/>
  <c r="M70" i="20"/>
  <c r="L70" i="20"/>
  <c r="S70" i="20"/>
  <c r="T70" i="20"/>
  <c r="R71" i="20"/>
  <c r="M71" i="20"/>
  <c r="L71" i="20"/>
  <c r="S71" i="20"/>
  <c r="T71" i="20"/>
  <c r="R72" i="20"/>
  <c r="M72" i="20"/>
  <c r="L72" i="20"/>
  <c r="S72" i="20"/>
  <c r="T72" i="20"/>
  <c r="R73" i="20"/>
  <c r="M73" i="20"/>
  <c r="L73" i="20"/>
  <c r="S73" i="20"/>
  <c r="T73" i="20"/>
  <c r="R74" i="20"/>
  <c r="M74" i="20"/>
  <c r="L74" i="20"/>
  <c r="S74" i="20"/>
  <c r="T74" i="20"/>
  <c r="R75" i="20"/>
  <c r="M75" i="20"/>
  <c r="L75" i="20"/>
  <c r="S75" i="20"/>
  <c r="T75" i="20"/>
  <c r="R76" i="20"/>
  <c r="M76" i="20"/>
  <c r="L76" i="20"/>
  <c r="S76" i="20"/>
  <c r="T76" i="20"/>
  <c r="R77" i="20"/>
  <c r="M77" i="20"/>
  <c r="L77" i="20"/>
  <c r="S77" i="20"/>
  <c r="T77" i="20"/>
  <c r="R78" i="20"/>
  <c r="M78" i="20"/>
  <c r="L78" i="20"/>
  <c r="S78" i="20"/>
  <c r="T78" i="20"/>
  <c r="R79" i="20"/>
  <c r="M79" i="20"/>
  <c r="L79" i="20"/>
  <c r="S79" i="20"/>
  <c r="T79" i="20"/>
  <c r="R80" i="20"/>
  <c r="M80" i="20"/>
  <c r="L80" i="20"/>
  <c r="S80" i="20"/>
  <c r="T80" i="20"/>
  <c r="R81" i="20"/>
  <c r="M81" i="20"/>
  <c r="L81" i="20"/>
  <c r="S81" i="20"/>
  <c r="T81" i="20"/>
  <c r="R82" i="20"/>
  <c r="M82" i="20"/>
  <c r="L82" i="20"/>
  <c r="S82" i="20"/>
  <c r="T82" i="20"/>
  <c r="R83" i="20"/>
  <c r="M83" i="20"/>
  <c r="L83" i="20"/>
  <c r="S83" i="20"/>
  <c r="T83" i="20"/>
  <c r="R84" i="20"/>
  <c r="M84" i="20"/>
  <c r="L84" i="20"/>
  <c r="S84" i="20"/>
  <c r="T84" i="20"/>
  <c r="R85" i="20"/>
  <c r="M85" i="20"/>
  <c r="L85" i="20"/>
  <c r="S85" i="20"/>
  <c r="T85" i="20"/>
  <c r="R86" i="20"/>
  <c r="M86" i="20"/>
  <c r="L86" i="20"/>
  <c r="S86" i="20"/>
  <c r="T86" i="20"/>
  <c r="R88" i="20"/>
  <c r="M88" i="20"/>
  <c r="L88" i="20"/>
  <c r="S88" i="20"/>
  <c r="T88" i="20"/>
  <c r="R90" i="20"/>
  <c r="M90" i="20"/>
  <c r="L90" i="20"/>
  <c r="S90" i="20"/>
  <c r="T90" i="20"/>
  <c r="R91" i="20"/>
  <c r="M91" i="20"/>
  <c r="L91" i="20"/>
  <c r="S91" i="20"/>
  <c r="T91" i="20"/>
  <c r="R92" i="20"/>
  <c r="M92" i="20"/>
  <c r="L92" i="20"/>
  <c r="S92" i="20"/>
  <c r="T92" i="20"/>
  <c r="R93" i="20"/>
  <c r="M93" i="20"/>
  <c r="L93" i="20"/>
  <c r="S93" i="20"/>
  <c r="T93" i="20"/>
  <c r="R94" i="20"/>
  <c r="M94" i="20"/>
  <c r="L94" i="20"/>
  <c r="S94" i="20"/>
  <c r="T94" i="20"/>
  <c r="R95" i="20"/>
  <c r="M95" i="20"/>
  <c r="L95" i="20"/>
  <c r="S95" i="20"/>
  <c r="T95" i="20"/>
  <c r="R96" i="20"/>
  <c r="M96" i="20"/>
  <c r="L96" i="20"/>
  <c r="S96" i="20"/>
  <c r="T96" i="20"/>
  <c r="R97" i="20"/>
  <c r="M97" i="20"/>
  <c r="L97" i="20"/>
  <c r="S97" i="20"/>
  <c r="T97" i="20"/>
  <c r="R98" i="20"/>
  <c r="M98" i="20"/>
  <c r="L98" i="20"/>
  <c r="S98" i="20"/>
  <c r="T98" i="20"/>
  <c r="R99" i="20"/>
  <c r="M99" i="20"/>
  <c r="L99" i="20"/>
  <c r="S99" i="20"/>
  <c r="T99" i="20"/>
  <c r="R101" i="20"/>
  <c r="M101" i="20"/>
  <c r="L101" i="20"/>
  <c r="S101" i="20"/>
  <c r="T101" i="20"/>
  <c r="R102" i="20"/>
  <c r="M102" i="20"/>
  <c r="L102" i="20"/>
  <c r="S102" i="20"/>
  <c r="T102" i="20"/>
  <c r="R103" i="20"/>
  <c r="M103" i="20"/>
  <c r="L103" i="20"/>
  <c r="S103" i="20"/>
  <c r="T103" i="20"/>
  <c r="R104" i="20"/>
  <c r="M104" i="20"/>
  <c r="L104" i="20"/>
  <c r="S104" i="20"/>
  <c r="T104" i="20"/>
  <c r="R105" i="20"/>
  <c r="M105" i="20"/>
  <c r="L105" i="20"/>
  <c r="S105" i="20"/>
  <c r="T105" i="20"/>
  <c r="R106" i="20"/>
  <c r="M106" i="20"/>
  <c r="L106" i="20"/>
  <c r="S106" i="20"/>
  <c r="T106" i="20"/>
  <c r="R107" i="20"/>
  <c r="M107" i="20"/>
  <c r="L107" i="20"/>
  <c r="S107" i="20"/>
  <c r="T107" i="20"/>
  <c r="R108" i="20"/>
  <c r="M108" i="20"/>
  <c r="L108" i="20"/>
  <c r="S108" i="20"/>
  <c r="T108" i="20"/>
  <c r="R109" i="20"/>
  <c r="M109" i="20"/>
  <c r="L109" i="20"/>
  <c r="S109" i="20"/>
  <c r="T109" i="20"/>
  <c r="R110" i="20"/>
  <c r="M110" i="20"/>
  <c r="L110" i="20"/>
  <c r="S110" i="20"/>
  <c r="T110" i="20"/>
  <c r="R111" i="20"/>
  <c r="M111" i="20"/>
  <c r="L111" i="20"/>
  <c r="S111" i="20"/>
  <c r="T111" i="20"/>
  <c r="R112" i="20"/>
  <c r="M112" i="20"/>
  <c r="L112" i="20"/>
  <c r="S112" i="20"/>
  <c r="T112" i="20"/>
  <c r="R113" i="20"/>
  <c r="M113" i="20"/>
  <c r="L113" i="20"/>
  <c r="S113" i="20"/>
  <c r="T113" i="20"/>
  <c r="R114" i="20"/>
  <c r="M114" i="20"/>
  <c r="L114" i="20"/>
  <c r="S114" i="20"/>
  <c r="T114" i="20"/>
  <c r="R115" i="20"/>
  <c r="M115" i="20"/>
  <c r="L115" i="20"/>
  <c r="S115" i="20"/>
  <c r="T115" i="20"/>
  <c r="R116" i="20"/>
  <c r="M116" i="20"/>
  <c r="L116" i="20"/>
  <c r="S116" i="20"/>
  <c r="T116" i="20"/>
  <c r="R117" i="20"/>
  <c r="M117" i="20"/>
  <c r="L117" i="20"/>
  <c r="S117" i="20"/>
  <c r="T117" i="20"/>
  <c r="R118" i="20"/>
  <c r="M118" i="20"/>
  <c r="L118" i="20"/>
  <c r="S118" i="20"/>
  <c r="T118" i="20"/>
  <c r="R119" i="20"/>
  <c r="M119" i="20"/>
  <c r="L119" i="20"/>
  <c r="S119" i="20"/>
  <c r="T119" i="20"/>
  <c r="R120" i="20"/>
  <c r="M120" i="20"/>
  <c r="L120" i="20"/>
  <c r="S120" i="20"/>
  <c r="T120" i="20"/>
  <c r="R121" i="20"/>
  <c r="M121" i="20"/>
  <c r="L121" i="20"/>
  <c r="S121" i="20"/>
  <c r="T121" i="20"/>
  <c r="R122" i="20"/>
  <c r="M122" i="20"/>
  <c r="L122" i="20"/>
  <c r="S122" i="20"/>
  <c r="T122" i="20"/>
  <c r="R123" i="20"/>
  <c r="M123" i="20"/>
  <c r="L123" i="20"/>
  <c r="S123" i="20"/>
  <c r="T123" i="20"/>
  <c r="R124" i="20"/>
  <c r="M124" i="20"/>
  <c r="L124" i="20"/>
  <c r="S124" i="20"/>
  <c r="T124" i="20"/>
  <c r="R125" i="20"/>
  <c r="M125" i="20"/>
  <c r="L125" i="20"/>
  <c r="S125" i="20"/>
  <c r="T125" i="20"/>
  <c r="R126" i="20"/>
  <c r="M126" i="20"/>
  <c r="L126" i="20"/>
  <c r="S126" i="20"/>
  <c r="T126" i="20"/>
  <c r="R127" i="20"/>
  <c r="M127" i="20"/>
  <c r="L127" i="20"/>
  <c r="S127" i="20"/>
  <c r="T127" i="20"/>
  <c r="R128" i="20"/>
  <c r="M128" i="20"/>
  <c r="L128" i="20"/>
  <c r="S128" i="20"/>
  <c r="T128" i="20"/>
  <c r="R129" i="20"/>
  <c r="M129" i="20"/>
  <c r="L129" i="20"/>
  <c r="S129" i="20"/>
  <c r="T129" i="20"/>
  <c r="R130" i="20"/>
  <c r="M130" i="20"/>
  <c r="L130" i="20"/>
  <c r="S130" i="20"/>
  <c r="T130" i="20"/>
  <c r="R131" i="20"/>
  <c r="M131" i="20"/>
  <c r="L131" i="20"/>
  <c r="S131" i="20"/>
  <c r="T131" i="20"/>
  <c r="R132" i="20"/>
  <c r="M132" i="20"/>
  <c r="L132" i="20"/>
  <c r="S132" i="20"/>
  <c r="T132" i="20"/>
  <c r="R133" i="20"/>
  <c r="M133" i="20"/>
  <c r="L133" i="20"/>
  <c r="S133" i="20"/>
  <c r="T133" i="20"/>
  <c r="R134" i="20"/>
  <c r="M134" i="20"/>
  <c r="L134" i="20"/>
  <c r="S134" i="20"/>
  <c r="T134" i="20"/>
  <c r="R135" i="20"/>
  <c r="M135" i="20"/>
  <c r="L135" i="20"/>
  <c r="S135" i="20"/>
  <c r="T135" i="20"/>
  <c r="R136" i="20"/>
  <c r="M136" i="20"/>
  <c r="L136" i="20"/>
  <c r="S136" i="20"/>
  <c r="T136" i="20"/>
  <c r="R137" i="20"/>
  <c r="M137" i="20"/>
  <c r="L137" i="20"/>
  <c r="S137" i="20"/>
  <c r="T137" i="20"/>
  <c r="R138" i="20"/>
  <c r="M138" i="20"/>
  <c r="L138" i="20"/>
  <c r="S138" i="20"/>
  <c r="T138" i="20"/>
  <c r="R139" i="20"/>
  <c r="M139" i="20"/>
  <c r="L139" i="20"/>
  <c r="S139" i="20"/>
  <c r="T139" i="20"/>
  <c r="R140" i="20"/>
  <c r="M140" i="20"/>
  <c r="L140" i="20"/>
  <c r="S140" i="20"/>
  <c r="T140" i="20"/>
  <c r="R141" i="20"/>
  <c r="M141" i="20"/>
  <c r="L141" i="20"/>
  <c r="S141" i="20"/>
  <c r="T141" i="20"/>
  <c r="R142" i="20"/>
  <c r="M142" i="20"/>
  <c r="L142" i="20"/>
  <c r="S142" i="20"/>
  <c r="T142" i="20"/>
  <c r="R143" i="20"/>
  <c r="M143" i="20"/>
  <c r="L143" i="20"/>
  <c r="S143" i="20"/>
  <c r="T143" i="20"/>
  <c r="R144" i="20"/>
  <c r="M144" i="20"/>
  <c r="L144" i="20"/>
  <c r="S144" i="20"/>
  <c r="T144" i="20"/>
  <c r="R145" i="20"/>
  <c r="M145" i="20"/>
  <c r="L145" i="20"/>
  <c r="S145" i="20"/>
  <c r="T145" i="20"/>
  <c r="R146" i="20"/>
  <c r="M146" i="20"/>
  <c r="L146" i="20"/>
  <c r="S146" i="20"/>
  <c r="T146" i="20"/>
  <c r="R147" i="20"/>
  <c r="M147" i="20"/>
  <c r="L147" i="20"/>
  <c r="S147" i="20"/>
  <c r="T147" i="20"/>
  <c r="R148" i="20"/>
  <c r="M148" i="20"/>
  <c r="L148" i="20"/>
  <c r="S148" i="20"/>
  <c r="T148" i="20"/>
  <c r="R149" i="20"/>
  <c r="M149" i="20"/>
  <c r="L149" i="20"/>
  <c r="S149" i="20"/>
  <c r="T149" i="20"/>
  <c r="R150" i="20"/>
  <c r="M150" i="20"/>
  <c r="L150" i="20"/>
  <c r="S150" i="20"/>
  <c r="T150" i="20"/>
  <c r="R151" i="20"/>
  <c r="M151" i="20"/>
  <c r="L151" i="20"/>
  <c r="S151" i="20"/>
  <c r="T151" i="20"/>
  <c r="R152" i="20"/>
  <c r="M152" i="20"/>
  <c r="L152" i="20"/>
  <c r="S152" i="20"/>
  <c r="T152" i="20"/>
  <c r="R153" i="20"/>
  <c r="M153" i="20"/>
  <c r="L153" i="20"/>
  <c r="S153" i="20"/>
  <c r="T153" i="20"/>
  <c r="R154" i="20"/>
  <c r="M154" i="20"/>
  <c r="L154" i="20"/>
  <c r="S154" i="20"/>
  <c r="T154" i="20"/>
  <c r="R155" i="20"/>
  <c r="M155" i="20"/>
  <c r="L155" i="20"/>
  <c r="S155" i="20"/>
  <c r="T155" i="20"/>
  <c r="R156" i="20"/>
  <c r="M156" i="20"/>
  <c r="L156" i="20"/>
  <c r="S156" i="20"/>
  <c r="T156" i="20"/>
  <c r="R157" i="20"/>
  <c r="M157" i="20"/>
  <c r="L157" i="20"/>
  <c r="S157" i="20"/>
  <c r="T157" i="20"/>
  <c r="R158" i="20"/>
  <c r="M158" i="20"/>
  <c r="L158" i="20"/>
  <c r="S158" i="20"/>
  <c r="T158" i="20"/>
  <c r="R159" i="20"/>
  <c r="M159" i="20"/>
  <c r="L159" i="20"/>
  <c r="S159" i="20"/>
  <c r="T159" i="20"/>
  <c r="R160" i="20"/>
  <c r="M160" i="20"/>
  <c r="L160" i="20"/>
  <c r="S160" i="20"/>
  <c r="T160" i="20"/>
  <c r="R161" i="20"/>
  <c r="M161" i="20"/>
  <c r="L161" i="20"/>
  <c r="S161" i="20"/>
  <c r="T161" i="20"/>
  <c r="R162" i="20"/>
  <c r="M162" i="20"/>
  <c r="L162" i="20"/>
  <c r="S162" i="20"/>
  <c r="T162" i="20"/>
  <c r="R163" i="20"/>
  <c r="M163" i="20"/>
  <c r="L163" i="20"/>
  <c r="S163" i="20"/>
  <c r="T163" i="20"/>
  <c r="R164" i="20"/>
  <c r="M164" i="20"/>
  <c r="L164" i="20"/>
  <c r="S164" i="20"/>
  <c r="T164" i="20"/>
  <c r="R165" i="20"/>
  <c r="M165" i="20"/>
  <c r="L165" i="20"/>
  <c r="S165" i="20"/>
  <c r="T165" i="20"/>
  <c r="R166" i="20"/>
  <c r="M166" i="20"/>
  <c r="L166" i="20"/>
  <c r="S166" i="20"/>
  <c r="T166" i="20"/>
  <c r="R167" i="20"/>
  <c r="M167" i="20"/>
  <c r="L167" i="20"/>
  <c r="S167" i="20"/>
  <c r="T167" i="20"/>
  <c r="R168" i="20"/>
  <c r="M168" i="20"/>
  <c r="L168" i="20"/>
  <c r="S168" i="20"/>
  <c r="T168" i="20"/>
  <c r="R169" i="20"/>
  <c r="M169" i="20"/>
  <c r="L169" i="20"/>
  <c r="S169" i="20"/>
  <c r="T169" i="20"/>
  <c r="R170" i="20"/>
  <c r="M170" i="20"/>
  <c r="L170" i="20"/>
  <c r="S170" i="20"/>
  <c r="T170" i="20"/>
  <c r="R171" i="20"/>
  <c r="M171" i="20"/>
  <c r="L171" i="20"/>
  <c r="S171" i="20"/>
  <c r="T171" i="20"/>
  <c r="R172" i="20"/>
  <c r="M172" i="20"/>
  <c r="L172" i="20"/>
  <c r="S172" i="20"/>
  <c r="T172" i="20"/>
  <c r="R173" i="20"/>
  <c r="M173" i="20"/>
  <c r="L173" i="20"/>
  <c r="S173" i="20"/>
  <c r="T173" i="20"/>
  <c r="R174" i="20"/>
  <c r="M174" i="20"/>
  <c r="L174" i="20"/>
  <c r="S174" i="20"/>
  <c r="T174" i="20"/>
  <c r="R175" i="20"/>
  <c r="M175" i="20"/>
  <c r="L175" i="20"/>
  <c r="S175" i="20"/>
  <c r="T175" i="20"/>
  <c r="R176" i="20"/>
  <c r="M176" i="20"/>
  <c r="L176" i="20"/>
  <c r="S176" i="20"/>
  <c r="T176" i="20"/>
  <c r="R177" i="20"/>
  <c r="M177" i="20"/>
  <c r="L177" i="20"/>
  <c r="S177" i="20"/>
  <c r="T177" i="20"/>
  <c r="R178" i="20"/>
  <c r="M178" i="20"/>
  <c r="L178" i="20"/>
  <c r="S178" i="20"/>
  <c r="T178" i="20"/>
  <c r="R179" i="20"/>
  <c r="M179" i="20"/>
  <c r="L179" i="20"/>
  <c r="S179" i="20"/>
  <c r="T179" i="20"/>
  <c r="R180" i="20"/>
  <c r="M180" i="20"/>
  <c r="L180" i="20"/>
  <c r="S180" i="20"/>
  <c r="T180" i="20"/>
  <c r="R181" i="20"/>
  <c r="M181" i="20"/>
  <c r="L181" i="20"/>
  <c r="S181" i="20"/>
  <c r="T181" i="20"/>
  <c r="R182" i="20"/>
  <c r="M182" i="20"/>
  <c r="L182" i="20"/>
  <c r="S182" i="20"/>
  <c r="T182" i="20"/>
  <c r="R183" i="20"/>
  <c r="M183" i="20"/>
  <c r="L183" i="20"/>
  <c r="S183" i="20"/>
  <c r="T183" i="20"/>
  <c r="R184" i="20"/>
  <c r="M184" i="20"/>
  <c r="L184" i="20"/>
  <c r="S184" i="20"/>
  <c r="T184" i="20"/>
  <c r="R185" i="20"/>
  <c r="M185" i="20"/>
  <c r="L185" i="20"/>
  <c r="S185" i="20"/>
  <c r="T185" i="20"/>
  <c r="R186" i="20"/>
  <c r="M186" i="20"/>
  <c r="L186" i="20"/>
  <c r="S186" i="20"/>
  <c r="T186" i="20"/>
  <c r="R187" i="20"/>
  <c r="M187" i="20"/>
  <c r="L187" i="20"/>
  <c r="S187" i="20"/>
  <c r="T187" i="20"/>
  <c r="R188" i="20"/>
  <c r="M188" i="20"/>
  <c r="L188" i="20"/>
  <c r="S188" i="20"/>
  <c r="T188" i="20"/>
  <c r="R189" i="20"/>
  <c r="M189" i="20"/>
  <c r="L189" i="20"/>
  <c r="S189" i="20"/>
  <c r="T189" i="20"/>
  <c r="R190" i="20"/>
  <c r="M190" i="20"/>
  <c r="L190" i="20"/>
  <c r="S190" i="20"/>
  <c r="T190" i="20"/>
  <c r="R191" i="20"/>
  <c r="M191" i="20"/>
  <c r="L191" i="20"/>
  <c r="S191" i="20"/>
  <c r="T191" i="20"/>
  <c r="R192" i="20"/>
  <c r="M192" i="20"/>
  <c r="L192" i="20"/>
  <c r="S192" i="20"/>
  <c r="T192" i="20"/>
  <c r="R193" i="20"/>
  <c r="M193" i="20"/>
  <c r="L193" i="20"/>
  <c r="S193" i="20"/>
  <c r="T193" i="20"/>
  <c r="R194" i="20"/>
  <c r="M194" i="20"/>
  <c r="L194" i="20"/>
  <c r="S194" i="20"/>
  <c r="T194" i="20"/>
  <c r="R195" i="20"/>
  <c r="M195" i="20"/>
  <c r="L195" i="20"/>
  <c r="S195" i="20"/>
  <c r="T195" i="20"/>
  <c r="R196" i="20"/>
  <c r="M196" i="20"/>
  <c r="L196" i="20"/>
  <c r="S196" i="20"/>
  <c r="T196" i="20"/>
  <c r="R197" i="20"/>
  <c r="M197" i="20"/>
  <c r="L197" i="20"/>
  <c r="S197" i="20"/>
  <c r="T197" i="20"/>
  <c r="R198" i="20"/>
  <c r="M198" i="20"/>
  <c r="L198" i="20"/>
  <c r="S198" i="20"/>
  <c r="T198" i="20"/>
  <c r="R199" i="20"/>
  <c r="M199" i="20"/>
  <c r="L199" i="20"/>
  <c r="S199" i="20"/>
  <c r="T199" i="20"/>
  <c r="R200" i="20"/>
  <c r="M200" i="20"/>
  <c r="L200" i="20"/>
  <c r="S200" i="20"/>
  <c r="T200" i="20"/>
  <c r="R201" i="20"/>
  <c r="M201" i="20"/>
  <c r="L201" i="20"/>
  <c r="S201" i="20"/>
  <c r="T201" i="20"/>
  <c r="R202" i="20"/>
  <c r="M202" i="20"/>
  <c r="L202" i="20"/>
  <c r="S202" i="20"/>
  <c r="T202" i="20"/>
  <c r="R203" i="20"/>
  <c r="M203" i="20"/>
  <c r="L203" i="20"/>
  <c r="S203" i="20"/>
  <c r="T203" i="20"/>
  <c r="R204" i="20"/>
  <c r="M204" i="20"/>
  <c r="L204" i="20"/>
  <c r="S204" i="20"/>
  <c r="T204" i="20"/>
  <c r="R205" i="20"/>
  <c r="M205" i="20"/>
  <c r="L205" i="20"/>
  <c r="S205" i="20"/>
  <c r="T205" i="20"/>
  <c r="R206" i="20"/>
  <c r="M206" i="20"/>
  <c r="L206" i="20"/>
  <c r="S206" i="20"/>
  <c r="T206" i="20"/>
  <c r="R207" i="20"/>
  <c r="M207" i="20"/>
  <c r="L207" i="20"/>
  <c r="S207" i="20"/>
  <c r="T207" i="20"/>
  <c r="R208" i="20"/>
  <c r="M208" i="20"/>
  <c r="L208" i="20"/>
  <c r="S208" i="20"/>
  <c r="T208" i="20"/>
  <c r="R209" i="20"/>
  <c r="M209" i="20"/>
  <c r="L209" i="20"/>
  <c r="S209" i="20"/>
  <c r="T209" i="20"/>
  <c r="R210" i="20"/>
  <c r="M210" i="20"/>
  <c r="L210" i="20"/>
  <c r="S210" i="20"/>
  <c r="T210" i="20"/>
  <c r="R211" i="20"/>
  <c r="M211" i="20"/>
  <c r="L211" i="20"/>
  <c r="S211" i="20"/>
  <c r="T211" i="20"/>
  <c r="R212" i="20"/>
  <c r="M212" i="20"/>
  <c r="L212" i="20"/>
  <c r="S212" i="20"/>
  <c r="T212" i="20"/>
  <c r="R213" i="20"/>
  <c r="M213" i="20"/>
  <c r="L213" i="20"/>
  <c r="S213" i="20"/>
  <c r="T213" i="20"/>
  <c r="R214" i="20"/>
  <c r="M214" i="20"/>
  <c r="L214" i="20"/>
  <c r="S214" i="20"/>
  <c r="T214" i="20"/>
  <c r="R215" i="20"/>
  <c r="M215" i="20"/>
  <c r="L215" i="20"/>
  <c r="S215" i="20"/>
  <c r="T215" i="20"/>
  <c r="R216" i="20"/>
  <c r="M216" i="20"/>
  <c r="L216" i="20"/>
  <c r="S216" i="20"/>
  <c r="T216" i="20"/>
  <c r="R217" i="20"/>
  <c r="M217" i="20"/>
  <c r="L217" i="20"/>
  <c r="S217" i="20"/>
  <c r="T217" i="20"/>
  <c r="R218" i="20"/>
  <c r="M218" i="20"/>
  <c r="L218" i="20"/>
  <c r="S218" i="20"/>
  <c r="T218" i="20"/>
  <c r="R219" i="20"/>
  <c r="M219" i="20"/>
  <c r="L219" i="20"/>
  <c r="S219" i="20"/>
  <c r="T219" i="20"/>
  <c r="R220" i="20"/>
  <c r="M220" i="20"/>
  <c r="L220" i="20"/>
  <c r="S220" i="20"/>
  <c r="T220" i="20"/>
  <c r="R221" i="20"/>
  <c r="M221" i="20"/>
  <c r="L221" i="20"/>
  <c r="S221" i="20"/>
  <c r="T221" i="20"/>
  <c r="R222" i="20"/>
  <c r="M222" i="20"/>
  <c r="L222" i="20"/>
  <c r="S222" i="20"/>
  <c r="T222" i="20"/>
  <c r="R223" i="20"/>
  <c r="M223" i="20"/>
  <c r="L223" i="20"/>
  <c r="S223" i="20"/>
  <c r="T223" i="20"/>
  <c r="R224" i="20"/>
  <c r="M224" i="20"/>
  <c r="L224" i="20"/>
  <c r="S224" i="20"/>
  <c r="T224" i="20"/>
  <c r="R225" i="20"/>
  <c r="M225" i="20"/>
  <c r="L225" i="20"/>
  <c r="S225" i="20"/>
  <c r="T225" i="20"/>
  <c r="R226" i="20"/>
  <c r="M226" i="20"/>
  <c r="L226" i="20"/>
  <c r="S226" i="20"/>
  <c r="T226" i="20"/>
  <c r="R227" i="20"/>
  <c r="M227" i="20"/>
  <c r="L227" i="20"/>
  <c r="S227" i="20"/>
  <c r="T227" i="20"/>
  <c r="R228" i="20"/>
  <c r="M228" i="20"/>
  <c r="L228" i="20"/>
  <c r="S228" i="20"/>
  <c r="T228" i="20"/>
  <c r="R229" i="20"/>
  <c r="M229" i="20"/>
  <c r="L229" i="20"/>
  <c r="S229" i="20"/>
  <c r="T229" i="20"/>
  <c r="R230" i="20"/>
  <c r="M230" i="20"/>
  <c r="L230" i="20"/>
  <c r="S230" i="20"/>
  <c r="T230" i="20"/>
  <c r="R231" i="20"/>
  <c r="M231" i="20"/>
  <c r="L231" i="20"/>
  <c r="S231" i="20"/>
  <c r="T231" i="20"/>
  <c r="R232" i="20"/>
  <c r="M232" i="20"/>
  <c r="L232" i="20"/>
  <c r="S232" i="20"/>
  <c r="T232" i="20"/>
  <c r="R233" i="20"/>
  <c r="M233" i="20"/>
  <c r="L233" i="20"/>
  <c r="S233" i="20"/>
  <c r="T233" i="20"/>
  <c r="R234" i="20"/>
  <c r="M234" i="20"/>
  <c r="L234" i="20"/>
  <c r="S234" i="20"/>
  <c r="T234" i="20"/>
  <c r="R235" i="20"/>
  <c r="M235" i="20"/>
  <c r="L235" i="20"/>
  <c r="S235" i="20"/>
  <c r="T235" i="20"/>
  <c r="R236" i="20"/>
  <c r="M236" i="20"/>
  <c r="L236" i="20"/>
  <c r="S236" i="20"/>
  <c r="T236" i="20"/>
  <c r="R237" i="20"/>
  <c r="M237" i="20"/>
  <c r="L237" i="20"/>
  <c r="S237" i="20"/>
  <c r="T237" i="20"/>
  <c r="R238" i="20"/>
  <c r="M238" i="20"/>
  <c r="L238" i="20"/>
  <c r="S238" i="20"/>
  <c r="T238" i="20"/>
  <c r="R239" i="20"/>
  <c r="M239" i="20"/>
  <c r="L239" i="20"/>
  <c r="S239" i="20"/>
  <c r="T239" i="20"/>
  <c r="R240" i="20"/>
  <c r="M240" i="20"/>
  <c r="L240" i="20"/>
  <c r="S240" i="20"/>
  <c r="T240" i="20"/>
  <c r="R241" i="20"/>
  <c r="M241" i="20"/>
  <c r="L241" i="20"/>
  <c r="S241" i="20"/>
  <c r="T241" i="20"/>
  <c r="R242" i="20"/>
  <c r="M242" i="20"/>
  <c r="L242" i="20"/>
  <c r="S242" i="20"/>
  <c r="T242" i="20"/>
  <c r="R243" i="20"/>
  <c r="M243" i="20"/>
  <c r="L243" i="20"/>
  <c r="S243" i="20"/>
  <c r="T243" i="20"/>
  <c r="R244" i="20"/>
  <c r="M244" i="20"/>
  <c r="L244" i="20"/>
  <c r="S244" i="20"/>
  <c r="T244" i="20"/>
  <c r="R245" i="20"/>
  <c r="M245" i="20"/>
  <c r="L245" i="20"/>
  <c r="S245" i="20"/>
  <c r="T245" i="20"/>
  <c r="R246" i="20"/>
  <c r="M246" i="20"/>
  <c r="L246" i="20"/>
  <c r="S246" i="20"/>
  <c r="T246" i="20"/>
  <c r="R247" i="20"/>
  <c r="M247" i="20"/>
  <c r="L247" i="20"/>
  <c r="S247" i="20"/>
  <c r="T247" i="20"/>
  <c r="R248" i="20"/>
  <c r="M248" i="20"/>
  <c r="L248" i="20"/>
  <c r="S248" i="20"/>
  <c r="T248" i="20"/>
  <c r="R249" i="20"/>
  <c r="M249" i="20"/>
  <c r="L249" i="20"/>
  <c r="S249" i="20"/>
  <c r="T249" i="20"/>
  <c r="R250" i="20"/>
  <c r="M250" i="20"/>
  <c r="L250" i="20"/>
  <c r="S250" i="20"/>
  <c r="T250" i="20"/>
  <c r="R251" i="20"/>
  <c r="M251" i="20"/>
  <c r="L251" i="20"/>
  <c r="S251" i="20"/>
  <c r="T251" i="20"/>
  <c r="R252" i="20"/>
  <c r="M252" i="20"/>
  <c r="L252" i="20"/>
  <c r="S252" i="20"/>
  <c r="T252" i="20"/>
  <c r="R253" i="20"/>
  <c r="M253" i="20"/>
  <c r="L253" i="20"/>
  <c r="S253" i="20"/>
  <c r="T253" i="20"/>
  <c r="R254" i="20"/>
  <c r="M254" i="20"/>
  <c r="L254" i="20"/>
  <c r="S254" i="20"/>
  <c r="T254" i="20"/>
  <c r="R255" i="20"/>
  <c r="M255" i="20"/>
  <c r="L255" i="20"/>
  <c r="S255" i="20"/>
  <c r="T255" i="20"/>
  <c r="R256" i="20"/>
  <c r="M256" i="20"/>
  <c r="L256" i="20"/>
  <c r="S256" i="20"/>
  <c r="T256" i="20"/>
  <c r="R257" i="20"/>
  <c r="M257" i="20"/>
  <c r="L257" i="20"/>
  <c r="S257" i="20"/>
  <c r="T257" i="20"/>
  <c r="R258" i="20"/>
  <c r="M258" i="20"/>
  <c r="L258" i="20"/>
  <c r="S258" i="20"/>
  <c r="T258" i="20"/>
  <c r="R259" i="20"/>
  <c r="M259" i="20"/>
  <c r="L259" i="20"/>
  <c r="S259" i="20"/>
  <c r="T259" i="20"/>
  <c r="R260" i="20"/>
  <c r="M260" i="20"/>
  <c r="L260" i="20"/>
  <c r="S260" i="20"/>
  <c r="T260" i="20"/>
  <c r="R261" i="20"/>
  <c r="M261" i="20"/>
  <c r="L261" i="20"/>
  <c r="S261" i="20"/>
  <c r="T261" i="20"/>
  <c r="R262" i="20"/>
  <c r="M262" i="20"/>
  <c r="L262" i="20"/>
  <c r="S262" i="20"/>
  <c r="T262" i="20"/>
  <c r="R263" i="20"/>
  <c r="M263" i="20"/>
  <c r="L263" i="20"/>
  <c r="S263" i="20"/>
  <c r="T263" i="20"/>
  <c r="R264" i="20"/>
  <c r="M264" i="20"/>
  <c r="L264" i="20"/>
  <c r="S264" i="20"/>
  <c r="T264" i="20"/>
  <c r="R265" i="20"/>
  <c r="M265" i="20"/>
  <c r="L265" i="20"/>
  <c r="S265" i="20"/>
  <c r="T265" i="20"/>
  <c r="R266" i="20"/>
  <c r="M266" i="20"/>
  <c r="L266" i="20"/>
  <c r="S266" i="20"/>
  <c r="T266" i="20"/>
  <c r="R267" i="20"/>
  <c r="M267" i="20"/>
  <c r="L267" i="20"/>
  <c r="S267" i="20"/>
  <c r="T267" i="20"/>
  <c r="R268" i="20"/>
  <c r="M268" i="20"/>
  <c r="L268" i="20"/>
  <c r="S268" i="20"/>
  <c r="T268" i="20"/>
  <c r="R269" i="20"/>
  <c r="M269" i="20"/>
  <c r="L269" i="20"/>
  <c r="S269" i="20"/>
  <c r="T269" i="20"/>
  <c r="R270" i="20"/>
  <c r="M270" i="20"/>
  <c r="L270" i="20"/>
  <c r="S270" i="20"/>
  <c r="T270" i="20"/>
  <c r="R271" i="20"/>
  <c r="M271" i="20"/>
  <c r="L271" i="20"/>
  <c r="S271" i="20"/>
  <c r="T271" i="20"/>
  <c r="R272" i="20"/>
  <c r="M272" i="20"/>
  <c r="L272" i="20"/>
  <c r="S272" i="20"/>
  <c r="T272" i="20"/>
  <c r="R273" i="20"/>
  <c r="M273" i="20"/>
  <c r="L273" i="20"/>
  <c r="S273" i="20"/>
  <c r="T273" i="20"/>
  <c r="R274" i="20"/>
  <c r="M274" i="20"/>
  <c r="L274" i="20"/>
  <c r="S274" i="20"/>
  <c r="T274" i="20"/>
  <c r="R275" i="20"/>
  <c r="M275" i="20"/>
  <c r="L275" i="20"/>
  <c r="S275" i="20"/>
  <c r="T275" i="20"/>
  <c r="R276" i="20"/>
  <c r="M276" i="20"/>
  <c r="L276" i="20"/>
  <c r="S276" i="20"/>
  <c r="T276" i="20"/>
  <c r="R277" i="20"/>
  <c r="M277" i="20"/>
  <c r="L277" i="20"/>
  <c r="S277" i="20"/>
  <c r="T277" i="20"/>
  <c r="R278" i="20"/>
  <c r="M278" i="20"/>
  <c r="L278" i="20"/>
  <c r="S278" i="20"/>
  <c r="T278" i="20"/>
  <c r="R279" i="20"/>
  <c r="M279" i="20"/>
  <c r="L279" i="20"/>
  <c r="S279" i="20"/>
  <c r="T279" i="20"/>
  <c r="R280" i="20"/>
  <c r="M280" i="20"/>
  <c r="L280" i="20"/>
  <c r="S280" i="20"/>
  <c r="T280" i="20"/>
  <c r="R281" i="20"/>
  <c r="M281" i="20"/>
  <c r="L281" i="20"/>
  <c r="S281" i="20"/>
  <c r="T281" i="20"/>
  <c r="R282" i="20"/>
  <c r="M282" i="20"/>
  <c r="L282" i="20"/>
  <c r="S282" i="20"/>
  <c r="T282" i="20"/>
  <c r="R283" i="20"/>
  <c r="M283" i="20"/>
  <c r="L283" i="20"/>
  <c r="S283" i="20"/>
  <c r="T283" i="20"/>
  <c r="R284" i="20"/>
  <c r="M284" i="20"/>
  <c r="L284" i="20"/>
  <c r="S284" i="20"/>
  <c r="T284" i="20"/>
  <c r="R285" i="20"/>
  <c r="M285" i="20"/>
  <c r="L285" i="20"/>
  <c r="S285" i="20"/>
  <c r="T285" i="20"/>
  <c r="R286" i="20"/>
  <c r="M286" i="20"/>
  <c r="L286" i="20"/>
  <c r="S286" i="20"/>
  <c r="T286" i="20"/>
  <c r="R287" i="20"/>
  <c r="M287" i="20"/>
  <c r="L287" i="20"/>
  <c r="S287" i="20"/>
  <c r="T287" i="20"/>
  <c r="R288" i="20"/>
  <c r="M288" i="20"/>
  <c r="L288" i="20"/>
  <c r="S288" i="20"/>
  <c r="T288" i="20"/>
  <c r="R289" i="20"/>
  <c r="M289" i="20"/>
  <c r="L289" i="20"/>
  <c r="S289" i="20"/>
  <c r="T289" i="20"/>
  <c r="R290" i="20"/>
  <c r="M290" i="20"/>
  <c r="L290" i="20"/>
  <c r="S290" i="20"/>
  <c r="T290" i="20"/>
  <c r="R291" i="20"/>
  <c r="M291" i="20"/>
  <c r="L291" i="20"/>
  <c r="S291" i="20"/>
  <c r="T291" i="20"/>
  <c r="R292" i="20"/>
  <c r="M292" i="20"/>
  <c r="L292" i="20"/>
  <c r="S292" i="20"/>
  <c r="T292" i="20"/>
  <c r="R293" i="20"/>
  <c r="M293" i="20"/>
  <c r="L293" i="20"/>
  <c r="S293" i="20"/>
  <c r="T293" i="20"/>
  <c r="R294" i="20"/>
  <c r="M294" i="20"/>
  <c r="L294" i="20"/>
  <c r="S294" i="20"/>
  <c r="T294" i="20"/>
  <c r="R295" i="20"/>
  <c r="M295" i="20"/>
  <c r="L295" i="20"/>
  <c r="S295" i="20"/>
  <c r="T295" i="20"/>
  <c r="R296" i="20"/>
  <c r="M296" i="20"/>
  <c r="L296" i="20"/>
  <c r="S296" i="20"/>
  <c r="T296" i="20"/>
  <c r="R297" i="20"/>
  <c r="M297" i="20"/>
  <c r="L297" i="20"/>
  <c r="S297" i="20"/>
  <c r="T297" i="20"/>
  <c r="R298" i="20"/>
  <c r="M298" i="20"/>
  <c r="L298" i="20"/>
  <c r="S298" i="20"/>
  <c r="T298" i="20"/>
  <c r="R299" i="20"/>
  <c r="M299" i="20"/>
  <c r="L299" i="20"/>
  <c r="S299" i="20"/>
  <c r="T299" i="20"/>
  <c r="R300" i="20"/>
  <c r="M300" i="20"/>
  <c r="L300" i="20"/>
  <c r="S300" i="20"/>
  <c r="T300" i="20"/>
  <c r="R301" i="20"/>
  <c r="M301" i="20"/>
  <c r="L301" i="20"/>
  <c r="S301" i="20"/>
  <c r="T301" i="20"/>
  <c r="R302" i="20"/>
  <c r="M302" i="20"/>
  <c r="L302" i="20"/>
  <c r="S302" i="20"/>
  <c r="T302" i="20"/>
  <c r="R303" i="20"/>
  <c r="M303" i="20"/>
  <c r="L303" i="20"/>
  <c r="S303" i="20"/>
  <c r="T303" i="20"/>
  <c r="R304" i="20"/>
  <c r="M304" i="20"/>
  <c r="L304" i="20"/>
  <c r="S304" i="20"/>
  <c r="T304" i="20"/>
  <c r="R305" i="20"/>
  <c r="M305" i="20"/>
  <c r="L305" i="20"/>
  <c r="S305" i="20"/>
  <c r="T305" i="20"/>
  <c r="R306" i="20"/>
  <c r="M306" i="20"/>
  <c r="L306" i="20"/>
  <c r="S306" i="20"/>
  <c r="T306" i="20"/>
  <c r="R307" i="20"/>
  <c r="M307" i="20"/>
  <c r="L307" i="20"/>
  <c r="S307" i="20"/>
  <c r="T307" i="20"/>
  <c r="R308" i="20"/>
  <c r="M308" i="20"/>
  <c r="L308" i="20"/>
  <c r="S308" i="20"/>
  <c r="T308" i="20"/>
  <c r="R309" i="20"/>
  <c r="M309" i="20"/>
  <c r="L309" i="20"/>
  <c r="S309" i="20"/>
  <c r="T309" i="20"/>
  <c r="R310" i="20"/>
  <c r="M310" i="20"/>
  <c r="L310" i="20"/>
  <c r="S310" i="20"/>
  <c r="T310" i="20"/>
  <c r="R311" i="20"/>
  <c r="M311" i="20"/>
  <c r="L311" i="20"/>
  <c r="S311" i="20"/>
  <c r="T311" i="20"/>
  <c r="R312" i="20"/>
  <c r="M312" i="20"/>
  <c r="L312" i="20"/>
  <c r="S312" i="20"/>
  <c r="T312" i="20"/>
  <c r="R313" i="20"/>
  <c r="M313" i="20"/>
  <c r="L313" i="20"/>
  <c r="S313" i="20"/>
  <c r="T313" i="20"/>
  <c r="R314" i="20"/>
  <c r="M314" i="20"/>
  <c r="L314" i="20"/>
  <c r="S314" i="20"/>
  <c r="T314" i="20"/>
  <c r="R315" i="20"/>
  <c r="M315" i="20"/>
  <c r="L315" i="20"/>
  <c r="S315" i="20"/>
  <c r="T315" i="20"/>
  <c r="R316" i="20"/>
  <c r="M316" i="20"/>
  <c r="L316" i="20"/>
  <c r="S316" i="20"/>
  <c r="T316" i="20"/>
  <c r="R317" i="20"/>
  <c r="M317" i="20"/>
  <c r="L317" i="20"/>
  <c r="S317" i="20"/>
  <c r="T317" i="20"/>
  <c r="R318" i="20"/>
  <c r="M318" i="20"/>
  <c r="L318" i="20"/>
  <c r="S318" i="20"/>
  <c r="T318" i="20"/>
  <c r="R319" i="20"/>
  <c r="M319" i="20"/>
  <c r="L319" i="20"/>
  <c r="S319" i="20"/>
  <c r="T319" i="20"/>
  <c r="R320" i="20"/>
  <c r="M320" i="20"/>
  <c r="L320" i="20"/>
  <c r="S320" i="20"/>
  <c r="T320" i="20"/>
  <c r="R321" i="20"/>
  <c r="M321" i="20"/>
  <c r="L321" i="20"/>
  <c r="S321" i="20"/>
  <c r="T321" i="20"/>
  <c r="R322" i="20"/>
  <c r="M322" i="20"/>
  <c r="L322" i="20"/>
  <c r="S322" i="20"/>
  <c r="T322" i="20"/>
  <c r="R323" i="20"/>
  <c r="M323" i="20"/>
  <c r="L323" i="20"/>
  <c r="S323" i="20"/>
  <c r="T323" i="20"/>
  <c r="R324" i="20"/>
  <c r="M324" i="20"/>
  <c r="L324" i="20"/>
  <c r="S324" i="20"/>
  <c r="T324" i="20"/>
  <c r="R325" i="20"/>
  <c r="M325" i="20"/>
  <c r="L325" i="20"/>
  <c r="S325" i="20"/>
  <c r="T325" i="20"/>
  <c r="R326" i="20"/>
  <c r="M326" i="20"/>
  <c r="L326" i="20"/>
  <c r="S326" i="20"/>
  <c r="T326" i="20"/>
  <c r="R327" i="20"/>
  <c r="M327" i="20"/>
  <c r="L327" i="20"/>
  <c r="S327" i="20"/>
  <c r="T327" i="20"/>
  <c r="R328" i="20"/>
  <c r="M328" i="20"/>
  <c r="L328" i="20"/>
  <c r="S328" i="20"/>
  <c r="T328" i="20"/>
  <c r="R329" i="20"/>
  <c r="M329" i="20"/>
  <c r="L329" i="20"/>
  <c r="S329" i="20"/>
  <c r="T329" i="20"/>
  <c r="R330" i="20"/>
  <c r="M330" i="20"/>
  <c r="L330" i="20"/>
  <c r="S330" i="20"/>
  <c r="T330" i="20"/>
  <c r="R331" i="20"/>
  <c r="M331" i="20"/>
  <c r="L331" i="20"/>
  <c r="S331" i="20"/>
  <c r="T331" i="20"/>
  <c r="R332" i="20"/>
  <c r="M332" i="20"/>
  <c r="L332" i="20"/>
  <c r="S332" i="20"/>
  <c r="T332" i="20"/>
  <c r="R333" i="20"/>
  <c r="M333" i="20"/>
  <c r="L333" i="20"/>
  <c r="S333" i="20"/>
  <c r="T333" i="20"/>
  <c r="R334" i="20"/>
  <c r="M334" i="20"/>
  <c r="L334" i="20"/>
  <c r="S334" i="20"/>
  <c r="T334" i="20"/>
  <c r="R335" i="20"/>
  <c r="M335" i="20"/>
  <c r="L335" i="20"/>
  <c r="S335" i="20"/>
  <c r="T335" i="20"/>
  <c r="R336" i="20"/>
  <c r="M336" i="20"/>
  <c r="L336" i="20"/>
  <c r="S336" i="20"/>
  <c r="T336" i="20"/>
  <c r="R337" i="20"/>
  <c r="M337" i="20"/>
  <c r="L337" i="20"/>
  <c r="S337" i="20"/>
  <c r="T337" i="20"/>
  <c r="R338" i="20"/>
  <c r="M338" i="20"/>
  <c r="L338" i="20"/>
  <c r="S338" i="20"/>
  <c r="T338" i="20"/>
  <c r="R339" i="20"/>
  <c r="M339" i="20"/>
  <c r="L339" i="20"/>
  <c r="S339" i="20"/>
  <c r="T339" i="20"/>
  <c r="R340" i="20"/>
  <c r="M340" i="20"/>
  <c r="L340" i="20"/>
  <c r="S340" i="20"/>
  <c r="T340" i="20"/>
  <c r="R341" i="20"/>
  <c r="M341" i="20"/>
  <c r="L341" i="20"/>
  <c r="S341" i="20"/>
  <c r="T341" i="20"/>
  <c r="R342" i="20"/>
  <c r="M342" i="20"/>
  <c r="L342" i="20"/>
  <c r="S342" i="20"/>
  <c r="T342" i="20"/>
  <c r="R343" i="20"/>
  <c r="M343" i="20"/>
  <c r="L343" i="20"/>
  <c r="S343" i="20"/>
  <c r="T343" i="20"/>
  <c r="R344" i="20"/>
  <c r="M344" i="20"/>
  <c r="L344" i="20"/>
  <c r="S344" i="20"/>
  <c r="T344" i="20"/>
  <c r="R345" i="20"/>
  <c r="M345" i="20"/>
  <c r="L345" i="20"/>
  <c r="S345" i="20"/>
  <c r="T345" i="20"/>
  <c r="R346" i="20"/>
  <c r="M346" i="20"/>
  <c r="L346" i="20"/>
  <c r="S346" i="20"/>
  <c r="T346" i="20"/>
  <c r="R347" i="20"/>
  <c r="M347" i="20"/>
  <c r="L347" i="20"/>
  <c r="S347" i="20"/>
  <c r="T347" i="20"/>
  <c r="R348" i="20"/>
  <c r="M348" i="20"/>
  <c r="L348" i="20"/>
  <c r="S348" i="20"/>
  <c r="T348" i="20"/>
  <c r="R349" i="20"/>
  <c r="M349" i="20"/>
  <c r="L349" i="20"/>
  <c r="S349" i="20"/>
  <c r="T349" i="20"/>
  <c r="R350" i="20"/>
  <c r="M350" i="20"/>
  <c r="L350" i="20"/>
  <c r="S350" i="20"/>
  <c r="T350" i="20"/>
  <c r="R351" i="20"/>
  <c r="M351" i="20"/>
  <c r="L351" i="20"/>
  <c r="S351" i="20"/>
  <c r="T351" i="20"/>
  <c r="R352" i="20"/>
  <c r="M352" i="20"/>
  <c r="L352" i="20"/>
  <c r="S352" i="20"/>
  <c r="T352" i="20"/>
  <c r="R353" i="20"/>
  <c r="M353" i="20"/>
  <c r="L353" i="20"/>
  <c r="S353" i="20"/>
  <c r="T353" i="20"/>
  <c r="R354" i="20"/>
  <c r="M354" i="20"/>
  <c r="L354" i="20"/>
  <c r="S354" i="20"/>
  <c r="T354" i="20"/>
  <c r="R355" i="20"/>
  <c r="M355" i="20"/>
  <c r="L355" i="20"/>
  <c r="S355" i="20"/>
  <c r="T355" i="20"/>
  <c r="R356" i="20"/>
  <c r="M356" i="20"/>
  <c r="L356" i="20"/>
  <c r="S356" i="20"/>
  <c r="T356" i="20"/>
  <c r="R357" i="20"/>
  <c r="M357" i="20"/>
  <c r="L357" i="20"/>
  <c r="S357" i="20"/>
  <c r="T357" i="20"/>
  <c r="R358" i="20"/>
  <c r="M358" i="20"/>
  <c r="L358" i="20"/>
  <c r="S358" i="20"/>
  <c r="T358" i="20"/>
  <c r="R359" i="20"/>
  <c r="M359" i="20"/>
  <c r="L359" i="20"/>
  <c r="S359" i="20"/>
  <c r="T359" i="20"/>
  <c r="R360" i="20"/>
  <c r="M360" i="20"/>
  <c r="L360" i="20"/>
  <c r="S360" i="20"/>
  <c r="T360" i="20"/>
  <c r="R361" i="20"/>
  <c r="M361" i="20"/>
  <c r="L361" i="20"/>
  <c r="S361" i="20"/>
  <c r="T361" i="20"/>
  <c r="R362" i="20"/>
  <c r="M362" i="20"/>
  <c r="L362" i="20"/>
  <c r="S362" i="20"/>
  <c r="T362" i="20"/>
  <c r="R363" i="20"/>
  <c r="M363" i="20"/>
  <c r="L363" i="20"/>
  <c r="S363" i="20"/>
  <c r="T363" i="20"/>
  <c r="R364" i="20"/>
  <c r="M364" i="20"/>
  <c r="L364" i="20"/>
  <c r="S364" i="20"/>
  <c r="T364" i="20"/>
  <c r="R365" i="20"/>
  <c r="M365" i="20"/>
  <c r="L365" i="20"/>
  <c r="S365" i="20"/>
  <c r="T365" i="20"/>
  <c r="R366" i="20"/>
  <c r="M366" i="20"/>
  <c r="L366" i="20"/>
  <c r="S366" i="20"/>
  <c r="T366" i="20"/>
  <c r="R367" i="20"/>
  <c r="M367" i="20"/>
  <c r="L367" i="20"/>
  <c r="S367" i="20"/>
  <c r="T367" i="20"/>
  <c r="R368" i="20"/>
  <c r="M368" i="20"/>
  <c r="L368" i="20"/>
  <c r="S368" i="20"/>
  <c r="T368" i="20"/>
  <c r="R369" i="20"/>
  <c r="M369" i="20"/>
  <c r="L369" i="20"/>
  <c r="S369" i="20"/>
  <c r="T369" i="20"/>
  <c r="R370" i="20"/>
  <c r="M370" i="20"/>
  <c r="L370" i="20"/>
  <c r="S370" i="20"/>
  <c r="T370" i="20"/>
  <c r="R371" i="20"/>
  <c r="M371" i="20"/>
  <c r="L371" i="20"/>
  <c r="S371" i="20"/>
  <c r="T371" i="20"/>
  <c r="R372" i="20"/>
  <c r="M372" i="20"/>
  <c r="L372" i="20"/>
  <c r="S372" i="20"/>
  <c r="T372" i="20"/>
  <c r="R373" i="20"/>
  <c r="M373" i="20"/>
  <c r="L373" i="20"/>
  <c r="S373" i="20"/>
  <c r="T373" i="20"/>
  <c r="R374" i="20"/>
  <c r="M374" i="20"/>
  <c r="L374" i="20"/>
  <c r="S374" i="20"/>
  <c r="T374" i="20"/>
  <c r="R375" i="20"/>
  <c r="M375" i="20"/>
  <c r="L375" i="20"/>
  <c r="S375" i="20"/>
  <c r="T375" i="20"/>
  <c r="R376" i="20"/>
  <c r="M376" i="20"/>
  <c r="L376" i="20"/>
  <c r="S376" i="20"/>
  <c r="T376" i="20"/>
  <c r="R377" i="20"/>
  <c r="M377" i="20"/>
  <c r="L377" i="20"/>
  <c r="S377" i="20"/>
  <c r="T377" i="20"/>
  <c r="R378" i="20"/>
  <c r="M378" i="20"/>
  <c r="L378" i="20"/>
  <c r="S378" i="20"/>
  <c r="T378" i="20"/>
  <c r="R379" i="20"/>
  <c r="M379" i="20"/>
  <c r="L379" i="20"/>
  <c r="S379" i="20"/>
  <c r="T379" i="20"/>
  <c r="R380" i="20"/>
  <c r="M380" i="20"/>
  <c r="L380" i="20"/>
  <c r="S380" i="20"/>
  <c r="T380" i="20"/>
  <c r="R381" i="20"/>
  <c r="M381" i="20"/>
  <c r="L381" i="20"/>
  <c r="S381" i="20"/>
  <c r="T381" i="20"/>
  <c r="R382" i="20"/>
  <c r="M382" i="20"/>
  <c r="L382" i="20"/>
  <c r="S382" i="20"/>
  <c r="T382" i="20"/>
  <c r="R383" i="20"/>
  <c r="M383" i="20"/>
  <c r="L383" i="20"/>
  <c r="S383" i="20"/>
  <c r="T383" i="20"/>
  <c r="R384" i="20"/>
  <c r="M384" i="20"/>
  <c r="L384" i="20"/>
  <c r="S384" i="20"/>
  <c r="T384" i="20"/>
  <c r="R385" i="20"/>
  <c r="M385" i="20"/>
  <c r="L385" i="20"/>
  <c r="S385" i="20"/>
  <c r="T385" i="20"/>
  <c r="R386" i="20"/>
  <c r="M386" i="20"/>
  <c r="L386" i="20"/>
  <c r="S386" i="20"/>
  <c r="T386" i="20"/>
  <c r="R387" i="20"/>
  <c r="M387" i="20"/>
  <c r="L387" i="20"/>
  <c r="S387" i="20"/>
  <c r="T387" i="20"/>
  <c r="R388" i="20"/>
  <c r="M388" i="20"/>
  <c r="L388" i="20"/>
  <c r="S388" i="20"/>
  <c r="T388" i="20"/>
  <c r="R389" i="20"/>
  <c r="M389" i="20"/>
  <c r="L389" i="20"/>
  <c r="S389" i="20"/>
  <c r="T389" i="20"/>
  <c r="R390" i="20"/>
  <c r="M390" i="20"/>
  <c r="L390" i="20"/>
  <c r="S390" i="20"/>
  <c r="T390" i="20"/>
  <c r="R391" i="20"/>
  <c r="M391" i="20"/>
  <c r="L391" i="20"/>
  <c r="S391" i="20"/>
  <c r="T391" i="20"/>
  <c r="R392" i="20"/>
  <c r="M392" i="20"/>
  <c r="L392" i="20"/>
  <c r="S392" i="20"/>
  <c r="T392" i="20"/>
  <c r="R393" i="20"/>
  <c r="M393" i="20"/>
  <c r="L393" i="20"/>
  <c r="S393" i="20"/>
  <c r="T393" i="20"/>
  <c r="R394" i="20"/>
  <c r="M394" i="20"/>
  <c r="L394" i="20"/>
  <c r="S394" i="20"/>
  <c r="T394" i="20"/>
  <c r="R395" i="20"/>
  <c r="M395" i="20"/>
  <c r="L395" i="20"/>
  <c r="S395" i="20"/>
  <c r="T395" i="20"/>
  <c r="R396" i="20"/>
  <c r="M396" i="20"/>
  <c r="L396" i="20"/>
  <c r="S396" i="20"/>
  <c r="T396" i="20"/>
  <c r="R397" i="20"/>
  <c r="M397" i="20"/>
  <c r="L397" i="20"/>
  <c r="S397" i="20"/>
  <c r="T397" i="20"/>
  <c r="R398" i="20"/>
  <c r="M398" i="20"/>
  <c r="L398" i="20"/>
  <c r="S398" i="20"/>
  <c r="T398" i="20"/>
  <c r="R399" i="20"/>
  <c r="M399" i="20"/>
  <c r="L399" i="20"/>
  <c r="S399" i="20"/>
  <c r="T399" i="20"/>
  <c r="R400" i="20"/>
  <c r="M400" i="20"/>
  <c r="L400" i="20"/>
  <c r="S400" i="20"/>
  <c r="T400" i="20"/>
  <c r="R401" i="20"/>
  <c r="M401" i="20"/>
  <c r="L401" i="20"/>
  <c r="S401" i="20"/>
  <c r="T401" i="20"/>
  <c r="R402" i="20"/>
  <c r="M402" i="20"/>
  <c r="L402" i="20"/>
  <c r="S402" i="20"/>
  <c r="T402" i="20"/>
  <c r="R403" i="20"/>
  <c r="M403" i="20"/>
  <c r="L403" i="20"/>
  <c r="S403" i="20"/>
  <c r="T403" i="20"/>
  <c r="R404" i="20"/>
  <c r="M404" i="20"/>
  <c r="L404" i="20"/>
  <c r="S404" i="20"/>
  <c r="T404" i="20"/>
  <c r="R405" i="20"/>
  <c r="M405" i="20"/>
  <c r="L405" i="20"/>
  <c r="S405" i="20"/>
  <c r="T405" i="20"/>
  <c r="R406" i="20"/>
  <c r="M406" i="20"/>
  <c r="L406" i="20"/>
  <c r="S406" i="20"/>
  <c r="T406" i="20"/>
  <c r="R407" i="20"/>
  <c r="M407" i="20"/>
  <c r="L407" i="20"/>
  <c r="S407" i="20"/>
  <c r="T407" i="20"/>
  <c r="R408" i="20"/>
  <c r="M408" i="20"/>
  <c r="L408" i="20"/>
  <c r="S408" i="20"/>
  <c r="T408" i="20"/>
  <c r="R409" i="20"/>
  <c r="M409" i="20"/>
  <c r="L409" i="20"/>
  <c r="S409" i="20"/>
  <c r="T409" i="20"/>
  <c r="R410" i="20"/>
  <c r="M410" i="20"/>
  <c r="L410" i="20"/>
  <c r="S410" i="20"/>
  <c r="T410" i="20"/>
  <c r="R411" i="20"/>
  <c r="M411" i="20"/>
  <c r="L411" i="20"/>
  <c r="S411" i="20"/>
  <c r="T411" i="20"/>
  <c r="R412" i="20"/>
  <c r="M412" i="20"/>
  <c r="L412" i="20"/>
  <c r="S412" i="20"/>
  <c r="T412" i="20"/>
  <c r="R413" i="20"/>
  <c r="M413" i="20"/>
  <c r="L413" i="20"/>
  <c r="S413" i="20"/>
  <c r="T413" i="20"/>
  <c r="R414" i="20"/>
  <c r="M414" i="20"/>
  <c r="L414" i="20"/>
  <c r="S414" i="20"/>
  <c r="T414" i="20"/>
  <c r="R415" i="20"/>
  <c r="M415" i="20"/>
  <c r="L415" i="20"/>
  <c r="S415" i="20"/>
  <c r="T415" i="20"/>
  <c r="R416" i="20"/>
  <c r="M416" i="20"/>
  <c r="L416" i="20"/>
  <c r="S416" i="20"/>
  <c r="T416" i="20"/>
  <c r="R417" i="20"/>
  <c r="M417" i="20"/>
  <c r="L417" i="20"/>
  <c r="S417" i="20"/>
  <c r="T417" i="20"/>
  <c r="R418" i="20"/>
  <c r="M418" i="20"/>
  <c r="L418" i="20"/>
  <c r="S418" i="20"/>
  <c r="T418" i="20"/>
  <c r="R419" i="20"/>
  <c r="M419" i="20"/>
  <c r="L419" i="20"/>
  <c r="S419" i="20"/>
  <c r="T419" i="20"/>
  <c r="R420" i="20"/>
  <c r="M420" i="20"/>
  <c r="L420" i="20"/>
  <c r="S420" i="20"/>
  <c r="T420" i="20"/>
  <c r="R421" i="20"/>
  <c r="M421" i="20"/>
  <c r="L421" i="20"/>
  <c r="S421" i="20"/>
  <c r="T421" i="20"/>
  <c r="R422" i="20"/>
  <c r="M422" i="20"/>
  <c r="L422" i="20"/>
  <c r="S422" i="20"/>
  <c r="T422" i="20"/>
  <c r="R423" i="20"/>
  <c r="M423" i="20"/>
  <c r="L423" i="20"/>
  <c r="S423" i="20"/>
  <c r="T423" i="20"/>
  <c r="R424" i="20"/>
  <c r="M424" i="20"/>
  <c r="L424" i="20"/>
  <c r="S424" i="20"/>
  <c r="T424" i="20"/>
  <c r="R425" i="20"/>
  <c r="M425" i="20"/>
  <c r="L425" i="20"/>
  <c r="S425" i="20"/>
  <c r="T425" i="20"/>
  <c r="R426" i="20"/>
  <c r="M426" i="20"/>
  <c r="L426" i="20"/>
  <c r="S426" i="20"/>
  <c r="T426" i="20"/>
  <c r="R427" i="20"/>
  <c r="M427" i="20"/>
  <c r="L427" i="20"/>
  <c r="S427" i="20"/>
  <c r="T427" i="20"/>
  <c r="R428" i="20"/>
  <c r="M428" i="20"/>
  <c r="L428" i="20"/>
  <c r="S428" i="20"/>
  <c r="T428" i="20"/>
  <c r="R429" i="20"/>
  <c r="M429" i="20"/>
  <c r="L429" i="20"/>
  <c r="S429" i="20"/>
  <c r="T429" i="20"/>
  <c r="R430" i="20"/>
  <c r="M430" i="20"/>
  <c r="L430" i="20"/>
  <c r="S430" i="20"/>
  <c r="T430" i="20"/>
  <c r="R431" i="20"/>
  <c r="M431" i="20"/>
  <c r="L431" i="20"/>
  <c r="S431" i="20"/>
  <c r="T431" i="20"/>
  <c r="R432" i="20"/>
  <c r="M432" i="20"/>
  <c r="L432" i="20"/>
  <c r="S432" i="20"/>
  <c r="T432" i="20"/>
  <c r="R433" i="20"/>
  <c r="M433" i="20"/>
  <c r="L433" i="20"/>
  <c r="S433" i="20"/>
  <c r="T433" i="20"/>
  <c r="R434" i="20"/>
  <c r="M434" i="20"/>
  <c r="L434" i="20"/>
  <c r="S434" i="20"/>
  <c r="T434" i="20"/>
  <c r="R435" i="20"/>
  <c r="M435" i="20"/>
  <c r="L435" i="20"/>
  <c r="S435" i="20"/>
  <c r="T435" i="20"/>
  <c r="R436" i="20"/>
  <c r="M436" i="20"/>
  <c r="L436" i="20"/>
  <c r="S436" i="20"/>
  <c r="T436" i="20"/>
  <c r="R437" i="20"/>
  <c r="M437" i="20"/>
  <c r="L437" i="20"/>
  <c r="S437" i="20"/>
  <c r="T437" i="20"/>
  <c r="R438" i="20"/>
  <c r="M438" i="20"/>
  <c r="L438" i="20"/>
  <c r="S438" i="20"/>
  <c r="T438" i="20"/>
  <c r="R439" i="20"/>
  <c r="M439" i="20"/>
  <c r="L439" i="20"/>
  <c r="S439" i="20"/>
  <c r="T439" i="20"/>
  <c r="R440" i="20"/>
  <c r="M440" i="20"/>
  <c r="L440" i="20"/>
  <c r="S440" i="20"/>
  <c r="T440" i="20"/>
  <c r="R441" i="20"/>
  <c r="M441" i="20"/>
  <c r="L441" i="20"/>
  <c r="S441" i="20"/>
  <c r="T441" i="20"/>
  <c r="R442" i="20"/>
  <c r="M442" i="20"/>
  <c r="L442" i="20"/>
  <c r="S442" i="20"/>
  <c r="T442" i="20"/>
  <c r="R443" i="20"/>
  <c r="M443" i="20"/>
  <c r="L443" i="20"/>
  <c r="S443" i="20"/>
  <c r="T443" i="20"/>
  <c r="R444" i="20"/>
  <c r="M444" i="20"/>
  <c r="L444" i="20"/>
  <c r="S444" i="20"/>
  <c r="T444" i="20"/>
  <c r="R445" i="20"/>
  <c r="M445" i="20"/>
  <c r="L445" i="20"/>
  <c r="S445" i="20"/>
  <c r="T445" i="20"/>
  <c r="R446" i="20"/>
  <c r="M446" i="20"/>
  <c r="L446" i="20"/>
  <c r="S446" i="20"/>
  <c r="T446" i="20"/>
  <c r="R447" i="20"/>
  <c r="M447" i="20"/>
  <c r="L447" i="20"/>
  <c r="S447" i="20"/>
  <c r="T447" i="20"/>
  <c r="R448" i="20"/>
  <c r="M448" i="20"/>
  <c r="L448" i="20"/>
  <c r="S448" i="20"/>
  <c r="T448" i="20"/>
  <c r="R449" i="20"/>
  <c r="M449" i="20"/>
  <c r="L449" i="20"/>
  <c r="S449" i="20"/>
  <c r="T449" i="20"/>
  <c r="R450" i="20"/>
  <c r="M450" i="20"/>
  <c r="L450" i="20"/>
  <c r="S450" i="20"/>
  <c r="T450" i="20"/>
  <c r="R451" i="20"/>
  <c r="M451" i="20"/>
  <c r="L451" i="20"/>
  <c r="S451" i="20"/>
  <c r="T451" i="20"/>
  <c r="R452" i="20"/>
  <c r="M452" i="20"/>
  <c r="L452" i="20"/>
  <c r="S452" i="20"/>
  <c r="T452" i="20"/>
  <c r="R453" i="20"/>
  <c r="M453" i="20"/>
  <c r="L453" i="20"/>
  <c r="S453" i="20"/>
  <c r="T453" i="20"/>
  <c r="R454" i="20"/>
  <c r="M454" i="20"/>
  <c r="L454" i="20"/>
  <c r="S454" i="20"/>
  <c r="T454" i="20"/>
  <c r="R455" i="20"/>
  <c r="M455" i="20"/>
  <c r="L455" i="20"/>
  <c r="S455" i="20"/>
  <c r="T455" i="20"/>
  <c r="R456" i="20"/>
  <c r="M456" i="20"/>
  <c r="L456" i="20"/>
  <c r="S456" i="20"/>
  <c r="T456" i="20"/>
  <c r="R457" i="20"/>
  <c r="M457" i="20"/>
  <c r="L457" i="20"/>
  <c r="S457" i="20"/>
  <c r="T457" i="20"/>
  <c r="R458" i="20"/>
  <c r="M458" i="20"/>
  <c r="L458" i="20"/>
  <c r="S458" i="20"/>
  <c r="T458" i="20"/>
  <c r="R459" i="20"/>
  <c r="M459" i="20"/>
  <c r="L459" i="20"/>
  <c r="S459" i="20"/>
  <c r="T459" i="20"/>
  <c r="R460" i="20"/>
  <c r="M460" i="20"/>
  <c r="L460" i="20"/>
  <c r="S460" i="20"/>
  <c r="T460" i="20"/>
  <c r="R461" i="20"/>
  <c r="M461" i="20"/>
  <c r="L461" i="20"/>
  <c r="S461" i="20"/>
  <c r="T461" i="20"/>
  <c r="R462" i="20"/>
  <c r="M462" i="20"/>
  <c r="L462" i="20"/>
  <c r="S462" i="20"/>
  <c r="T462" i="20"/>
  <c r="R463" i="20"/>
  <c r="M463" i="20"/>
  <c r="L463" i="20"/>
  <c r="S463" i="20"/>
  <c r="T463" i="20"/>
  <c r="R464" i="20"/>
  <c r="M464" i="20"/>
  <c r="L464" i="20"/>
  <c r="S464" i="20"/>
  <c r="T464" i="20"/>
  <c r="R465" i="20"/>
  <c r="M465" i="20"/>
  <c r="L465" i="20"/>
  <c r="S465" i="20"/>
  <c r="T465" i="20"/>
  <c r="R466" i="20"/>
  <c r="M466" i="20"/>
  <c r="L466" i="20"/>
  <c r="S466" i="20"/>
  <c r="T466" i="20"/>
  <c r="R467" i="20"/>
  <c r="M467" i="20"/>
  <c r="L467" i="20"/>
  <c r="S467" i="20"/>
  <c r="T467" i="20"/>
  <c r="R468" i="20"/>
  <c r="M468" i="20"/>
  <c r="L468" i="20"/>
  <c r="S468" i="20"/>
  <c r="T468" i="20"/>
  <c r="R469" i="20"/>
  <c r="M469" i="20"/>
  <c r="L469" i="20"/>
  <c r="S469" i="20"/>
  <c r="T469" i="20"/>
  <c r="R470" i="20"/>
  <c r="M470" i="20"/>
  <c r="L470" i="20"/>
  <c r="S470" i="20"/>
  <c r="T470" i="20"/>
  <c r="R471" i="20"/>
  <c r="M471" i="20"/>
  <c r="L471" i="20"/>
  <c r="S471" i="20"/>
  <c r="T471" i="20"/>
  <c r="R472" i="20"/>
  <c r="M472" i="20"/>
  <c r="L472" i="20"/>
  <c r="S472" i="20"/>
  <c r="T472" i="20"/>
  <c r="R473" i="20"/>
  <c r="M473" i="20"/>
  <c r="L473" i="20"/>
  <c r="S473" i="20"/>
  <c r="T473" i="20"/>
  <c r="R474" i="20"/>
  <c r="M474" i="20"/>
  <c r="L474" i="20"/>
  <c r="S474" i="20"/>
  <c r="T474" i="20"/>
  <c r="R475" i="20"/>
  <c r="M475" i="20"/>
  <c r="L475" i="20"/>
  <c r="S475" i="20"/>
  <c r="T475" i="20"/>
  <c r="R476" i="20"/>
  <c r="M476" i="20"/>
  <c r="L476" i="20"/>
  <c r="S476" i="20"/>
  <c r="T476" i="20"/>
  <c r="R477" i="20"/>
  <c r="M477" i="20"/>
  <c r="L477" i="20"/>
  <c r="S477" i="20"/>
  <c r="T477" i="20"/>
  <c r="R478" i="20"/>
  <c r="M478" i="20"/>
  <c r="L478" i="20"/>
  <c r="S478" i="20"/>
  <c r="T478" i="20"/>
  <c r="R479" i="20"/>
  <c r="M479" i="20"/>
  <c r="L479" i="20"/>
  <c r="S479" i="20"/>
  <c r="T479" i="20"/>
  <c r="R480" i="20"/>
  <c r="M480" i="20"/>
  <c r="L480" i="20"/>
  <c r="S480" i="20"/>
  <c r="T480" i="20"/>
  <c r="R481" i="20"/>
  <c r="M481" i="20"/>
  <c r="L481" i="20"/>
  <c r="S481" i="20"/>
  <c r="T481" i="20"/>
  <c r="R482" i="20"/>
  <c r="M482" i="20"/>
  <c r="L482" i="20"/>
  <c r="S482" i="20"/>
  <c r="T482" i="20"/>
  <c r="R483" i="20"/>
  <c r="M483" i="20"/>
  <c r="L483" i="20"/>
  <c r="S483" i="20"/>
  <c r="T483" i="20"/>
  <c r="R484" i="20"/>
  <c r="M484" i="20"/>
  <c r="L484" i="20"/>
  <c r="S484" i="20"/>
  <c r="T484" i="20"/>
  <c r="R485" i="20"/>
  <c r="M485" i="20"/>
  <c r="L485" i="20"/>
  <c r="S485" i="20"/>
  <c r="T485" i="20"/>
  <c r="R486" i="20"/>
  <c r="M486" i="20"/>
  <c r="L486" i="20"/>
  <c r="S486" i="20"/>
  <c r="T486" i="20"/>
  <c r="R487" i="20"/>
  <c r="M487" i="20"/>
  <c r="L487" i="20"/>
  <c r="S487" i="20"/>
  <c r="T487" i="20"/>
  <c r="R488" i="20"/>
  <c r="M488" i="20"/>
  <c r="L488" i="20"/>
  <c r="S488" i="20"/>
  <c r="T488" i="20"/>
  <c r="R489" i="20"/>
  <c r="M489" i="20"/>
  <c r="L489" i="20"/>
  <c r="S489" i="20"/>
  <c r="T489" i="20"/>
  <c r="R490" i="20"/>
  <c r="M490" i="20"/>
  <c r="L490" i="20"/>
  <c r="S490" i="20"/>
  <c r="T490" i="20"/>
  <c r="R491" i="20"/>
  <c r="M491" i="20"/>
  <c r="L491" i="20"/>
  <c r="S491" i="20"/>
  <c r="T491" i="20"/>
  <c r="R492" i="20"/>
  <c r="M492" i="20"/>
  <c r="L492" i="20"/>
  <c r="S492" i="20"/>
  <c r="T492" i="20"/>
  <c r="R493" i="20"/>
  <c r="M493" i="20"/>
  <c r="L493" i="20"/>
  <c r="S493" i="20"/>
  <c r="T493" i="20"/>
  <c r="R494" i="20"/>
  <c r="M494" i="20"/>
  <c r="L494" i="20"/>
  <c r="S494" i="20"/>
  <c r="T494" i="20"/>
  <c r="R495" i="20"/>
  <c r="M495" i="20"/>
  <c r="L495" i="20"/>
  <c r="S495" i="20"/>
  <c r="T495" i="20"/>
  <c r="R496" i="20"/>
  <c r="M496" i="20"/>
  <c r="L496" i="20"/>
  <c r="S496" i="20"/>
  <c r="T496" i="20"/>
  <c r="R497" i="20"/>
  <c r="M497" i="20"/>
  <c r="L497" i="20"/>
  <c r="S497" i="20"/>
  <c r="T497" i="20"/>
  <c r="R498" i="20"/>
  <c r="M498" i="20"/>
  <c r="L498" i="20"/>
  <c r="S498" i="20"/>
  <c r="T498" i="20"/>
  <c r="R499" i="20"/>
  <c r="M499" i="20"/>
  <c r="L499" i="20"/>
  <c r="S499" i="20"/>
  <c r="T499" i="20"/>
  <c r="R500" i="20"/>
  <c r="M500" i="20"/>
  <c r="L500" i="20"/>
  <c r="S500" i="20"/>
  <c r="T500" i="20"/>
  <c r="R501" i="20"/>
  <c r="M501" i="20"/>
  <c r="L501" i="20"/>
  <c r="S501" i="20"/>
  <c r="T501" i="20"/>
  <c r="R502" i="20"/>
  <c r="M502" i="20"/>
  <c r="L502" i="20"/>
  <c r="S502" i="20"/>
  <c r="T502" i="20"/>
  <c r="R503" i="20"/>
  <c r="M503" i="20"/>
  <c r="L503" i="20"/>
  <c r="S503" i="20"/>
  <c r="T503" i="20"/>
  <c r="R504" i="20"/>
  <c r="M504" i="20"/>
  <c r="L504" i="20"/>
  <c r="S504" i="20"/>
  <c r="T504" i="20"/>
  <c r="R505" i="20"/>
  <c r="M505" i="20"/>
  <c r="L505" i="20"/>
  <c r="S505" i="20"/>
  <c r="T505" i="20"/>
  <c r="R506" i="20"/>
  <c r="M506" i="20"/>
  <c r="L506" i="20"/>
  <c r="S506" i="20"/>
  <c r="T506" i="20"/>
  <c r="R507" i="20"/>
  <c r="M507" i="20"/>
  <c r="L507" i="20"/>
  <c r="S507" i="20"/>
  <c r="T507" i="20"/>
  <c r="R508" i="20"/>
  <c r="M508" i="20"/>
  <c r="L508" i="20"/>
  <c r="S508" i="20"/>
  <c r="T508" i="20"/>
  <c r="R509" i="20"/>
  <c r="M509" i="20"/>
  <c r="L509" i="20"/>
  <c r="S509" i="20"/>
  <c r="T509" i="20"/>
  <c r="R510" i="20"/>
  <c r="M510" i="20"/>
  <c r="L510" i="20"/>
  <c r="S510" i="20"/>
  <c r="T510" i="20"/>
  <c r="R511" i="20"/>
  <c r="M511" i="20"/>
  <c r="L511" i="20"/>
  <c r="S511" i="20"/>
  <c r="T511" i="20"/>
  <c r="R512" i="20"/>
  <c r="M512" i="20"/>
  <c r="L512" i="20"/>
  <c r="S512" i="20"/>
  <c r="T512" i="20"/>
  <c r="R513" i="20"/>
  <c r="M513" i="20"/>
  <c r="L513" i="20"/>
  <c r="S513" i="20"/>
  <c r="T513" i="20"/>
  <c r="R514" i="20"/>
  <c r="M514" i="20"/>
  <c r="L514" i="20"/>
  <c r="S514" i="20"/>
  <c r="T514" i="20"/>
  <c r="R515" i="20"/>
  <c r="M515" i="20"/>
  <c r="L515" i="20"/>
  <c r="S515" i="20"/>
  <c r="T515" i="20"/>
  <c r="R516" i="20"/>
  <c r="M516" i="20"/>
  <c r="L516" i="20"/>
  <c r="S516" i="20"/>
  <c r="T516" i="20"/>
  <c r="R517" i="20"/>
  <c r="M517" i="20"/>
  <c r="L517" i="20"/>
  <c r="S517" i="20"/>
  <c r="T517" i="20"/>
  <c r="R518" i="20"/>
  <c r="M518" i="20"/>
  <c r="L518" i="20"/>
  <c r="S518" i="20"/>
  <c r="T518" i="20"/>
  <c r="R519" i="20"/>
  <c r="M519" i="20"/>
  <c r="L519" i="20"/>
  <c r="S519" i="20"/>
  <c r="T519" i="20"/>
  <c r="R520" i="20"/>
  <c r="M520" i="20"/>
  <c r="L520" i="20"/>
  <c r="S520" i="20"/>
  <c r="T520" i="20"/>
  <c r="R521" i="20"/>
  <c r="M521" i="20"/>
  <c r="L521" i="20"/>
  <c r="S521" i="20"/>
  <c r="T521" i="20"/>
  <c r="R522" i="20"/>
  <c r="M522" i="20"/>
  <c r="L522" i="20"/>
  <c r="S522" i="20"/>
  <c r="T522" i="20"/>
  <c r="R523" i="20"/>
  <c r="M523" i="20"/>
  <c r="L523" i="20"/>
  <c r="S523" i="20"/>
  <c r="T523" i="20"/>
  <c r="R524" i="20"/>
  <c r="M524" i="20"/>
  <c r="L524" i="20"/>
  <c r="S524" i="20"/>
  <c r="T524" i="20"/>
  <c r="R525" i="20"/>
  <c r="M525" i="20"/>
  <c r="L525" i="20"/>
  <c r="S525" i="20"/>
  <c r="T525" i="20"/>
  <c r="R526" i="20"/>
  <c r="M526" i="20"/>
  <c r="L526" i="20"/>
  <c r="S526" i="20"/>
  <c r="T526" i="20"/>
  <c r="R527" i="20"/>
  <c r="M527" i="20"/>
  <c r="L527" i="20"/>
  <c r="S527" i="20"/>
  <c r="T527" i="20"/>
  <c r="R528" i="20"/>
  <c r="M528" i="20"/>
  <c r="L528" i="20"/>
  <c r="S528" i="20"/>
  <c r="T528" i="20"/>
  <c r="R529" i="20"/>
  <c r="M529" i="20"/>
  <c r="L529" i="20"/>
  <c r="S529" i="20"/>
  <c r="T529" i="20"/>
  <c r="R530" i="20"/>
  <c r="M530" i="20"/>
  <c r="L530" i="20"/>
  <c r="S530" i="20"/>
  <c r="T530" i="20"/>
  <c r="R531" i="20"/>
  <c r="M531" i="20"/>
  <c r="L531" i="20"/>
  <c r="S531" i="20"/>
  <c r="T531" i="20"/>
  <c r="R532" i="20"/>
  <c r="M532" i="20"/>
  <c r="L532" i="20"/>
  <c r="S532" i="20"/>
  <c r="T532" i="20"/>
  <c r="R533" i="20"/>
  <c r="M533" i="20"/>
  <c r="L533" i="20"/>
  <c r="S533" i="20"/>
  <c r="T533" i="20"/>
  <c r="R534" i="20"/>
  <c r="M534" i="20"/>
  <c r="L534" i="20"/>
  <c r="S534" i="20"/>
  <c r="T534" i="20"/>
  <c r="R535" i="20"/>
  <c r="M535" i="20"/>
  <c r="L535" i="20"/>
  <c r="S535" i="20"/>
  <c r="T535" i="20"/>
  <c r="R536" i="20"/>
  <c r="M536" i="20"/>
  <c r="L536" i="20"/>
  <c r="S536" i="20"/>
  <c r="T536" i="20"/>
  <c r="R537" i="20"/>
  <c r="M537" i="20"/>
  <c r="L537" i="20"/>
  <c r="S537" i="20"/>
  <c r="T537" i="20"/>
  <c r="R538" i="20"/>
  <c r="M538" i="20"/>
  <c r="L538" i="20"/>
  <c r="S538" i="20"/>
  <c r="T538" i="20"/>
  <c r="R539" i="20"/>
  <c r="M539" i="20"/>
  <c r="L539" i="20"/>
  <c r="S539" i="20"/>
  <c r="T539" i="20"/>
  <c r="R540" i="20"/>
  <c r="M540" i="20"/>
  <c r="L540" i="20"/>
  <c r="S540" i="20"/>
  <c r="T540" i="20"/>
  <c r="R541" i="20"/>
  <c r="M541" i="20"/>
  <c r="L541" i="20"/>
  <c r="S541" i="20"/>
  <c r="T541" i="20"/>
  <c r="R542" i="20"/>
  <c r="M542" i="20"/>
  <c r="L542" i="20"/>
  <c r="S542" i="20"/>
  <c r="T542" i="20"/>
  <c r="R543" i="20"/>
  <c r="M543" i="20"/>
  <c r="L543" i="20"/>
  <c r="S543" i="20"/>
  <c r="T543" i="20"/>
  <c r="R544" i="20"/>
  <c r="M544" i="20"/>
  <c r="L544" i="20"/>
  <c r="S544" i="20"/>
  <c r="T544" i="20"/>
  <c r="R545" i="20"/>
  <c r="M545" i="20"/>
  <c r="L545" i="20"/>
  <c r="S545" i="20"/>
  <c r="T545" i="20"/>
  <c r="R546" i="20"/>
  <c r="M546" i="20"/>
  <c r="L546" i="20"/>
  <c r="S546" i="20"/>
  <c r="T546" i="20"/>
  <c r="R547" i="20"/>
  <c r="M547" i="20"/>
  <c r="L547" i="20"/>
  <c r="S547" i="20"/>
  <c r="T547" i="20"/>
  <c r="R548" i="20"/>
  <c r="M548" i="20"/>
  <c r="L548" i="20"/>
  <c r="S548" i="20"/>
  <c r="T548" i="20"/>
  <c r="R549" i="20"/>
  <c r="M549" i="20"/>
  <c r="L549" i="20"/>
  <c r="S549" i="20"/>
  <c r="T549" i="20"/>
  <c r="R550" i="20"/>
  <c r="M550" i="20"/>
  <c r="L550" i="20"/>
  <c r="S550" i="20"/>
  <c r="T550" i="20"/>
  <c r="R551" i="20"/>
  <c r="M551" i="20"/>
  <c r="L551" i="20"/>
  <c r="S551" i="20"/>
  <c r="T551" i="20"/>
  <c r="R552" i="20"/>
  <c r="M552" i="20"/>
  <c r="L552" i="20"/>
  <c r="S552" i="20"/>
  <c r="T552" i="20"/>
  <c r="R553" i="20"/>
  <c r="M553" i="20"/>
  <c r="L553" i="20"/>
  <c r="S553" i="20"/>
  <c r="T553" i="20"/>
  <c r="R554" i="20"/>
  <c r="M554" i="20"/>
  <c r="L554" i="20"/>
  <c r="S554" i="20"/>
  <c r="T554" i="20"/>
  <c r="R555" i="20"/>
  <c r="M555" i="20"/>
  <c r="L555" i="20"/>
  <c r="S555" i="20"/>
  <c r="T555" i="20"/>
  <c r="R556" i="20"/>
  <c r="M556" i="20"/>
  <c r="L556" i="20"/>
  <c r="S556" i="20"/>
  <c r="T556" i="20"/>
  <c r="R557" i="20"/>
  <c r="M557" i="20"/>
  <c r="L557" i="20"/>
  <c r="S557" i="20"/>
  <c r="T557" i="20"/>
  <c r="R558" i="20"/>
  <c r="M558" i="20"/>
  <c r="L558" i="20"/>
  <c r="S558" i="20"/>
  <c r="T558" i="20"/>
  <c r="R559" i="20"/>
  <c r="M559" i="20"/>
  <c r="L559" i="20"/>
  <c r="S559" i="20"/>
  <c r="T559" i="20"/>
  <c r="R560" i="20"/>
  <c r="M560" i="20"/>
  <c r="L560" i="20"/>
  <c r="S560" i="20"/>
  <c r="T560" i="20"/>
  <c r="R561" i="20"/>
  <c r="M561" i="20"/>
  <c r="L561" i="20"/>
  <c r="S561" i="20"/>
  <c r="T561" i="20"/>
  <c r="R562" i="20"/>
  <c r="M562" i="20"/>
  <c r="L562" i="20"/>
  <c r="S562" i="20"/>
  <c r="T562" i="20"/>
  <c r="R563" i="20"/>
  <c r="M563" i="20"/>
  <c r="L563" i="20"/>
  <c r="S563" i="20"/>
  <c r="T563" i="20"/>
  <c r="R564" i="20"/>
  <c r="M564" i="20"/>
  <c r="L564" i="20"/>
  <c r="S564" i="20"/>
  <c r="T564" i="20"/>
  <c r="R565" i="20"/>
  <c r="M565" i="20"/>
  <c r="L565" i="20"/>
  <c r="S565" i="20"/>
  <c r="T565" i="20"/>
  <c r="R566" i="20"/>
  <c r="M566" i="20"/>
  <c r="L566" i="20"/>
  <c r="S566" i="20"/>
  <c r="T566" i="20"/>
  <c r="R567" i="20"/>
  <c r="M567" i="20"/>
  <c r="L567" i="20"/>
  <c r="S567" i="20"/>
  <c r="T567" i="20"/>
  <c r="R568" i="20"/>
  <c r="M568" i="20"/>
  <c r="L568" i="20"/>
  <c r="S568" i="20"/>
  <c r="T568" i="20"/>
  <c r="R569" i="20"/>
  <c r="M569" i="20"/>
  <c r="L569" i="20"/>
  <c r="S569" i="20"/>
  <c r="T569" i="20"/>
  <c r="R570" i="20"/>
  <c r="M570" i="20"/>
  <c r="L570" i="20"/>
  <c r="S570" i="20"/>
  <c r="T570" i="20"/>
  <c r="R571" i="20"/>
  <c r="M571" i="20"/>
  <c r="L571" i="20"/>
  <c r="S571" i="20"/>
  <c r="T571" i="20"/>
  <c r="R572" i="20"/>
  <c r="M572" i="20"/>
  <c r="L572" i="20"/>
  <c r="S572" i="20"/>
  <c r="T572" i="20"/>
  <c r="R573" i="20"/>
  <c r="M573" i="20"/>
  <c r="L573" i="20"/>
  <c r="S573" i="20"/>
  <c r="T573" i="20"/>
  <c r="R574" i="20"/>
  <c r="M574" i="20"/>
  <c r="L574" i="20"/>
  <c r="S574" i="20"/>
  <c r="T574" i="20"/>
  <c r="R575" i="20"/>
  <c r="M575" i="20"/>
  <c r="L575" i="20"/>
  <c r="S575" i="20"/>
  <c r="T575" i="20"/>
  <c r="R576" i="20"/>
  <c r="M576" i="20"/>
  <c r="L576" i="20"/>
  <c r="S576" i="20"/>
  <c r="T576" i="20"/>
  <c r="R577" i="20"/>
  <c r="M577" i="20"/>
  <c r="L577" i="20"/>
  <c r="S577" i="20"/>
  <c r="T577" i="20"/>
  <c r="R578" i="20"/>
  <c r="M578" i="20"/>
  <c r="L578" i="20"/>
  <c r="S578" i="20"/>
  <c r="T578" i="20"/>
  <c r="R579" i="20"/>
  <c r="M579" i="20"/>
  <c r="L579" i="20"/>
  <c r="S579" i="20"/>
  <c r="T579" i="20"/>
  <c r="R580" i="20"/>
  <c r="M580" i="20"/>
  <c r="L580" i="20"/>
  <c r="S580" i="20"/>
  <c r="T580" i="20"/>
  <c r="R581" i="20"/>
  <c r="M581" i="20"/>
  <c r="L581" i="20"/>
  <c r="S581" i="20"/>
  <c r="T581" i="20"/>
  <c r="R582" i="20"/>
  <c r="M582" i="20"/>
  <c r="L582" i="20"/>
  <c r="S582" i="20"/>
  <c r="T582" i="20"/>
  <c r="R583" i="20"/>
  <c r="M583" i="20"/>
  <c r="L583" i="20"/>
  <c r="S583" i="20"/>
  <c r="T583" i="20"/>
  <c r="R584" i="20"/>
  <c r="M584" i="20"/>
  <c r="L584" i="20"/>
  <c r="S584" i="20"/>
  <c r="T584" i="20"/>
  <c r="R585" i="20"/>
  <c r="M585" i="20"/>
  <c r="L585" i="20"/>
  <c r="S585" i="20"/>
  <c r="T585" i="20"/>
  <c r="R586" i="20"/>
  <c r="M586" i="20"/>
  <c r="L586" i="20"/>
  <c r="S586" i="20"/>
  <c r="T586" i="20"/>
  <c r="R587" i="20"/>
  <c r="M587" i="20"/>
  <c r="L587" i="20"/>
  <c r="S587" i="20"/>
  <c r="T587" i="20"/>
  <c r="R588" i="20"/>
  <c r="M588" i="20"/>
  <c r="L588" i="20"/>
  <c r="S588" i="20"/>
  <c r="T588" i="20"/>
  <c r="R589" i="20"/>
  <c r="M589" i="20"/>
  <c r="L589" i="20"/>
  <c r="S589" i="20"/>
  <c r="T589" i="20"/>
  <c r="R590" i="20"/>
  <c r="M590" i="20"/>
  <c r="L590" i="20"/>
  <c r="S590" i="20"/>
  <c r="T590" i="20"/>
  <c r="R591" i="20"/>
  <c r="M591" i="20"/>
  <c r="L591" i="20"/>
  <c r="S591" i="20"/>
  <c r="T591" i="20"/>
  <c r="R592" i="20"/>
  <c r="M592" i="20"/>
  <c r="L592" i="20"/>
  <c r="S592" i="20"/>
  <c r="T592" i="20"/>
  <c r="R593" i="20"/>
  <c r="M593" i="20"/>
  <c r="L593" i="20"/>
  <c r="S593" i="20"/>
  <c r="T593" i="20"/>
  <c r="R594" i="20"/>
  <c r="M594" i="20"/>
  <c r="L594" i="20"/>
  <c r="S594" i="20"/>
  <c r="T594" i="20"/>
  <c r="R595" i="20"/>
  <c r="M595" i="20"/>
  <c r="L595" i="20"/>
  <c r="S595" i="20"/>
  <c r="T595" i="20"/>
  <c r="R596" i="20"/>
  <c r="M596" i="20"/>
  <c r="L596" i="20"/>
  <c r="S596" i="20"/>
  <c r="T596" i="20"/>
  <c r="R597" i="20"/>
  <c r="M597" i="20"/>
  <c r="L597" i="20"/>
  <c r="S597" i="20"/>
  <c r="T597" i="20"/>
  <c r="R598" i="20"/>
  <c r="M598" i="20"/>
  <c r="L598" i="20"/>
  <c r="S598" i="20"/>
  <c r="T598" i="20"/>
  <c r="R599" i="20"/>
  <c r="M599" i="20"/>
  <c r="L599" i="20"/>
  <c r="S599" i="20"/>
  <c r="T599" i="20"/>
  <c r="R600" i="20"/>
  <c r="M600" i="20"/>
  <c r="L600" i="20"/>
  <c r="S600" i="20"/>
  <c r="T600" i="20"/>
  <c r="R601" i="20"/>
  <c r="M601" i="20"/>
  <c r="L601" i="20"/>
  <c r="S601" i="20"/>
  <c r="T601" i="20"/>
  <c r="R602" i="20"/>
  <c r="M602" i="20"/>
  <c r="L602" i="20"/>
  <c r="S602" i="20"/>
  <c r="T602" i="20"/>
  <c r="R603" i="20"/>
  <c r="M603" i="20"/>
  <c r="L603" i="20"/>
  <c r="S603" i="20"/>
  <c r="T603" i="20"/>
  <c r="R604" i="20"/>
  <c r="M604" i="20"/>
  <c r="L604" i="20"/>
  <c r="S604" i="20"/>
  <c r="T604" i="20"/>
  <c r="R605" i="20"/>
  <c r="M605" i="20"/>
  <c r="L605" i="20"/>
  <c r="S605" i="20"/>
  <c r="T605" i="20"/>
  <c r="R606" i="20"/>
  <c r="M606" i="20"/>
  <c r="L606" i="20"/>
  <c r="S606" i="20"/>
  <c r="T606" i="20"/>
  <c r="R607" i="20"/>
  <c r="M607" i="20"/>
  <c r="L607" i="20"/>
  <c r="S607" i="20"/>
  <c r="T607" i="20"/>
  <c r="R608" i="20"/>
  <c r="M608" i="20"/>
  <c r="L608" i="20"/>
  <c r="S608" i="20"/>
  <c r="T608" i="20"/>
  <c r="R609" i="20"/>
  <c r="M609" i="20"/>
  <c r="L609" i="20"/>
  <c r="S609" i="20"/>
  <c r="T609" i="20"/>
  <c r="R610" i="20"/>
  <c r="M610" i="20"/>
  <c r="L610" i="20"/>
  <c r="S610" i="20"/>
  <c r="T610" i="20"/>
  <c r="R611" i="20"/>
  <c r="M611" i="20"/>
  <c r="L611" i="20"/>
  <c r="S611" i="20"/>
  <c r="T611" i="20"/>
  <c r="R612" i="20"/>
  <c r="M612" i="20"/>
  <c r="L612" i="20"/>
  <c r="S612" i="20"/>
  <c r="T612" i="20"/>
  <c r="R613" i="20"/>
  <c r="M613" i="20"/>
  <c r="L613" i="20"/>
  <c r="S613" i="20"/>
  <c r="T613" i="20"/>
  <c r="R614" i="20"/>
  <c r="M614" i="20"/>
  <c r="L614" i="20"/>
  <c r="S614" i="20"/>
  <c r="T614" i="20"/>
  <c r="R615" i="20"/>
  <c r="M615" i="20"/>
  <c r="L615" i="20"/>
  <c r="S615" i="20"/>
  <c r="T615" i="20"/>
  <c r="R616" i="20"/>
  <c r="M616" i="20"/>
  <c r="L616" i="20"/>
  <c r="S616" i="20"/>
  <c r="T616" i="20"/>
  <c r="R617" i="20"/>
  <c r="M617" i="20"/>
  <c r="L617" i="20"/>
  <c r="S617" i="20"/>
  <c r="T617" i="20"/>
  <c r="R618" i="20"/>
  <c r="M618" i="20"/>
  <c r="L618" i="20"/>
  <c r="S618" i="20"/>
  <c r="T618" i="20"/>
  <c r="R619" i="20"/>
  <c r="M619" i="20"/>
  <c r="L619" i="20"/>
  <c r="S619" i="20"/>
  <c r="T619" i="20"/>
  <c r="R620" i="20"/>
  <c r="M620" i="20"/>
  <c r="L620" i="20"/>
  <c r="S620" i="20"/>
  <c r="T620" i="20"/>
  <c r="R621" i="20"/>
  <c r="M621" i="20"/>
  <c r="L621" i="20"/>
  <c r="S621" i="20"/>
  <c r="T621" i="20"/>
  <c r="R622" i="20"/>
  <c r="M622" i="20"/>
  <c r="L622" i="20"/>
  <c r="S622" i="20"/>
  <c r="T622" i="20"/>
  <c r="R623" i="20"/>
  <c r="M623" i="20"/>
  <c r="L623" i="20"/>
  <c r="S623" i="20"/>
  <c r="T623" i="20"/>
  <c r="R624" i="20"/>
  <c r="M624" i="20"/>
  <c r="L624" i="20"/>
  <c r="S624" i="20"/>
  <c r="T624" i="20"/>
  <c r="R625" i="20"/>
  <c r="M625" i="20"/>
  <c r="L625" i="20"/>
  <c r="S625" i="20"/>
  <c r="T625" i="20"/>
  <c r="R626" i="20"/>
  <c r="M626" i="20"/>
  <c r="L626" i="20"/>
  <c r="S626" i="20"/>
  <c r="T626" i="20"/>
  <c r="R627" i="20"/>
  <c r="M627" i="20"/>
  <c r="L627" i="20"/>
  <c r="S627" i="20"/>
  <c r="T627" i="20"/>
  <c r="R628" i="20"/>
  <c r="M628" i="20"/>
  <c r="L628" i="20"/>
  <c r="S628" i="20"/>
  <c r="T628" i="20"/>
  <c r="R629" i="20"/>
  <c r="M629" i="20"/>
  <c r="L629" i="20"/>
  <c r="S629" i="20"/>
  <c r="T629" i="20"/>
  <c r="R630" i="20"/>
  <c r="M630" i="20"/>
  <c r="L630" i="20"/>
  <c r="S630" i="20"/>
  <c r="T630" i="20"/>
  <c r="R631" i="20"/>
  <c r="M631" i="20"/>
  <c r="L631" i="20"/>
  <c r="S631" i="20"/>
  <c r="T631" i="20"/>
  <c r="R632" i="20"/>
  <c r="M632" i="20"/>
  <c r="L632" i="20"/>
  <c r="S632" i="20"/>
  <c r="T632" i="20"/>
  <c r="R633" i="20"/>
  <c r="M633" i="20"/>
  <c r="L633" i="20"/>
  <c r="S633" i="20"/>
  <c r="T633" i="20"/>
  <c r="R634" i="20"/>
  <c r="M634" i="20"/>
  <c r="L634" i="20"/>
  <c r="S634" i="20"/>
  <c r="T634" i="20"/>
  <c r="R635" i="20"/>
  <c r="M635" i="20"/>
  <c r="L635" i="20"/>
  <c r="S635" i="20"/>
  <c r="T635" i="20"/>
  <c r="R636" i="20"/>
  <c r="M636" i="20"/>
  <c r="L636" i="20"/>
  <c r="S636" i="20"/>
  <c r="T636" i="20"/>
  <c r="R637" i="20"/>
  <c r="M637" i="20"/>
  <c r="L637" i="20"/>
  <c r="S637" i="20"/>
  <c r="T637" i="20"/>
  <c r="R638" i="20"/>
  <c r="M638" i="20"/>
  <c r="L638" i="20"/>
  <c r="S638" i="20"/>
  <c r="T638" i="20"/>
  <c r="R639" i="20"/>
  <c r="M639" i="20"/>
  <c r="L639" i="20"/>
  <c r="S639" i="20"/>
  <c r="T639" i="20"/>
  <c r="R640" i="20"/>
  <c r="M640" i="20"/>
  <c r="L640" i="20"/>
  <c r="S640" i="20"/>
  <c r="T640" i="20"/>
  <c r="R641" i="20"/>
  <c r="M641" i="20"/>
  <c r="L641" i="20"/>
  <c r="S641" i="20"/>
  <c r="T641" i="20"/>
  <c r="R642" i="20"/>
  <c r="M642" i="20"/>
  <c r="L642" i="20"/>
  <c r="S642" i="20"/>
  <c r="T642" i="20"/>
  <c r="R643" i="20"/>
  <c r="M643" i="20"/>
  <c r="L643" i="20"/>
  <c r="S643" i="20"/>
  <c r="T643" i="20"/>
  <c r="R644" i="20"/>
  <c r="M644" i="20"/>
  <c r="L644" i="20"/>
  <c r="S644" i="20"/>
  <c r="T644" i="20"/>
  <c r="R645" i="20"/>
  <c r="M645" i="20"/>
  <c r="L645" i="20"/>
  <c r="S645" i="20"/>
  <c r="T645" i="20"/>
  <c r="R646" i="20"/>
  <c r="M646" i="20"/>
  <c r="L646" i="20"/>
  <c r="S646" i="20"/>
  <c r="T646" i="20"/>
  <c r="R647" i="20"/>
  <c r="M647" i="20"/>
  <c r="L647" i="20"/>
  <c r="S647" i="20"/>
  <c r="T647" i="20"/>
  <c r="R648" i="20"/>
  <c r="M648" i="20"/>
  <c r="L648" i="20"/>
  <c r="S648" i="20"/>
  <c r="T648" i="20"/>
  <c r="R649" i="20"/>
  <c r="M649" i="20"/>
  <c r="L649" i="20"/>
  <c r="S649" i="20"/>
  <c r="T649" i="20"/>
  <c r="R650" i="20"/>
  <c r="M650" i="20"/>
  <c r="L650" i="20"/>
  <c r="S650" i="20"/>
  <c r="T650" i="20"/>
  <c r="R651" i="20"/>
  <c r="M651" i="20"/>
  <c r="L651" i="20"/>
  <c r="S651" i="20"/>
  <c r="T651" i="20"/>
  <c r="R652" i="20"/>
  <c r="M652" i="20"/>
  <c r="L652" i="20"/>
  <c r="S652" i="20"/>
  <c r="T652" i="20"/>
  <c r="R653" i="20"/>
  <c r="M653" i="20"/>
  <c r="L653" i="20"/>
  <c r="S653" i="20"/>
  <c r="T653" i="20"/>
  <c r="R654" i="20"/>
  <c r="M654" i="20"/>
  <c r="L654" i="20"/>
  <c r="S654" i="20"/>
  <c r="T654" i="20"/>
  <c r="R655" i="20"/>
  <c r="M655" i="20"/>
  <c r="L655" i="20"/>
  <c r="S655" i="20"/>
  <c r="T655" i="20"/>
  <c r="R656" i="20"/>
  <c r="M656" i="20"/>
  <c r="L656" i="20"/>
  <c r="S656" i="20"/>
  <c r="T656" i="20"/>
  <c r="R657" i="20"/>
  <c r="M657" i="20"/>
  <c r="L657" i="20"/>
  <c r="S657" i="20"/>
  <c r="T657" i="20"/>
  <c r="R658" i="20"/>
  <c r="M658" i="20"/>
  <c r="L658" i="20"/>
  <c r="S658" i="20"/>
  <c r="T658" i="20"/>
  <c r="R659" i="20"/>
  <c r="M659" i="20"/>
  <c r="L659" i="20"/>
  <c r="S659" i="20"/>
  <c r="T659" i="20"/>
  <c r="R660" i="20"/>
  <c r="M660" i="20"/>
  <c r="L660" i="20"/>
  <c r="S660" i="20"/>
  <c r="T660" i="20"/>
  <c r="R661" i="20"/>
  <c r="M661" i="20"/>
  <c r="L661" i="20"/>
  <c r="S661" i="20"/>
  <c r="T661" i="20"/>
  <c r="R662" i="20"/>
  <c r="M662" i="20"/>
  <c r="L662" i="20"/>
  <c r="S662" i="20"/>
  <c r="T662" i="20"/>
  <c r="R663" i="20"/>
  <c r="M663" i="20"/>
  <c r="L663" i="20"/>
  <c r="S663" i="20"/>
  <c r="T663" i="20"/>
  <c r="R664" i="20"/>
  <c r="M664" i="20"/>
  <c r="L664" i="20"/>
  <c r="S664" i="20"/>
  <c r="T664" i="20"/>
  <c r="R665" i="20"/>
  <c r="M665" i="20"/>
  <c r="L665" i="20"/>
  <c r="S665" i="20"/>
  <c r="T665" i="20"/>
  <c r="R666" i="20"/>
  <c r="M666" i="20"/>
  <c r="L666" i="20"/>
  <c r="S666" i="20"/>
  <c r="T666" i="20"/>
  <c r="R667" i="20"/>
  <c r="M667" i="20"/>
  <c r="L667" i="20"/>
  <c r="S667" i="20"/>
  <c r="T667" i="20"/>
  <c r="R668" i="20"/>
  <c r="M668" i="20"/>
  <c r="L668" i="20"/>
  <c r="S668" i="20"/>
  <c r="T668" i="20"/>
  <c r="R669" i="20"/>
  <c r="M669" i="20"/>
  <c r="L669" i="20"/>
  <c r="S669" i="20"/>
  <c r="T669" i="20"/>
  <c r="R670" i="20"/>
  <c r="M670" i="20"/>
  <c r="L670" i="20"/>
  <c r="S670" i="20"/>
  <c r="T670" i="20"/>
  <c r="R671" i="20"/>
  <c r="M671" i="20"/>
  <c r="L671" i="20"/>
  <c r="S671" i="20"/>
  <c r="T671" i="20"/>
  <c r="R672" i="20"/>
  <c r="M672" i="20"/>
  <c r="L672" i="20"/>
  <c r="S672" i="20"/>
  <c r="T672" i="20"/>
  <c r="R673" i="20"/>
  <c r="M673" i="20"/>
  <c r="L673" i="20"/>
  <c r="S673" i="20"/>
  <c r="T673" i="20"/>
  <c r="R674" i="20"/>
  <c r="M674" i="20"/>
  <c r="L674" i="20"/>
  <c r="S674" i="20"/>
  <c r="T674" i="20"/>
  <c r="R675" i="20"/>
  <c r="M675" i="20"/>
  <c r="L675" i="20"/>
  <c r="S675" i="20"/>
  <c r="T675" i="20"/>
  <c r="R676" i="20"/>
  <c r="M676" i="20"/>
  <c r="L676" i="20"/>
  <c r="S676" i="20"/>
  <c r="T676" i="20"/>
  <c r="R677" i="20"/>
  <c r="M677" i="20"/>
  <c r="L677" i="20"/>
  <c r="S677" i="20"/>
  <c r="T677" i="20"/>
  <c r="R678" i="20"/>
  <c r="M678" i="20"/>
  <c r="L678" i="20"/>
  <c r="S678" i="20"/>
  <c r="T678" i="20"/>
  <c r="R679" i="20"/>
  <c r="M679" i="20"/>
  <c r="L679" i="20"/>
  <c r="S679" i="20"/>
  <c r="T679" i="20"/>
  <c r="R680" i="20"/>
  <c r="M680" i="20"/>
  <c r="L680" i="20"/>
  <c r="S680" i="20"/>
  <c r="T680" i="20"/>
  <c r="R681" i="20"/>
  <c r="M681" i="20"/>
  <c r="L681" i="20"/>
  <c r="S681" i="20"/>
  <c r="T681" i="20"/>
  <c r="R682" i="20"/>
  <c r="M682" i="20"/>
  <c r="L682" i="20"/>
  <c r="S682" i="20"/>
  <c r="T682" i="20"/>
  <c r="R683" i="20"/>
  <c r="M683" i="20"/>
  <c r="L683" i="20"/>
  <c r="S683" i="20"/>
  <c r="T683" i="20"/>
  <c r="R684" i="20"/>
  <c r="M684" i="20"/>
  <c r="L684" i="20"/>
  <c r="S684" i="20"/>
  <c r="T684" i="20"/>
  <c r="R685" i="20"/>
  <c r="M685" i="20"/>
  <c r="L685" i="20"/>
  <c r="S685" i="20"/>
  <c r="T685" i="20"/>
  <c r="R686" i="20"/>
  <c r="M686" i="20"/>
  <c r="L686" i="20"/>
  <c r="S686" i="20"/>
  <c r="T686" i="20"/>
  <c r="R687" i="20"/>
  <c r="M687" i="20"/>
  <c r="L687" i="20"/>
  <c r="S687" i="20"/>
  <c r="T687" i="20"/>
  <c r="R688" i="20"/>
  <c r="M688" i="20"/>
  <c r="L688" i="20"/>
  <c r="S688" i="20"/>
  <c r="T688" i="20"/>
  <c r="R689" i="20"/>
  <c r="M689" i="20"/>
  <c r="L689" i="20"/>
  <c r="S689" i="20"/>
  <c r="T689" i="20"/>
  <c r="R690" i="20"/>
  <c r="M690" i="20"/>
  <c r="L690" i="20"/>
  <c r="S690" i="20"/>
  <c r="T690" i="20"/>
  <c r="R691" i="20"/>
  <c r="M691" i="20"/>
  <c r="L691" i="20"/>
  <c r="S691" i="20"/>
  <c r="T691" i="20"/>
  <c r="R692" i="20"/>
  <c r="M692" i="20"/>
  <c r="L692" i="20"/>
  <c r="S692" i="20"/>
  <c r="T692" i="20"/>
  <c r="R693" i="20"/>
  <c r="M693" i="20"/>
  <c r="L693" i="20"/>
  <c r="S693" i="20"/>
  <c r="T693" i="20"/>
  <c r="R694" i="20"/>
  <c r="M694" i="20"/>
  <c r="L694" i="20"/>
  <c r="S694" i="20"/>
  <c r="T694" i="20"/>
  <c r="R695" i="20"/>
  <c r="M695" i="20"/>
  <c r="L695" i="20"/>
  <c r="S695" i="20"/>
  <c r="T695" i="20"/>
  <c r="R696" i="20"/>
  <c r="M696" i="20"/>
  <c r="L696" i="20"/>
  <c r="S696" i="20"/>
  <c r="T696" i="20"/>
  <c r="R697" i="20"/>
  <c r="M697" i="20"/>
  <c r="L697" i="20"/>
  <c r="S697" i="20"/>
  <c r="T697" i="20"/>
  <c r="R698" i="20"/>
  <c r="M698" i="20"/>
  <c r="L698" i="20"/>
  <c r="S698" i="20"/>
  <c r="T698" i="20"/>
  <c r="R699" i="20"/>
  <c r="M699" i="20"/>
  <c r="L699" i="20"/>
  <c r="S699" i="20"/>
  <c r="T699" i="20"/>
  <c r="R700" i="20"/>
  <c r="M700" i="20"/>
  <c r="L700" i="20"/>
  <c r="S700" i="20"/>
  <c r="T700" i="20"/>
  <c r="R701" i="20"/>
  <c r="M701" i="20"/>
  <c r="L701" i="20"/>
  <c r="S701" i="20"/>
  <c r="T701" i="20"/>
  <c r="R702" i="20"/>
  <c r="M702" i="20"/>
  <c r="L702" i="20"/>
  <c r="S702" i="20"/>
  <c r="T702" i="20"/>
  <c r="R703" i="20"/>
  <c r="M703" i="20"/>
  <c r="L703" i="20"/>
  <c r="S703" i="20"/>
  <c r="T703" i="20"/>
  <c r="R704" i="20"/>
  <c r="M704" i="20"/>
  <c r="L704" i="20"/>
  <c r="S704" i="20"/>
  <c r="T704" i="20"/>
  <c r="R705" i="20"/>
  <c r="M705" i="20"/>
  <c r="L705" i="20"/>
  <c r="S705" i="20"/>
  <c r="T705" i="20"/>
  <c r="R706" i="20"/>
  <c r="M706" i="20"/>
  <c r="L706" i="20"/>
  <c r="S706" i="20"/>
  <c r="T706" i="20"/>
  <c r="R707" i="20"/>
  <c r="M707" i="20"/>
  <c r="L707" i="20"/>
  <c r="S707" i="20"/>
  <c r="T707" i="20"/>
  <c r="R708" i="20"/>
  <c r="M708" i="20"/>
  <c r="L708" i="20"/>
  <c r="S708" i="20"/>
  <c r="T708" i="20"/>
  <c r="R709" i="20"/>
  <c r="M709" i="20"/>
  <c r="L709" i="20"/>
  <c r="S709" i="20"/>
  <c r="T709" i="20"/>
  <c r="R710" i="20"/>
  <c r="M710" i="20"/>
  <c r="L710" i="20"/>
  <c r="S710" i="20"/>
  <c r="T710" i="20"/>
  <c r="R711" i="20"/>
  <c r="M711" i="20"/>
  <c r="L711" i="20"/>
  <c r="S711" i="20"/>
  <c r="T711" i="20"/>
  <c r="R712" i="20"/>
  <c r="M712" i="20"/>
  <c r="L712" i="20"/>
  <c r="S712" i="20"/>
  <c r="T712" i="20"/>
  <c r="R713" i="20"/>
  <c r="M713" i="20"/>
  <c r="L713" i="20"/>
  <c r="S713" i="20"/>
  <c r="T713" i="20"/>
  <c r="R714" i="20"/>
  <c r="M714" i="20"/>
  <c r="L714" i="20"/>
  <c r="S714" i="20"/>
  <c r="T714" i="20"/>
  <c r="R715" i="20"/>
  <c r="M715" i="20"/>
  <c r="L715" i="20"/>
  <c r="S715" i="20"/>
  <c r="T715" i="20"/>
  <c r="R716" i="20"/>
  <c r="M716" i="20"/>
  <c r="L716" i="20"/>
  <c r="S716" i="20"/>
  <c r="T716" i="20"/>
  <c r="R717" i="20"/>
  <c r="M717" i="20"/>
  <c r="L717" i="20"/>
  <c r="S717" i="20"/>
  <c r="T717" i="20"/>
  <c r="R718" i="20"/>
  <c r="M718" i="20"/>
  <c r="L718" i="20"/>
  <c r="S718" i="20"/>
  <c r="T718" i="20"/>
  <c r="R719" i="20"/>
  <c r="M719" i="20"/>
  <c r="L719" i="20"/>
  <c r="S719" i="20"/>
  <c r="T719" i="20"/>
  <c r="R720" i="20"/>
  <c r="M720" i="20"/>
  <c r="L720" i="20"/>
  <c r="S720" i="20"/>
  <c r="T720" i="20"/>
  <c r="R721" i="20"/>
  <c r="M721" i="20"/>
  <c r="L721" i="20"/>
  <c r="S721" i="20"/>
  <c r="T721" i="20"/>
  <c r="R722" i="20"/>
  <c r="M722" i="20"/>
  <c r="L722" i="20"/>
  <c r="S722" i="20"/>
  <c r="T722" i="20"/>
  <c r="R723" i="20"/>
  <c r="M723" i="20"/>
  <c r="L723" i="20"/>
  <c r="S723" i="20"/>
  <c r="T723" i="20"/>
  <c r="R724" i="20"/>
  <c r="M724" i="20"/>
  <c r="L724" i="20"/>
  <c r="S724" i="20"/>
  <c r="T724" i="20"/>
  <c r="R725" i="20"/>
  <c r="M725" i="20"/>
  <c r="L725" i="20"/>
  <c r="S725" i="20"/>
  <c r="T725" i="20"/>
  <c r="R726" i="20"/>
  <c r="M726" i="20"/>
  <c r="L726" i="20"/>
  <c r="S726" i="20"/>
  <c r="T726" i="20"/>
  <c r="R727" i="20"/>
  <c r="M727" i="20"/>
  <c r="L727" i="20"/>
  <c r="S727" i="20"/>
  <c r="T727" i="20"/>
  <c r="R728" i="20"/>
  <c r="M728" i="20"/>
  <c r="L728" i="20"/>
  <c r="S728" i="20"/>
  <c r="T728" i="20"/>
  <c r="R729" i="20"/>
  <c r="M729" i="20"/>
  <c r="L729" i="20"/>
  <c r="S729" i="20"/>
  <c r="T729" i="20"/>
  <c r="R730" i="20"/>
  <c r="M730" i="20"/>
  <c r="L730" i="20"/>
  <c r="S730" i="20"/>
  <c r="T730" i="20"/>
  <c r="R731" i="20"/>
  <c r="M731" i="20"/>
  <c r="L731" i="20"/>
  <c r="S731" i="20"/>
  <c r="T731" i="20"/>
  <c r="R732" i="20"/>
  <c r="M732" i="20"/>
  <c r="L732" i="20"/>
  <c r="S732" i="20"/>
  <c r="T732" i="20"/>
  <c r="R733" i="20"/>
  <c r="M733" i="20"/>
  <c r="L733" i="20"/>
  <c r="S733" i="20"/>
  <c r="T733" i="20"/>
  <c r="R734" i="20"/>
  <c r="M734" i="20"/>
  <c r="L734" i="20"/>
  <c r="S734" i="20"/>
  <c r="T734" i="20"/>
  <c r="R735" i="20"/>
  <c r="M735" i="20"/>
  <c r="L735" i="20"/>
  <c r="S735" i="20"/>
  <c r="T735" i="20"/>
  <c r="R736" i="20"/>
  <c r="M736" i="20"/>
  <c r="L736" i="20"/>
  <c r="S736" i="20"/>
  <c r="T736" i="20"/>
  <c r="R737" i="20"/>
  <c r="M737" i="20"/>
  <c r="L737" i="20"/>
  <c r="S737" i="20"/>
  <c r="T737" i="20"/>
  <c r="R738" i="20"/>
  <c r="M738" i="20"/>
  <c r="L738" i="20"/>
  <c r="S738" i="20"/>
  <c r="T738" i="20"/>
  <c r="R739" i="20"/>
  <c r="M739" i="20"/>
  <c r="L739" i="20"/>
  <c r="S739" i="20"/>
  <c r="T739" i="20"/>
  <c r="R740" i="20"/>
  <c r="M740" i="20"/>
  <c r="L740" i="20"/>
  <c r="S740" i="20"/>
  <c r="T740" i="20"/>
  <c r="R741" i="20"/>
  <c r="M741" i="20"/>
  <c r="L741" i="20"/>
  <c r="S741" i="20"/>
  <c r="T741" i="20"/>
  <c r="R742" i="20"/>
  <c r="M742" i="20"/>
  <c r="L742" i="20"/>
  <c r="S742" i="20"/>
  <c r="T742" i="20"/>
  <c r="R743" i="20"/>
  <c r="M743" i="20"/>
  <c r="L743" i="20"/>
  <c r="S743" i="20"/>
  <c r="T743" i="20"/>
  <c r="R744" i="20"/>
  <c r="M744" i="20"/>
  <c r="L744" i="20"/>
  <c r="S744" i="20"/>
  <c r="T744" i="20"/>
  <c r="R745" i="20"/>
  <c r="M745" i="20"/>
  <c r="L745" i="20"/>
  <c r="S745" i="20"/>
  <c r="T745" i="20"/>
  <c r="R746" i="20"/>
  <c r="M746" i="20"/>
  <c r="L746" i="20"/>
  <c r="S746" i="20"/>
  <c r="T746" i="20"/>
  <c r="R747" i="20"/>
  <c r="M747" i="20"/>
  <c r="L747" i="20"/>
  <c r="S747" i="20"/>
  <c r="T747" i="20"/>
  <c r="R748" i="20"/>
  <c r="M748" i="20"/>
  <c r="L748" i="20"/>
  <c r="S748" i="20"/>
  <c r="T748" i="20"/>
  <c r="R749" i="20"/>
  <c r="M749" i="20"/>
  <c r="L749" i="20"/>
  <c r="S749" i="20"/>
  <c r="T749" i="20"/>
  <c r="R750" i="20"/>
  <c r="M750" i="20"/>
  <c r="L750" i="20"/>
  <c r="S750" i="20"/>
  <c r="T750" i="20"/>
  <c r="R751" i="20"/>
  <c r="M751" i="20"/>
  <c r="L751" i="20"/>
  <c r="S751" i="20"/>
  <c r="T751" i="20"/>
  <c r="R752" i="20"/>
  <c r="M752" i="20"/>
  <c r="L752" i="20"/>
  <c r="S752" i="20"/>
  <c r="T752" i="20"/>
  <c r="R753" i="20"/>
  <c r="M753" i="20"/>
  <c r="L753" i="20"/>
  <c r="S753" i="20"/>
  <c r="T753" i="20"/>
  <c r="R754" i="20"/>
  <c r="M754" i="20"/>
  <c r="L754" i="20"/>
  <c r="S754" i="20"/>
  <c r="T754" i="20"/>
  <c r="R755" i="20"/>
  <c r="M755" i="20"/>
  <c r="L755" i="20"/>
  <c r="S755" i="20"/>
  <c r="T755" i="20"/>
  <c r="R756" i="20"/>
  <c r="M756" i="20"/>
  <c r="L756" i="20"/>
  <c r="S756" i="20"/>
  <c r="T756" i="20"/>
  <c r="R757" i="20"/>
  <c r="M757" i="20"/>
  <c r="L757" i="20"/>
  <c r="S757" i="20"/>
  <c r="T757" i="20"/>
  <c r="R758" i="20"/>
  <c r="M758" i="20"/>
  <c r="L758" i="20"/>
  <c r="S758" i="20"/>
  <c r="T758" i="20"/>
  <c r="R759" i="20"/>
  <c r="M759" i="20"/>
  <c r="L759" i="20"/>
  <c r="S759" i="20"/>
  <c r="T759" i="20"/>
  <c r="R760" i="20"/>
  <c r="M760" i="20"/>
  <c r="L760" i="20"/>
  <c r="S760" i="20"/>
  <c r="T760" i="20"/>
  <c r="R761" i="20"/>
  <c r="M761" i="20"/>
  <c r="L761" i="20"/>
  <c r="S761" i="20"/>
  <c r="T761" i="20"/>
  <c r="R762" i="20"/>
  <c r="M762" i="20"/>
  <c r="L762" i="20"/>
  <c r="S762" i="20"/>
  <c r="T762" i="20"/>
  <c r="R763" i="20"/>
  <c r="M763" i="20"/>
  <c r="L763" i="20"/>
  <c r="S763" i="20"/>
  <c r="T763" i="20"/>
  <c r="R764" i="20"/>
  <c r="M764" i="20"/>
  <c r="L764" i="20"/>
  <c r="S764" i="20"/>
  <c r="T764" i="20"/>
  <c r="R765" i="20"/>
  <c r="M765" i="20"/>
  <c r="L765" i="20"/>
  <c r="S765" i="20"/>
  <c r="T765" i="20"/>
  <c r="R766" i="20"/>
  <c r="M766" i="20"/>
  <c r="L766" i="20"/>
  <c r="S766" i="20"/>
  <c r="T766" i="20"/>
  <c r="R767" i="20"/>
  <c r="M767" i="20"/>
  <c r="L767" i="20"/>
  <c r="S767" i="20"/>
  <c r="T767" i="20"/>
  <c r="R768" i="20"/>
  <c r="M768" i="20"/>
  <c r="L768" i="20"/>
  <c r="S768" i="20"/>
  <c r="T768" i="20"/>
  <c r="R769" i="20"/>
  <c r="M769" i="20"/>
  <c r="L769" i="20"/>
  <c r="S769" i="20"/>
  <c r="T769" i="20"/>
  <c r="R770" i="20"/>
  <c r="M770" i="20"/>
  <c r="L770" i="20"/>
  <c r="S770" i="20"/>
  <c r="T770" i="20"/>
  <c r="R771" i="20"/>
  <c r="M771" i="20"/>
  <c r="L771" i="20"/>
  <c r="S771" i="20"/>
  <c r="T771" i="20"/>
  <c r="R772" i="20"/>
  <c r="M772" i="20"/>
  <c r="L772" i="20"/>
  <c r="S772" i="20"/>
  <c r="T772" i="20"/>
  <c r="R773" i="20"/>
  <c r="M773" i="20"/>
  <c r="L773" i="20"/>
  <c r="S773" i="20"/>
  <c r="T773" i="20"/>
  <c r="R774" i="20"/>
  <c r="M774" i="20"/>
  <c r="L774" i="20"/>
  <c r="S774" i="20"/>
  <c r="T774" i="20"/>
  <c r="R775" i="20"/>
  <c r="M775" i="20"/>
  <c r="L775" i="20"/>
  <c r="S775" i="20"/>
  <c r="T775" i="20"/>
  <c r="R776" i="20"/>
  <c r="M776" i="20"/>
  <c r="L776" i="20"/>
  <c r="S776" i="20"/>
  <c r="T776" i="20"/>
  <c r="R777" i="20"/>
  <c r="M777" i="20"/>
  <c r="L777" i="20"/>
  <c r="S777" i="20"/>
  <c r="T777" i="20"/>
  <c r="R778" i="20"/>
  <c r="M778" i="20"/>
  <c r="L778" i="20"/>
  <c r="S778" i="20"/>
  <c r="T778" i="20"/>
  <c r="R779" i="20"/>
  <c r="M779" i="20"/>
  <c r="L779" i="20"/>
  <c r="S779" i="20"/>
  <c r="T779" i="20"/>
  <c r="R780" i="20"/>
  <c r="M780" i="20"/>
  <c r="L780" i="20"/>
  <c r="S780" i="20"/>
  <c r="T780" i="20"/>
  <c r="R781" i="20"/>
  <c r="M781" i="20"/>
  <c r="L781" i="20"/>
  <c r="S781" i="20"/>
  <c r="T781" i="20"/>
  <c r="R782" i="20"/>
  <c r="M782" i="20"/>
  <c r="L782" i="20"/>
  <c r="S782" i="20"/>
  <c r="T782" i="20"/>
  <c r="R783" i="20"/>
  <c r="M783" i="20"/>
  <c r="L783" i="20"/>
  <c r="S783" i="20"/>
  <c r="T783" i="20"/>
  <c r="R784" i="20"/>
  <c r="M784" i="20"/>
  <c r="L784" i="20"/>
  <c r="S784" i="20"/>
  <c r="T784" i="20"/>
  <c r="R785" i="20"/>
  <c r="M785" i="20"/>
  <c r="L785" i="20"/>
  <c r="S785" i="20"/>
  <c r="T785" i="20"/>
  <c r="R786" i="20"/>
  <c r="M786" i="20"/>
  <c r="L786" i="20"/>
  <c r="S786" i="20"/>
  <c r="T786" i="20"/>
  <c r="R787" i="20"/>
  <c r="M787" i="20"/>
  <c r="L787" i="20"/>
  <c r="S787" i="20"/>
  <c r="T787" i="20"/>
  <c r="R788" i="20"/>
  <c r="M788" i="20"/>
  <c r="L788" i="20"/>
  <c r="S788" i="20"/>
  <c r="T788" i="20"/>
  <c r="R789" i="20"/>
  <c r="M789" i="20"/>
  <c r="L789" i="20"/>
  <c r="S789" i="20"/>
  <c r="T789" i="20"/>
  <c r="R790" i="20"/>
  <c r="M790" i="20"/>
  <c r="L790" i="20"/>
  <c r="S790" i="20"/>
  <c r="T790" i="20"/>
  <c r="R791" i="20"/>
  <c r="M791" i="20"/>
  <c r="L791" i="20"/>
  <c r="S791" i="20"/>
  <c r="T791" i="20"/>
  <c r="R792" i="20"/>
  <c r="M792" i="20"/>
  <c r="L792" i="20"/>
  <c r="S792" i="20"/>
  <c r="T792" i="20"/>
  <c r="R793" i="20"/>
  <c r="M793" i="20"/>
  <c r="L793" i="20"/>
  <c r="S793" i="20"/>
  <c r="T793" i="20"/>
  <c r="R794" i="20"/>
  <c r="M794" i="20"/>
  <c r="L794" i="20"/>
  <c r="S794" i="20"/>
  <c r="T794" i="20"/>
  <c r="R795" i="20"/>
  <c r="M795" i="20"/>
  <c r="L795" i="20"/>
  <c r="S795" i="20"/>
  <c r="T795" i="20"/>
  <c r="R796" i="20"/>
  <c r="M796" i="20"/>
  <c r="L796" i="20"/>
  <c r="S796" i="20"/>
  <c r="T796" i="20"/>
  <c r="R797" i="20"/>
  <c r="M797" i="20"/>
  <c r="L797" i="20"/>
  <c r="S797" i="20"/>
  <c r="T797" i="20"/>
  <c r="R798" i="20"/>
  <c r="M798" i="20"/>
  <c r="L798" i="20"/>
  <c r="S798" i="20"/>
  <c r="T798" i="20"/>
  <c r="R799" i="20"/>
  <c r="M799" i="20"/>
  <c r="L799" i="20"/>
  <c r="S799" i="20"/>
  <c r="T799" i="20"/>
  <c r="R800" i="20"/>
  <c r="M800" i="20"/>
  <c r="L800" i="20"/>
  <c r="S800" i="20"/>
  <c r="T800" i="20"/>
  <c r="R801" i="20"/>
  <c r="M801" i="20"/>
  <c r="L801" i="20"/>
  <c r="S801" i="20"/>
  <c r="T801" i="20"/>
  <c r="R802" i="20"/>
  <c r="M802" i="20"/>
  <c r="L802" i="20"/>
  <c r="S802" i="20"/>
  <c r="T802" i="20"/>
  <c r="R803" i="20"/>
  <c r="M803" i="20"/>
  <c r="L803" i="20"/>
  <c r="S803" i="20"/>
  <c r="T803" i="20"/>
  <c r="R804" i="20"/>
  <c r="M804" i="20"/>
  <c r="L804" i="20"/>
  <c r="S804" i="20"/>
  <c r="T804" i="20"/>
  <c r="R805" i="20"/>
  <c r="M805" i="20"/>
  <c r="L805" i="20"/>
  <c r="S805" i="20"/>
  <c r="T805" i="20"/>
  <c r="R806" i="20"/>
  <c r="M806" i="20"/>
  <c r="L806" i="20"/>
  <c r="S806" i="20"/>
  <c r="T806" i="20"/>
  <c r="R807" i="20"/>
  <c r="M807" i="20"/>
  <c r="L807" i="20"/>
  <c r="S807" i="20"/>
  <c r="T807" i="20"/>
  <c r="R808" i="20"/>
  <c r="M808" i="20"/>
  <c r="L808" i="20"/>
  <c r="S808" i="20"/>
  <c r="T808" i="20"/>
  <c r="R809" i="20"/>
  <c r="M809" i="20"/>
  <c r="L809" i="20"/>
  <c r="S809" i="20"/>
  <c r="T809" i="20"/>
  <c r="R810" i="20"/>
  <c r="M810" i="20"/>
  <c r="L810" i="20"/>
  <c r="S810" i="20"/>
  <c r="T810" i="20"/>
  <c r="R811" i="20"/>
  <c r="M811" i="20"/>
  <c r="L811" i="20"/>
  <c r="S811" i="20"/>
  <c r="T811" i="20"/>
  <c r="R812" i="20"/>
  <c r="M812" i="20"/>
  <c r="L812" i="20"/>
  <c r="S812" i="20"/>
  <c r="T812" i="20"/>
  <c r="R813" i="20"/>
  <c r="M813" i="20"/>
  <c r="L813" i="20"/>
  <c r="S813" i="20"/>
  <c r="T813" i="20"/>
  <c r="R814" i="20"/>
  <c r="M814" i="20"/>
  <c r="L814" i="20"/>
  <c r="S814" i="20"/>
  <c r="T814" i="20"/>
  <c r="R815" i="20"/>
  <c r="M815" i="20"/>
  <c r="L815" i="20"/>
  <c r="S815" i="20"/>
  <c r="T815" i="20"/>
  <c r="R816" i="20"/>
  <c r="M816" i="20"/>
  <c r="L816" i="20"/>
  <c r="S816" i="20"/>
  <c r="T816" i="20"/>
  <c r="R817" i="20"/>
  <c r="M817" i="20"/>
  <c r="L817" i="20"/>
  <c r="S817" i="20"/>
  <c r="T817" i="20"/>
  <c r="R818" i="20"/>
  <c r="M818" i="20"/>
  <c r="L818" i="20"/>
  <c r="S818" i="20"/>
  <c r="T818" i="20"/>
  <c r="R819" i="20"/>
  <c r="M819" i="20"/>
  <c r="L819" i="20"/>
  <c r="S819" i="20"/>
  <c r="T819" i="20"/>
  <c r="R820" i="20"/>
  <c r="M820" i="20"/>
  <c r="L820" i="20"/>
  <c r="S820" i="20"/>
  <c r="T820" i="20"/>
  <c r="R821" i="20"/>
  <c r="M821" i="20"/>
  <c r="L821" i="20"/>
  <c r="S821" i="20"/>
  <c r="T821" i="20"/>
  <c r="R822" i="20"/>
  <c r="M822" i="20"/>
  <c r="L822" i="20"/>
  <c r="S822" i="20"/>
  <c r="T822" i="20"/>
  <c r="R823" i="20"/>
  <c r="M823" i="20"/>
  <c r="L823" i="20"/>
  <c r="S823" i="20"/>
  <c r="T823" i="20"/>
  <c r="R824" i="20"/>
  <c r="M824" i="20"/>
  <c r="L824" i="20"/>
  <c r="S824" i="20"/>
  <c r="T824" i="20"/>
  <c r="R825" i="20"/>
  <c r="M825" i="20"/>
  <c r="L825" i="20"/>
  <c r="S825" i="20"/>
  <c r="T825" i="20"/>
  <c r="R826" i="20"/>
  <c r="M826" i="20"/>
  <c r="L826" i="20"/>
  <c r="S826" i="20"/>
  <c r="T826" i="20"/>
  <c r="R827" i="20"/>
  <c r="M827" i="20"/>
  <c r="L827" i="20"/>
  <c r="S827" i="20"/>
  <c r="T827" i="20"/>
  <c r="R828" i="20"/>
  <c r="M828" i="20"/>
  <c r="L828" i="20"/>
  <c r="S828" i="20"/>
  <c r="T828" i="20"/>
  <c r="R829" i="20"/>
  <c r="M829" i="20"/>
  <c r="L829" i="20"/>
  <c r="S829" i="20"/>
  <c r="T829" i="20"/>
  <c r="R830" i="20"/>
  <c r="M830" i="20"/>
  <c r="L830" i="20"/>
  <c r="S830" i="20"/>
  <c r="T830" i="20"/>
  <c r="R831" i="20"/>
  <c r="M831" i="20"/>
  <c r="L831" i="20"/>
  <c r="S831" i="20"/>
  <c r="T831" i="20"/>
  <c r="R832" i="20"/>
  <c r="M832" i="20"/>
  <c r="L832" i="20"/>
  <c r="S832" i="20"/>
  <c r="T832" i="20"/>
  <c r="R833" i="20"/>
  <c r="M833" i="20"/>
  <c r="L833" i="20"/>
  <c r="S833" i="20"/>
  <c r="T833" i="20"/>
  <c r="R834" i="20"/>
  <c r="M834" i="20"/>
  <c r="L834" i="20"/>
  <c r="S834" i="20"/>
  <c r="T834" i="20"/>
  <c r="R835" i="20"/>
  <c r="M835" i="20"/>
  <c r="L835" i="20"/>
  <c r="S835" i="20"/>
  <c r="T835" i="20"/>
  <c r="R836" i="20"/>
  <c r="M836" i="20"/>
  <c r="L836" i="20"/>
  <c r="S836" i="20"/>
  <c r="T836" i="20"/>
  <c r="R837" i="20"/>
  <c r="M837" i="20"/>
  <c r="L837" i="20"/>
  <c r="S837" i="20"/>
  <c r="T837" i="20"/>
  <c r="R838" i="20"/>
  <c r="M838" i="20"/>
  <c r="L838" i="20"/>
  <c r="S838" i="20"/>
  <c r="T838" i="20"/>
  <c r="R839" i="20"/>
  <c r="M839" i="20"/>
  <c r="L839" i="20"/>
  <c r="S839" i="20"/>
  <c r="T839" i="20"/>
  <c r="R840" i="20"/>
  <c r="M840" i="20"/>
  <c r="L840" i="20"/>
  <c r="S840" i="20"/>
  <c r="T840" i="20"/>
  <c r="R841" i="20"/>
  <c r="M841" i="20"/>
  <c r="L841" i="20"/>
  <c r="S841" i="20"/>
  <c r="T841" i="20"/>
  <c r="R842" i="20"/>
  <c r="M842" i="20"/>
  <c r="L842" i="20"/>
  <c r="S842" i="20"/>
  <c r="T842" i="20"/>
  <c r="R843" i="20"/>
  <c r="M843" i="20"/>
  <c r="L843" i="20"/>
  <c r="S843" i="20"/>
  <c r="T843" i="20"/>
  <c r="R844" i="20"/>
  <c r="M844" i="20"/>
  <c r="L844" i="20"/>
  <c r="S844" i="20"/>
  <c r="T844" i="20"/>
  <c r="R845" i="20"/>
  <c r="M845" i="20"/>
  <c r="L845" i="20"/>
  <c r="S845" i="20"/>
  <c r="T845" i="20"/>
  <c r="R846" i="20"/>
  <c r="M846" i="20"/>
  <c r="L846" i="20"/>
  <c r="S846" i="20"/>
  <c r="T846" i="20"/>
  <c r="R847" i="20"/>
  <c r="M847" i="20"/>
  <c r="L847" i="20"/>
  <c r="S847" i="20"/>
  <c r="T847" i="20"/>
  <c r="R848" i="20"/>
  <c r="M848" i="20"/>
  <c r="L848" i="20"/>
  <c r="S848" i="20"/>
  <c r="T848" i="20"/>
  <c r="R849" i="20"/>
  <c r="M849" i="20"/>
  <c r="L849" i="20"/>
  <c r="S849" i="20"/>
  <c r="T849" i="20"/>
  <c r="R850" i="20"/>
  <c r="M850" i="20"/>
  <c r="L850" i="20"/>
  <c r="S850" i="20"/>
  <c r="T850" i="20"/>
  <c r="R851" i="20"/>
  <c r="M851" i="20"/>
  <c r="L851" i="20"/>
  <c r="S851" i="20"/>
  <c r="T851" i="20"/>
  <c r="R852" i="20"/>
  <c r="M852" i="20"/>
  <c r="L852" i="20"/>
  <c r="S852" i="20"/>
  <c r="T852" i="20"/>
  <c r="R853" i="20"/>
  <c r="M853" i="20"/>
  <c r="L853" i="20"/>
  <c r="S853" i="20"/>
  <c r="T853" i="20"/>
  <c r="R854" i="20"/>
  <c r="M854" i="20"/>
  <c r="L854" i="20"/>
  <c r="S854" i="20"/>
  <c r="T854" i="20"/>
  <c r="R855" i="20"/>
  <c r="M855" i="20"/>
  <c r="L855" i="20"/>
  <c r="S855" i="20"/>
  <c r="T855" i="20"/>
  <c r="R856" i="20"/>
  <c r="M856" i="20"/>
  <c r="L856" i="20"/>
  <c r="S856" i="20"/>
  <c r="T856" i="20"/>
  <c r="R857" i="20"/>
  <c r="M857" i="20"/>
  <c r="L857" i="20"/>
  <c r="S857" i="20"/>
  <c r="T857" i="20"/>
  <c r="R858" i="20"/>
  <c r="M858" i="20"/>
  <c r="L858" i="20"/>
  <c r="S858" i="20"/>
  <c r="T858" i="20"/>
  <c r="R859" i="20"/>
  <c r="M859" i="20"/>
  <c r="L859" i="20"/>
  <c r="S859" i="20"/>
  <c r="T859" i="20"/>
  <c r="R860" i="20"/>
  <c r="M860" i="20"/>
  <c r="L860" i="20"/>
  <c r="S860" i="20"/>
  <c r="T860" i="20"/>
  <c r="R861" i="20"/>
  <c r="M861" i="20"/>
  <c r="L861" i="20"/>
  <c r="S861" i="20"/>
  <c r="T861" i="20"/>
  <c r="R862" i="20"/>
  <c r="M862" i="20"/>
  <c r="L862" i="20"/>
  <c r="S862" i="20"/>
  <c r="T862" i="20"/>
  <c r="R863" i="20"/>
  <c r="M863" i="20"/>
  <c r="L863" i="20"/>
  <c r="S863" i="20"/>
  <c r="T863" i="20"/>
  <c r="R864" i="20"/>
  <c r="M864" i="20"/>
  <c r="L864" i="20"/>
  <c r="S864" i="20"/>
  <c r="T864" i="20"/>
  <c r="R865" i="20"/>
  <c r="M865" i="20"/>
  <c r="L865" i="20"/>
  <c r="S865" i="20"/>
  <c r="T865" i="20"/>
  <c r="R866" i="20"/>
  <c r="M866" i="20"/>
  <c r="L866" i="20"/>
  <c r="S866" i="20"/>
  <c r="T866" i="20"/>
  <c r="R867" i="20"/>
  <c r="M867" i="20"/>
  <c r="L867" i="20"/>
  <c r="S867" i="20"/>
  <c r="T867" i="20"/>
  <c r="R868" i="20"/>
  <c r="M868" i="20"/>
  <c r="L868" i="20"/>
  <c r="S868" i="20"/>
  <c r="T868" i="20"/>
  <c r="R869" i="20"/>
  <c r="M869" i="20"/>
  <c r="L869" i="20"/>
  <c r="S869" i="20"/>
  <c r="T869" i="20"/>
  <c r="R870" i="20"/>
  <c r="M870" i="20"/>
  <c r="L870" i="20"/>
  <c r="S870" i="20"/>
  <c r="T870" i="20"/>
  <c r="R871" i="20"/>
  <c r="M871" i="20"/>
  <c r="L871" i="20"/>
  <c r="S871" i="20"/>
  <c r="T871" i="20"/>
  <c r="R872" i="20"/>
  <c r="M872" i="20"/>
  <c r="L872" i="20"/>
  <c r="S872" i="20"/>
  <c r="T872" i="20"/>
  <c r="R873" i="20"/>
  <c r="M873" i="20"/>
  <c r="L873" i="20"/>
  <c r="S873" i="20"/>
  <c r="T873" i="20"/>
  <c r="R874" i="20"/>
  <c r="M874" i="20"/>
  <c r="L874" i="20"/>
  <c r="S874" i="20"/>
  <c r="T874" i="20"/>
  <c r="R875" i="20"/>
  <c r="M875" i="20"/>
  <c r="L875" i="20"/>
  <c r="S875" i="20"/>
  <c r="T875" i="20"/>
  <c r="R876" i="20"/>
  <c r="M876" i="20"/>
  <c r="L876" i="20"/>
  <c r="S876" i="20"/>
  <c r="T876" i="20"/>
  <c r="R877" i="20"/>
  <c r="M877" i="20"/>
  <c r="L877" i="20"/>
  <c r="S877" i="20"/>
  <c r="T877" i="20"/>
  <c r="R878" i="20"/>
  <c r="M878" i="20"/>
  <c r="L878" i="20"/>
  <c r="S878" i="20"/>
  <c r="T878" i="20"/>
  <c r="R879" i="20"/>
  <c r="M879" i="20"/>
  <c r="L879" i="20"/>
  <c r="S879" i="20"/>
  <c r="T879" i="20"/>
  <c r="R880" i="20"/>
  <c r="M880" i="20"/>
  <c r="L880" i="20"/>
  <c r="S880" i="20"/>
  <c r="T880" i="20"/>
  <c r="R881" i="20"/>
  <c r="M881" i="20"/>
  <c r="L881" i="20"/>
  <c r="S881" i="20"/>
  <c r="T881" i="20"/>
  <c r="R882" i="20"/>
  <c r="M882" i="20"/>
  <c r="L882" i="20"/>
  <c r="S882" i="20"/>
  <c r="T882" i="20"/>
  <c r="R883" i="20"/>
  <c r="M883" i="20"/>
  <c r="L883" i="20"/>
  <c r="S883" i="20"/>
  <c r="T883" i="20"/>
  <c r="R884" i="20"/>
  <c r="M884" i="20"/>
  <c r="L884" i="20"/>
  <c r="S884" i="20"/>
  <c r="T884" i="20"/>
  <c r="R885" i="20"/>
  <c r="M885" i="20"/>
  <c r="L885" i="20"/>
  <c r="S885" i="20"/>
  <c r="T885" i="20"/>
  <c r="R886" i="20"/>
  <c r="M886" i="20"/>
  <c r="L886" i="20"/>
  <c r="S886" i="20"/>
  <c r="T886" i="20"/>
  <c r="R887" i="20"/>
  <c r="M887" i="20"/>
  <c r="L887" i="20"/>
  <c r="S887" i="20"/>
  <c r="T887" i="20"/>
  <c r="R888" i="20"/>
  <c r="M888" i="20"/>
  <c r="L888" i="20"/>
  <c r="S888" i="20"/>
  <c r="T888" i="20"/>
  <c r="R889" i="20"/>
  <c r="M889" i="20"/>
  <c r="L889" i="20"/>
  <c r="S889" i="20"/>
  <c r="T889" i="20"/>
  <c r="R890" i="20"/>
  <c r="M890" i="20"/>
  <c r="L890" i="20"/>
  <c r="S890" i="20"/>
  <c r="T890" i="20"/>
  <c r="R891" i="20"/>
  <c r="M891" i="20"/>
  <c r="L891" i="20"/>
  <c r="S891" i="20"/>
  <c r="T891" i="20"/>
  <c r="R892" i="20"/>
  <c r="M892" i="20"/>
  <c r="L892" i="20"/>
  <c r="S892" i="20"/>
  <c r="T892" i="20"/>
  <c r="R893" i="20"/>
  <c r="M893" i="20"/>
  <c r="L893" i="20"/>
  <c r="S893" i="20"/>
  <c r="T893" i="20"/>
  <c r="R894" i="20"/>
  <c r="M894" i="20"/>
  <c r="L894" i="20"/>
  <c r="S894" i="20"/>
  <c r="T894" i="20"/>
  <c r="R895" i="20"/>
  <c r="M895" i="20"/>
  <c r="L895" i="20"/>
  <c r="S895" i="20"/>
  <c r="T895" i="20"/>
  <c r="R896" i="20"/>
  <c r="M896" i="20"/>
  <c r="L896" i="20"/>
  <c r="S896" i="20"/>
  <c r="T896" i="20"/>
  <c r="R897" i="20"/>
  <c r="M897" i="20"/>
  <c r="L897" i="20"/>
  <c r="S897" i="20"/>
  <c r="T897" i="20"/>
  <c r="R898" i="20"/>
  <c r="M898" i="20"/>
  <c r="L898" i="20"/>
  <c r="S898" i="20"/>
  <c r="T898" i="20"/>
  <c r="R899" i="20"/>
  <c r="M899" i="20"/>
  <c r="L899" i="20"/>
  <c r="S899" i="20"/>
  <c r="T899" i="20"/>
  <c r="R900" i="20"/>
  <c r="M900" i="20"/>
  <c r="L900" i="20"/>
  <c r="S900" i="20"/>
  <c r="T900" i="20"/>
  <c r="R901" i="20"/>
  <c r="M901" i="20"/>
  <c r="L901" i="20"/>
  <c r="S901" i="20"/>
  <c r="T901" i="20"/>
  <c r="R902" i="20"/>
  <c r="M902" i="20"/>
  <c r="L902" i="20"/>
  <c r="S902" i="20"/>
  <c r="T902" i="20"/>
  <c r="R903" i="20"/>
  <c r="M903" i="20"/>
  <c r="L903" i="20"/>
  <c r="S903" i="20"/>
  <c r="T903" i="20"/>
  <c r="R904" i="20"/>
  <c r="M904" i="20"/>
  <c r="L904" i="20"/>
  <c r="S904" i="20"/>
  <c r="T904" i="20"/>
  <c r="R905" i="20"/>
  <c r="M905" i="20"/>
  <c r="L905" i="20"/>
  <c r="S905" i="20"/>
  <c r="T905" i="20"/>
  <c r="R906" i="20"/>
  <c r="M906" i="20"/>
  <c r="L906" i="20"/>
  <c r="S906" i="20"/>
  <c r="T906" i="20"/>
  <c r="R907" i="20"/>
  <c r="M907" i="20"/>
  <c r="L907" i="20"/>
  <c r="S907" i="20"/>
  <c r="T907" i="20"/>
  <c r="R908" i="20"/>
  <c r="M908" i="20"/>
  <c r="L908" i="20"/>
  <c r="S908" i="20"/>
  <c r="T908" i="20"/>
  <c r="R909" i="20"/>
  <c r="M909" i="20"/>
  <c r="L909" i="20"/>
  <c r="S909" i="20"/>
  <c r="T909" i="20"/>
  <c r="R910" i="20"/>
  <c r="M910" i="20"/>
  <c r="L910" i="20"/>
  <c r="S910" i="20"/>
  <c r="T910" i="20"/>
  <c r="R911" i="20"/>
  <c r="M911" i="20"/>
  <c r="L911" i="20"/>
  <c r="S911" i="20"/>
  <c r="T911" i="20"/>
  <c r="R912" i="20"/>
  <c r="M912" i="20"/>
  <c r="L912" i="20"/>
  <c r="S912" i="20"/>
  <c r="T912" i="20"/>
  <c r="R913" i="20"/>
  <c r="M913" i="20"/>
  <c r="L913" i="20"/>
  <c r="S913" i="20"/>
  <c r="T913" i="20"/>
  <c r="R914" i="20"/>
  <c r="M914" i="20"/>
  <c r="L914" i="20"/>
  <c r="S914" i="20"/>
  <c r="T914" i="20"/>
  <c r="R915" i="20"/>
  <c r="M915" i="20"/>
  <c r="L915" i="20"/>
  <c r="S915" i="20"/>
  <c r="T915" i="20"/>
  <c r="R916" i="20"/>
  <c r="M916" i="20"/>
  <c r="L916" i="20"/>
  <c r="S916" i="20"/>
  <c r="T916" i="20"/>
  <c r="R917" i="20"/>
  <c r="M917" i="20"/>
  <c r="L917" i="20"/>
  <c r="S917" i="20"/>
  <c r="T917" i="20"/>
  <c r="R918" i="20"/>
  <c r="M918" i="20"/>
  <c r="L918" i="20"/>
  <c r="S918" i="20"/>
  <c r="T918" i="20"/>
  <c r="R919" i="20"/>
  <c r="M919" i="20"/>
  <c r="L919" i="20"/>
  <c r="S919" i="20"/>
  <c r="T919" i="20"/>
  <c r="R920" i="20"/>
  <c r="M920" i="20"/>
  <c r="L920" i="20"/>
  <c r="S920" i="20"/>
  <c r="T920" i="20"/>
  <c r="R921" i="20"/>
  <c r="M921" i="20"/>
  <c r="L921" i="20"/>
  <c r="S921" i="20"/>
  <c r="T921" i="20"/>
  <c r="R922" i="20"/>
  <c r="M922" i="20"/>
  <c r="L922" i="20"/>
  <c r="S922" i="20"/>
  <c r="T922" i="20"/>
  <c r="R923" i="20"/>
  <c r="M923" i="20"/>
  <c r="L923" i="20"/>
  <c r="S923" i="20"/>
  <c r="T923" i="20"/>
  <c r="R924" i="20"/>
  <c r="M924" i="20"/>
  <c r="L924" i="20"/>
  <c r="S924" i="20"/>
  <c r="T924" i="20"/>
  <c r="R925" i="20"/>
  <c r="M925" i="20"/>
  <c r="L925" i="20"/>
  <c r="S925" i="20"/>
  <c r="T925" i="20"/>
  <c r="R926" i="20"/>
  <c r="M926" i="20"/>
  <c r="L926" i="20"/>
  <c r="S926" i="20"/>
  <c r="T926" i="20"/>
  <c r="R927" i="20"/>
  <c r="M927" i="20"/>
  <c r="L927" i="20"/>
  <c r="S927" i="20"/>
  <c r="T927" i="20"/>
  <c r="R928" i="20"/>
  <c r="M928" i="20"/>
  <c r="L928" i="20"/>
  <c r="S928" i="20"/>
  <c r="T928" i="20"/>
  <c r="R929" i="20"/>
  <c r="M929" i="20"/>
  <c r="L929" i="20"/>
  <c r="S929" i="20"/>
  <c r="T929" i="20"/>
  <c r="R930" i="20"/>
  <c r="M930" i="20"/>
  <c r="L930" i="20"/>
  <c r="S930" i="20"/>
  <c r="T930" i="20"/>
  <c r="R931" i="20"/>
  <c r="M931" i="20"/>
  <c r="L931" i="20"/>
  <c r="S931" i="20"/>
  <c r="T931" i="20"/>
  <c r="R932" i="20"/>
  <c r="M932" i="20"/>
  <c r="L932" i="20"/>
  <c r="S932" i="20"/>
  <c r="T932" i="20"/>
  <c r="R933" i="20"/>
  <c r="M933" i="20"/>
  <c r="L933" i="20"/>
  <c r="S933" i="20"/>
  <c r="T933" i="20"/>
  <c r="R934" i="20"/>
  <c r="M934" i="20"/>
  <c r="L934" i="20"/>
  <c r="S934" i="20"/>
  <c r="T934" i="20"/>
  <c r="R935" i="20"/>
  <c r="M935" i="20"/>
  <c r="L935" i="20"/>
  <c r="S935" i="20"/>
  <c r="T935" i="20"/>
  <c r="R936" i="20"/>
  <c r="M936" i="20"/>
  <c r="L936" i="20"/>
  <c r="S936" i="20"/>
  <c r="T936" i="20"/>
  <c r="R937" i="20"/>
  <c r="M937" i="20"/>
  <c r="L937" i="20"/>
  <c r="S937" i="20"/>
  <c r="T937" i="20"/>
  <c r="R938" i="20"/>
  <c r="M938" i="20"/>
  <c r="L938" i="20"/>
  <c r="S938" i="20"/>
  <c r="T938" i="20"/>
  <c r="R939" i="20"/>
  <c r="M939" i="20"/>
  <c r="L939" i="20"/>
  <c r="S939" i="20"/>
  <c r="T939" i="20"/>
  <c r="R940" i="20"/>
  <c r="M940" i="20"/>
  <c r="L940" i="20"/>
  <c r="S940" i="20"/>
  <c r="T940" i="20"/>
  <c r="R941" i="20"/>
  <c r="M941" i="20"/>
  <c r="L941" i="20"/>
  <c r="S941" i="20"/>
  <c r="T941" i="20"/>
  <c r="R942" i="20"/>
  <c r="M942" i="20"/>
  <c r="L942" i="20"/>
  <c r="S942" i="20"/>
  <c r="T942" i="20"/>
  <c r="R943" i="20"/>
  <c r="M943" i="20"/>
  <c r="L943" i="20"/>
  <c r="S943" i="20"/>
  <c r="T943" i="20"/>
  <c r="R944" i="20"/>
  <c r="M944" i="20"/>
  <c r="L944" i="20"/>
  <c r="S944" i="20"/>
  <c r="T944" i="20"/>
  <c r="R945" i="20"/>
  <c r="M945" i="20"/>
  <c r="L945" i="20"/>
  <c r="S945" i="20"/>
  <c r="T945" i="20"/>
  <c r="R946" i="20"/>
  <c r="M946" i="20"/>
  <c r="L946" i="20"/>
  <c r="S946" i="20"/>
  <c r="T946" i="20"/>
  <c r="R947" i="20"/>
  <c r="M947" i="20"/>
  <c r="L947" i="20"/>
  <c r="S947" i="20"/>
  <c r="T947" i="20"/>
  <c r="R948" i="20"/>
  <c r="M948" i="20"/>
  <c r="L948" i="20"/>
  <c r="S948" i="20"/>
  <c r="T948" i="20"/>
  <c r="R949" i="20"/>
  <c r="M949" i="20"/>
  <c r="L949" i="20"/>
  <c r="S949" i="20"/>
  <c r="T949" i="20"/>
  <c r="R950" i="20"/>
  <c r="M950" i="20"/>
  <c r="L950" i="20"/>
  <c r="S950" i="20"/>
  <c r="T950" i="20"/>
  <c r="R951" i="20"/>
  <c r="M951" i="20"/>
  <c r="L951" i="20"/>
  <c r="S951" i="20"/>
  <c r="T951" i="20"/>
  <c r="R952" i="20"/>
  <c r="M952" i="20"/>
  <c r="L952" i="20"/>
  <c r="S952" i="20"/>
  <c r="T952" i="20"/>
  <c r="R953" i="20"/>
  <c r="M953" i="20"/>
  <c r="L953" i="20"/>
  <c r="S953" i="20"/>
  <c r="T953" i="20"/>
  <c r="R954" i="20"/>
  <c r="M954" i="20"/>
  <c r="L954" i="20"/>
  <c r="S954" i="20"/>
  <c r="T954" i="20"/>
  <c r="R955" i="20"/>
  <c r="M955" i="20"/>
  <c r="L955" i="20"/>
  <c r="S955" i="20"/>
  <c r="T955" i="20"/>
  <c r="R956" i="20"/>
  <c r="M956" i="20"/>
  <c r="L956" i="20"/>
  <c r="S956" i="20"/>
  <c r="T956" i="20"/>
  <c r="R957" i="20"/>
  <c r="M957" i="20"/>
  <c r="L957" i="20"/>
  <c r="S957" i="20"/>
  <c r="T957" i="20"/>
  <c r="R958" i="20"/>
  <c r="M958" i="20"/>
  <c r="L958" i="20"/>
  <c r="S958" i="20"/>
  <c r="T958" i="20"/>
  <c r="R959" i="20"/>
  <c r="M959" i="20"/>
  <c r="L959" i="20"/>
  <c r="S959" i="20"/>
  <c r="T959" i="20"/>
  <c r="R960" i="20"/>
  <c r="M960" i="20"/>
  <c r="L960" i="20"/>
  <c r="S960" i="20"/>
  <c r="T960" i="20"/>
  <c r="R961" i="20"/>
  <c r="M961" i="20"/>
  <c r="L961" i="20"/>
  <c r="S961" i="20"/>
  <c r="T961" i="20"/>
  <c r="R962" i="20"/>
  <c r="M962" i="20"/>
  <c r="L962" i="20"/>
  <c r="S962" i="20"/>
  <c r="T962" i="20"/>
  <c r="R963" i="20"/>
  <c r="M963" i="20"/>
  <c r="L963" i="20"/>
  <c r="S963" i="20"/>
  <c r="T963" i="20"/>
  <c r="R964" i="20"/>
  <c r="M964" i="20"/>
  <c r="L964" i="20"/>
  <c r="S964" i="20"/>
  <c r="T964" i="20"/>
  <c r="R965" i="20"/>
  <c r="M965" i="20"/>
  <c r="L965" i="20"/>
  <c r="S965" i="20"/>
  <c r="T965" i="20"/>
  <c r="R966" i="20"/>
  <c r="M966" i="20"/>
  <c r="L966" i="20"/>
  <c r="S966" i="20"/>
  <c r="T966" i="20"/>
  <c r="R967" i="20"/>
  <c r="M967" i="20"/>
  <c r="L967" i="20"/>
  <c r="S967" i="20"/>
  <c r="T967" i="20"/>
  <c r="R968" i="20"/>
  <c r="M968" i="20"/>
  <c r="L968" i="20"/>
  <c r="S968" i="20"/>
  <c r="T968" i="20"/>
  <c r="R969" i="20"/>
  <c r="M969" i="20"/>
  <c r="L969" i="20"/>
  <c r="S969" i="20"/>
  <c r="T969" i="20"/>
  <c r="R970" i="20"/>
  <c r="M970" i="20"/>
  <c r="L970" i="20"/>
  <c r="S970" i="20"/>
  <c r="T970" i="20"/>
  <c r="R971" i="20"/>
  <c r="M971" i="20"/>
  <c r="L971" i="20"/>
  <c r="S971" i="20"/>
  <c r="T971" i="20"/>
  <c r="R972" i="20"/>
  <c r="M972" i="20"/>
  <c r="L972" i="20"/>
  <c r="S972" i="20"/>
  <c r="T972" i="20"/>
  <c r="R973" i="20"/>
  <c r="M973" i="20"/>
  <c r="L973" i="20"/>
  <c r="S973" i="20"/>
  <c r="T973" i="20"/>
  <c r="R974" i="20"/>
  <c r="M974" i="20"/>
  <c r="L974" i="20"/>
  <c r="S974" i="20"/>
  <c r="T974" i="20"/>
  <c r="R975" i="20"/>
  <c r="M975" i="20"/>
  <c r="L975" i="20"/>
  <c r="S975" i="20"/>
  <c r="T975" i="20"/>
  <c r="R976" i="20"/>
  <c r="M976" i="20"/>
  <c r="L976" i="20"/>
  <c r="S976" i="20"/>
  <c r="T976" i="20"/>
  <c r="R977" i="20"/>
  <c r="M977" i="20"/>
  <c r="L977" i="20"/>
  <c r="S977" i="20"/>
  <c r="T977" i="20"/>
  <c r="R978" i="20"/>
  <c r="M978" i="20"/>
  <c r="L978" i="20"/>
  <c r="S978" i="20"/>
  <c r="T978" i="20"/>
  <c r="R979" i="20"/>
  <c r="M979" i="20"/>
  <c r="L979" i="20"/>
  <c r="S979" i="20"/>
  <c r="T979" i="20"/>
  <c r="R980" i="20"/>
  <c r="M980" i="20"/>
  <c r="L980" i="20"/>
  <c r="S980" i="20"/>
  <c r="T980" i="20"/>
  <c r="R981" i="20"/>
  <c r="M981" i="20"/>
  <c r="L981" i="20"/>
  <c r="S981" i="20"/>
  <c r="T981" i="20"/>
  <c r="R982" i="20"/>
  <c r="M982" i="20"/>
  <c r="L982" i="20"/>
  <c r="S982" i="20"/>
  <c r="T982" i="20"/>
  <c r="R983" i="20"/>
  <c r="M983" i="20"/>
  <c r="L983" i="20"/>
  <c r="S983" i="20"/>
  <c r="T983" i="20"/>
  <c r="R984" i="20"/>
  <c r="M984" i="20"/>
  <c r="L984" i="20"/>
  <c r="S984" i="20"/>
  <c r="T984" i="20"/>
  <c r="R985" i="20"/>
  <c r="M985" i="20"/>
  <c r="L985" i="20"/>
  <c r="S985" i="20"/>
  <c r="T985" i="20"/>
  <c r="R986" i="20"/>
  <c r="M986" i="20"/>
  <c r="L986" i="20"/>
  <c r="S986" i="20"/>
  <c r="T986" i="20"/>
  <c r="R987" i="20"/>
  <c r="M987" i="20"/>
  <c r="L987" i="20"/>
  <c r="S987" i="20"/>
  <c r="T987" i="20"/>
  <c r="R988" i="20"/>
  <c r="M988" i="20"/>
  <c r="L988" i="20"/>
  <c r="S988" i="20"/>
  <c r="T988" i="20"/>
  <c r="R989" i="20"/>
  <c r="M989" i="20"/>
  <c r="L989" i="20"/>
  <c r="S989" i="20"/>
  <c r="T989" i="20"/>
  <c r="R990" i="20"/>
  <c r="M990" i="20"/>
  <c r="L990" i="20"/>
  <c r="S990" i="20"/>
  <c r="T990" i="20"/>
  <c r="R991" i="20"/>
  <c r="M991" i="20"/>
  <c r="L991" i="20"/>
  <c r="S991" i="20"/>
  <c r="T991" i="20"/>
  <c r="R992" i="20"/>
  <c r="M992" i="20"/>
  <c r="L992" i="20"/>
  <c r="S992" i="20"/>
  <c r="T992" i="20"/>
  <c r="R993" i="20"/>
  <c r="M993" i="20"/>
  <c r="L993" i="20"/>
  <c r="S993" i="20"/>
  <c r="T993" i="20"/>
  <c r="R994" i="20"/>
  <c r="M994" i="20"/>
  <c r="L994" i="20"/>
  <c r="S994" i="20"/>
  <c r="T994" i="20"/>
  <c r="R995" i="20"/>
  <c r="M995" i="20"/>
  <c r="L995" i="20"/>
  <c r="S995" i="20"/>
  <c r="T995" i="20"/>
  <c r="R996" i="20"/>
  <c r="M996" i="20"/>
  <c r="L996" i="20"/>
  <c r="S996" i="20"/>
  <c r="T996" i="20"/>
  <c r="R997" i="20"/>
  <c r="M997" i="20"/>
  <c r="L997" i="20"/>
  <c r="S997" i="20"/>
  <c r="T997" i="20"/>
  <c r="R998" i="20"/>
  <c r="M998" i="20"/>
  <c r="L998" i="20"/>
  <c r="S998" i="20"/>
  <c r="T998" i="20"/>
  <c r="R999" i="20"/>
  <c r="M999" i="20"/>
  <c r="L999" i="20"/>
  <c r="S999" i="20"/>
  <c r="T999" i="20"/>
  <c r="R1000" i="20"/>
  <c r="M1000" i="20"/>
  <c r="L1000" i="20"/>
  <c r="S1000" i="20"/>
  <c r="T1000" i="20"/>
  <c r="R1001" i="20"/>
  <c r="M1001" i="20"/>
  <c r="L1001" i="20"/>
  <c r="S1001" i="20"/>
  <c r="T1001" i="20"/>
  <c r="W8" i="20"/>
  <c r="W11" i="20"/>
  <c r="W12" i="20"/>
  <c r="W13" i="20"/>
  <c r="W14" i="20"/>
  <c r="W9" i="20"/>
  <c r="W10" i="20"/>
  <c r="W15" i="20"/>
  <c r="X11" i="20"/>
  <c r="X14" i="20"/>
  <c r="X13" i="20"/>
  <c r="X12" i="20"/>
  <c r="X10" i="20"/>
  <c r="X9" i="20"/>
  <c r="X8" i="20"/>
  <c r="Q1001" i="20"/>
  <c r="P1001" i="20"/>
  <c r="O1001" i="20"/>
  <c r="Q1000" i="20"/>
  <c r="P1000" i="20"/>
  <c r="O1000" i="20"/>
  <c r="Q999" i="20"/>
  <c r="P999" i="20"/>
  <c r="O999" i="20"/>
  <c r="Q998" i="20"/>
  <c r="P998" i="20"/>
  <c r="O998" i="20"/>
  <c r="Q997" i="20"/>
  <c r="P997" i="20"/>
  <c r="O997" i="20"/>
  <c r="Q996" i="20"/>
  <c r="P996" i="20"/>
  <c r="O996" i="20"/>
  <c r="Q995" i="20"/>
  <c r="P995" i="20"/>
  <c r="O995" i="20"/>
  <c r="Q994" i="20"/>
  <c r="P994" i="20"/>
  <c r="O994" i="20"/>
  <c r="Q993" i="20"/>
  <c r="P993" i="20"/>
  <c r="O993" i="20"/>
  <c r="Q992" i="20"/>
  <c r="P992" i="20"/>
  <c r="O992" i="20"/>
  <c r="Q991" i="20"/>
  <c r="P991" i="20"/>
  <c r="O991" i="20"/>
  <c r="Q990" i="20"/>
  <c r="P990" i="20"/>
  <c r="O990" i="20"/>
  <c r="Q989" i="20"/>
  <c r="P989" i="20"/>
  <c r="O989" i="20"/>
  <c r="Q988" i="20"/>
  <c r="P988" i="20"/>
  <c r="O988" i="20"/>
  <c r="Q987" i="20"/>
  <c r="P987" i="20"/>
  <c r="O987" i="20"/>
  <c r="Q986" i="20"/>
  <c r="P986" i="20"/>
  <c r="O986" i="20"/>
  <c r="Q985" i="20"/>
  <c r="P985" i="20"/>
  <c r="O985" i="20"/>
  <c r="Q984" i="20"/>
  <c r="P984" i="20"/>
  <c r="O984" i="20"/>
  <c r="Q983" i="20"/>
  <c r="P983" i="20"/>
  <c r="O983" i="20"/>
  <c r="Q982" i="20"/>
  <c r="P982" i="20"/>
  <c r="O982" i="20"/>
  <c r="Q981" i="20"/>
  <c r="P981" i="20"/>
  <c r="O981" i="20"/>
  <c r="Q980" i="20"/>
  <c r="P980" i="20"/>
  <c r="O980" i="20"/>
  <c r="Q979" i="20"/>
  <c r="P979" i="20"/>
  <c r="O979" i="20"/>
  <c r="Q978" i="20"/>
  <c r="P978" i="20"/>
  <c r="O978" i="20"/>
  <c r="Q977" i="20"/>
  <c r="P977" i="20"/>
  <c r="O977" i="20"/>
  <c r="Q976" i="20"/>
  <c r="P976" i="20"/>
  <c r="O976" i="20"/>
  <c r="Q975" i="20"/>
  <c r="P975" i="20"/>
  <c r="O975" i="20"/>
  <c r="Q974" i="20"/>
  <c r="P974" i="20"/>
  <c r="O974" i="20"/>
  <c r="Q973" i="20"/>
  <c r="P973" i="20"/>
  <c r="O973" i="20"/>
  <c r="Q972" i="20"/>
  <c r="P972" i="20"/>
  <c r="O972" i="20"/>
  <c r="Q971" i="20"/>
  <c r="P971" i="20"/>
  <c r="O971" i="20"/>
  <c r="Q970" i="20"/>
  <c r="P970" i="20"/>
  <c r="O970" i="20"/>
  <c r="Q969" i="20"/>
  <c r="P969" i="20"/>
  <c r="O969" i="20"/>
  <c r="Q968" i="20"/>
  <c r="P968" i="20"/>
  <c r="O968" i="20"/>
  <c r="Q967" i="20"/>
  <c r="P967" i="20"/>
  <c r="O967" i="20"/>
  <c r="Q966" i="20"/>
  <c r="P966" i="20"/>
  <c r="O966" i="20"/>
  <c r="Q965" i="20"/>
  <c r="P965" i="20"/>
  <c r="O965" i="20"/>
  <c r="Q964" i="20"/>
  <c r="P964" i="20"/>
  <c r="O964" i="20"/>
  <c r="Q963" i="20"/>
  <c r="P963" i="20"/>
  <c r="O963" i="20"/>
  <c r="Q962" i="20"/>
  <c r="P962" i="20"/>
  <c r="O962" i="20"/>
  <c r="Q961" i="20"/>
  <c r="P961" i="20"/>
  <c r="O961" i="20"/>
  <c r="Q960" i="20"/>
  <c r="P960" i="20"/>
  <c r="O960" i="20"/>
  <c r="Q959" i="20"/>
  <c r="P959" i="20"/>
  <c r="O959" i="20"/>
  <c r="Q958" i="20"/>
  <c r="P958" i="20"/>
  <c r="O958" i="20"/>
  <c r="Q957" i="20"/>
  <c r="P957" i="20"/>
  <c r="O957" i="20"/>
  <c r="Q956" i="20"/>
  <c r="P956" i="20"/>
  <c r="O956" i="20"/>
  <c r="Q955" i="20"/>
  <c r="P955" i="20"/>
  <c r="O955" i="20"/>
  <c r="Q954" i="20"/>
  <c r="P954" i="20"/>
  <c r="O954" i="20"/>
  <c r="Q953" i="20"/>
  <c r="P953" i="20"/>
  <c r="O953" i="20"/>
  <c r="Q952" i="20"/>
  <c r="P952" i="20"/>
  <c r="O952" i="20"/>
  <c r="Q951" i="20"/>
  <c r="P951" i="20"/>
  <c r="O951" i="20"/>
  <c r="Q950" i="20"/>
  <c r="P950" i="20"/>
  <c r="O950" i="20"/>
  <c r="Q949" i="20"/>
  <c r="P949" i="20"/>
  <c r="O949" i="20"/>
  <c r="Q948" i="20"/>
  <c r="P948" i="20"/>
  <c r="O948" i="20"/>
  <c r="Q947" i="20"/>
  <c r="P947" i="20"/>
  <c r="O947" i="20"/>
  <c r="Q946" i="20"/>
  <c r="P946" i="20"/>
  <c r="O946" i="20"/>
  <c r="Q945" i="20"/>
  <c r="P945" i="20"/>
  <c r="O945" i="20"/>
  <c r="Q944" i="20"/>
  <c r="P944" i="20"/>
  <c r="O944" i="20"/>
  <c r="Q943" i="20"/>
  <c r="P943" i="20"/>
  <c r="O943" i="20"/>
  <c r="Q942" i="20"/>
  <c r="P942" i="20"/>
  <c r="O942" i="20"/>
  <c r="Q941" i="20"/>
  <c r="P941" i="20"/>
  <c r="O941" i="20"/>
  <c r="Q940" i="20"/>
  <c r="P940" i="20"/>
  <c r="O940" i="20"/>
  <c r="Q939" i="20"/>
  <c r="P939" i="20"/>
  <c r="O939" i="20"/>
  <c r="Q938" i="20"/>
  <c r="P938" i="20"/>
  <c r="O938" i="20"/>
  <c r="Q937" i="20"/>
  <c r="P937" i="20"/>
  <c r="O937" i="20"/>
  <c r="Q936" i="20"/>
  <c r="P936" i="20"/>
  <c r="O936" i="20"/>
  <c r="Q935" i="20"/>
  <c r="P935" i="20"/>
  <c r="O935" i="20"/>
  <c r="Q934" i="20"/>
  <c r="P934" i="20"/>
  <c r="O934" i="20"/>
  <c r="Q933" i="20"/>
  <c r="P933" i="20"/>
  <c r="O933" i="20"/>
  <c r="Q932" i="20"/>
  <c r="P932" i="20"/>
  <c r="O932" i="20"/>
  <c r="Q931" i="20"/>
  <c r="P931" i="20"/>
  <c r="O931" i="20"/>
  <c r="Q930" i="20"/>
  <c r="P930" i="20"/>
  <c r="O930" i="20"/>
  <c r="Q929" i="20"/>
  <c r="P929" i="20"/>
  <c r="O929" i="20"/>
  <c r="Q928" i="20"/>
  <c r="P928" i="20"/>
  <c r="O928" i="20"/>
  <c r="Q927" i="20"/>
  <c r="P927" i="20"/>
  <c r="O927" i="20"/>
  <c r="Q926" i="20"/>
  <c r="P926" i="20"/>
  <c r="O926" i="20"/>
  <c r="Q925" i="20"/>
  <c r="P925" i="20"/>
  <c r="O925" i="20"/>
  <c r="Q924" i="20"/>
  <c r="P924" i="20"/>
  <c r="O924" i="20"/>
  <c r="Q923" i="20"/>
  <c r="P923" i="20"/>
  <c r="O923" i="20"/>
  <c r="Q922" i="20"/>
  <c r="P922" i="20"/>
  <c r="O922" i="20"/>
  <c r="Q921" i="20"/>
  <c r="P921" i="20"/>
  <c r="O921" i="20"/>
  <c r="Q920" i="20"/>
  <c r="P920" i="20"/>
  <c r="O920" i="20"/>
  <c r="Q919" i="20"/>
  <c r="P919" i="20"/>
  <c r="O919" i="20"/>
  <c r="Q918" i="20"/>
  <c r="P918" i="20"/>
  <c r="O918" i="20"/>
  <c r="Q917" i="20"/>
  <c r="P917" i="20"/>
  <c r="O917" i="20"/>
  <c r="Q916" i="20"/>
  <c r="P916" i="20"/>
  <c r="O916" i="20"/>
  <c r="Q915" i="20"/>
  <c r="P915" i="20"/>
  <c r="O915" i="20"/>
  <c r="Q914" i="20"/>
  <c r="P914" i="20"/>
  <c r="O914" i="20"/>
  <c r="Q913" i="20"/>
  <c r="P913" i="20"/>
  <c r="O913" i="20"/>
  <c r="Q912" i="20"/>
  <c r="P912" i="20"/>
  <c r="O912" i="20"/>
  <c r="Q911" i="20"/>
  <c r="P911" i="20"/>
  <c r="O911" i="20"/>
  <c r="Q910" i="20"/>
  <c r="P910" i="20"/>
  <c r="O910" i="20"/>
  <c r="Q909" i="20"/>
  <c r="P909" i="20"/>
  <c r="O909" i="20"/>
  <c r="Q908" i="20"/>
  <c r="P908" i="20"/>
  <c r="O908" i="20"/>
  <c r="Q907" i="20"/>
  <c r="P907" i="20"/>
  <c r="O907" i="20"/>
  <c r="Q906" i="20"/>
  <c r="P906" i="20"/>
  <c r="O906" i="20"/>
  <c r="Q905" i="20"/>
  <c r="P905" i="20"/>
  <c r="O905" i="20"/>
  <c r="Q904" i="20"/>
  <c r="P904" i="20"/>
  <c r="O904" i="20"/>
  <c r="Q903" i="20"/>
  <c r="P903" i="20"/>
  <c r="O903" i="20"/>
  <c r="Q902" i="20"/>
  <c r="P902" i="20"/>
  <c r="O902" i="20"/>
  <c r="Q901" i="20"/>
  <c r="P901" i="20"/>
  <c r="O901" i="20"/>
  <c r="Q900" i="20"/>
  <c r="P900" i="20"/>
  <c r="O900" i="20"/>
  <c r="Q899" i="20"/>
  <c r="P899" i="20"/>
  <c r="O899" i="20"/>
  <c r="Q898" i="20"/>
  <c r="P898" i="20"/>
  <c r="O898" i="20"/>
  <c r="Q897" i="20"/>
  <c r="P897" i="20"/>
  <c r="O897" i="20"/>
  <c r="Q896" i="20"/>
  <c r="P896" i="20"/>
  <c r="O896" i="20"/>
  <c r="Q895" i="20"/>
  <c r="P895" i="20"/>
  <c r="O895" i="20"/>
  <c r="Q894" i="20"/>
  <c r="P894" i="20"/>
  <c r="O894" i="20"/>
  <c r="Q893" i="20"/>
  <c r="P893" i="20"/>
  <c r="O893" i="20"/>
  <c r="Q892" i="20"/>
  <c r="P892" i="20"/>
  <c r="O892" i="20"/>
  <c r="Q891" i="20"/>
  <c r="P891" i="20"/>
  <c r="O891" i="20"/>
  <c r="Q890" i="20"/>
  <c r="P890" i="20"/>
  <c r="O890" i="20"/>
  <c r="Q889" i="20"/>
  <c r="P889" i="20"/>
  <c r="O889" i="20"/>
  <c r="Q888" i="20"/>
  <c r="P888" i="20"/>
  <c r="O888" i="20"/>
  <c r="Q887" i="20"/>
  <c r="P887" i="20"/>
  <c r="O887" i="20"/>
  <c r="Q886" i="20"/>
  <c r="P886" i="20"/>
  <c r="O886" i="20"/>
  <c r="Q885" i="20"/>
  <c r="P885" i="20"/>
  <c r="O885" i="20"/>
  <c r="Q884" i="20"/>
  <c r="P884" i="20"/>
  <c r="O884" i="20"/>
  <c r="Q883" i="20"/>
  <c r="P883" i="20"/>
  <c r="O883" i="20"/>
  <c r="Q882" i="20"/>
  <c r="P882" i="20"/>
  <c r="O882" i="20"/>
  <c r="Q881" i="20"/>
  <c r="P881" i="20"/>
  <c r="O881" i="20"/>
  <c r="Q880" i="20"/>
  <c r="P880" i="20"/>
  <c r="O880" i="20"/>
  <c r="Q879" i="20"/>
  <c r="P879" i="20"/>
  <c r="O879" i="20"/>
  <c r="Q878" i="20"/>
  <c r="P878" i="20"/>
  <c r="O878" i="20"/>
  <c r="Q877" i="20"/>
  <c r="P877" i="20"/>
  <c r="O877" i="20"/>
  <c r="Q876" i="20"/>
  <c r="P876" i="20"/>
  <c r="O876" i="20"/>
  <c r="Q875" i="20"/>
  <c r="P875" i="20"/>
  <c r="O875" i="20"/>
  <c r="Q874" i="20"/>
  <c r="P874" i="20"/>
  <c r="O874" i="20"/>
  <c r="Q873" i="20"/>
  <c r="P873" i="20"/>
  <c r="O873" i="20"/>
  <c r="Q872" i="20"/>
  <c r="P872" i="20"/>
  <c r="O872" i="20"/>
  <c r="Q871" i="20"/>
  <c r="P871" i="20"/>
  <c r="O871" i="20"/>
  <c r="Q870" i="20"/>
  <c r="P870" i="20"/>
  <c r="O870" i="20"/>
  <c r="Q869" i="20"/>
  <c r="P869" i="20"/>
  <c r="O869" i="20"/>
  <c r="Q868" i="20"/>
  <c r="P868" i="20"/>
  <c r="O868" i="20"/>
  <c r="Q867" i="20"/>
  <c r="P867" i="20"/>
  <c r="O867" i="20"/>
  <c r="Q866" i="20"/>
  <c r="P866" i="20"/>
  <c r="O866" i="20"/>
  <c r="Q865" i="20"/>
  <c r="P865" i="20"/>
  <c r="O865" i="20"/>
  <c r="Q864" i="20"/>
  <c r="P864" i="20"/>
  <c r="O864" i="20"/>
  <c r="Q863" i="20"/>
  <c r="P863" i="20"/>
  <c r="O863" i="20"/>
  <c r="Q862" i="20"/>
  <c r="P862" i="20"/>
  <c r="O862" i="20"/>
  <c r="Q861" i="20"/>
  <c r="P861" i="20"/>
  <c r="O861" i="20"/>
  <c r="Q860" i="20"/>
  <c r="P860" i="20"/>
  <c r="O860" i="20"/>
  <c r="Q859" i="20"/>
  <c r="P859" i="20"/>
  <c r="O859" i="20"/>
  <c r="Q858" i="20"/>
  <c r="P858" i="20"/>
  <c r="O858" i="20"/>
  <c r="Q857" i="20"/>
  <c r="P857" i="20"/>
  <c r="O857" i="20"/>
  <c r="Q856" i="20"/>
  <c r="P856" i="20"/>
  <c r="O856" i="20"/>
  <c r="Q855" i="20"/>
  <c r="P855" i="20"/>
  <c r="O855" i="20"/>
  <c r="Q854" i="20"/>
  <c r="P854" i="20"/>
  <c r="O854" i="20"/>
  <c r="Q853" i="20"/>
  <c r="P853" i="20"/>
  <c r="O853" i="20"/>
  <c r="Q852" i="20"/>
  <c r="P852" i="20"/>
  <c r="O852" i="20"/>
  <c r="Q851" i="20"/>
  <c r="P851" i="20"/>
  <c r="O851" i="20"/>
  <c r="Q850" i="20"/>
  <c r="P850" i="20"/>
  <c r="O850" i="20"/>
  <c r="Q849" i="20"/>
  <c r="P849" i="20"/>
  <c r="O849" i="20"/>
  <c r="Q848" i="20"/>
  <c r="P848" i="20"/>
  <c r="O848" i="20"/>
  <c r="Q847" i="20"/>
  <c r="P847" i="20"/>
  <c r="O847" i="20"/>
  <c r="Q846" i="20"/>
  <c r="P846" i="20"/>
  <c r="O846" i="20"/>
  <c r="Q845" i="20"/>
  <c r="P845" i="20"/>
  <c r="O845" i="20"/>
  <c r="Q844" i="20"/>
  <c r="P844" i="20"/>
  <c r="O844" i="20"/>
  <c r="Q843" i="20"/>
  <c r="P843" i="20"/>
  <c r="O843" i="20"/>
  <c r="Q842" i="20"/>
  <c r="P842" i="20"/>
  <c r="O842" i="20"/>
  <c r="Q841" i="20"/>
  <c r="P841" i="20"/>
  <c r="O841" i="20"/>
  <c r="Q840" i="20"/>
  <c r="P840" i="20"/>
  <c r="O840" i="20"/>
  <c r="Q839" i="20"/>
  <c r="P839" i="20"/>
  <c r="O839" i="20"/>
  <c r="Q838" i="20"/>
  <c r="P838" i="20"/>
  <c r="O838" i="20"/>
  <c r="Q837" i="20"/>
  <c r="P837" i="20"/>
  <c r="O837" i="20"/>
  <c r="Q836" i="20"/>
  <c r="P836" i="20"/>
  <c r="O836" i="20"/>
  <c r="Q835" i="20"/>
  <c r="P835" i="20"/>
  <c r="O835" i="20"/>
  <c r="Q834" i="20"/>
  <c r="P834" i="20"/>
  <c r="O834" i="20"/>
  <c r="Q833" i="20"/>
  <c r="P833" i="20"/>
  <c r="O833" i="20"/>
  <c r="Q832" i="20"/>
  <c r="P832" i="20"/>
  <c r="O832" i="20"/>
  <c r="Q831" i="20"/>
  <c r="P831" i="20"/>
  <c r="O831" i="20"/>
  <c r="Q830" i="20"/>
  <c r="P830" i="20"/>
  <c r="O830" i="20"/>
  <c r="Q829" i="20"/>
  <c r="P829" i="20"/>
  <c r="O829" i="20"/>
  <c r="Q828" i="20"/>
  <c r="P828" i="20"/>
  <c r="O828" i="20"/>
  <c r="Q827" i="20"/>
  <c r="P827" i="20"/>
  <c r="O827" i="20"/>
  <c r="Q826" i="20"/>
  <c r="P826" i="20"/>
  <c r="O826" i="20"/>
  <c r="Q825" i="20"/>
  <c r="P825" i="20"/>
  <c r="O825" i="20"/>
  <c r="Q824" i="20"/>
  <c r="P824" i="20"/>
  <c r="O824" i="20"/>
  <c r="Q823" i="20"/>
  <c r="P823" i="20"/>
  <c r="O823" i="20"/>
  <c r="Q822" i="20"/>
  <c r="P822" i="20"/>
  <c r="O822" i="20"/>
  <c r="Q821" i="20"/>
  <c r="P821" i="20"/>
  <c r="O821" i="20"/>
  <c r="Q820" i="20"/>
  <c r="P820" i="20"/>
  <c r="O820" i="20"/>
  <c r="Q819" i="20"/>
  <c r="P819" i="20"/>
  <c r="O819" i="20"/>
  <c r="Q818" i="20"/>
  <c r="P818" i="20"/>
  <c r="O818" i="20"/>
  <c r="Q817" i="20"/>
  <c r="P817" i="20"/>
  <c r="O817" i="20"/>
  <c r="Q816" i="20"/>
  <c r="P816" i="20"/>
  <c r="O816" i="20"/>
  <c r="Q815" i="20"/>
  <c r="P815" i="20"/>
  <c r="O815" i="20"/>
  <c r="Q814" i="20"/>
  <c r="P814" i="20"/>
  <c r="O814" i="20"/>
  <c r="Q813" i="20"/>
  <c r="P813" i="20"/>
  <c r="O813" i="20"/>
  <c r="Q812" i="20"/>
  <c r="P812" i="20"/>
  <c r="O812" i="20"/>
  <c r="Q811" i="20"/>
  <c r="P811" i="20"/>
  <c r="O811" i="20"/>
  <c r="Q810" i="20"/>
  <c r="P810" i="20"/>
  <c r="O810" i="20"/>
  <c r="Q809" i="20"/>
  <c r="P809" i="20"/>
  <c r="O809" i="20"/>
  <c r="Q808" i="20"/>
  <c r="P808" i="20"/>
  <c r="O808" i="20"/>
  <c r="Q807" i="20"/>
  <c r="P807" i="20"/>
  <c r="O807" i="20"/>
  <c r="Q806" i="20"/>
  <c r="P806" i="20"/>
  <c r="O806" i="20"/>
  <c r="Q805" i="20"/>
  <c r="P805" i="20"/>
  <c r="O805" i="20"/>
  <c r="Q804" i="20"/>
  <c r="P804" i="20"/>
  <c r="O804" i="20"/>
  <c r="Q803" i="20"/>
  <c r="P803" i="20"/>
  <c r="O803" i="20"/>
  <c r="Q802" i="20"/>
  <c r="P802" i="20"/>
  <c r="O802" i="20"/>
  <c r="Q801" i="20"/>
  <c r="P801" i="20"/>
  <c r="O801" i="20"/>
  <c r="Q800" i="20"/>
  <c r="P800" i="20"/>
  <c r="O800" i="20"/>
  <c r="Q799" i="20"/>
  <c r="P799" i="20"/>
  <c r="O799" i="20"/>
  <c r="Q798" i="20"/>
  <c r="P798" i="20"/>
  <c r="O798" i="20"/>
  <c r="Q797" i="20"/>
  <c r="P797" i="20"/>
  <c r="O797" i="20"/>
  <c r="Q796" i="20"/>
  <c r="P796" i="20"/>
  <c r="O796" i="20"/>
  <c r="Q795" i="20"/>
  <c r="P795" i="20"/>
  <c r="O795" i="20"/>
  <c r="Q794" i="20"/>
  <c r="P794" i="20"/>
  <c r="O794" i="20"/>
  <c r="Q793" i="20"/>
  <c r="P793" i="20"/>
  <c r="O793" i="20"/>
  <c r="Q792" i="20"/>
  <c r="P792" i="20"/>
  <c r="O792" i="20"/>
  <c r="Q791" i="20"/>
  <c r="P791" i="20"/>
  <c r="O791" i="20"/>
  <c r="Q790" i="20"/>
  <c r="P790" i="20"/>
  <c r="O790" i="20"/>
  <c r="Q789" i="20"/>
  <c r="P789" i="20"/>
  <c r="O789" i="20"/>
  <c r="Q788" i="20"/>
  <c r="P788" i="20"/>
  <c r="O788" i="20"/>
  <c r="Q787" i="20"/>
  <c r="P787" i="20"/>
  <c r="O787" i="20"/>
  <c r="Q786" i="20"/>
  <c r="P786" i="20"/>
  <c r="O786" i="20"/>
  <c r="Q785" i="20"/>
  <c r="P785" i="20"/>
  <c r="O785" i="20"/>
  <c r="Q784" i="20"/>
  <c r="P784" i="20"/>
  <c r="O784" i="20"/>
  <c r="Q783" i="20"/>
  <c r="P783" i="20"/>
  <c r="O783" i="20"/>
  <c r="Q782" i="20"/>
  <c r="P782" i="20"/>
  <c r="O782" i="20"/>
  <c r="Q781" i="20"/>
  <c r="P781" i="20"/>
  <c r="O781" i="20"/>
  <c r="Q780" i="20"/>
  <c r="P780" i="20"/>
  <c r="O780" i="20"/>
  <c r="Q779" i="20"/>
  <c r="P779" i="20"/>
  <c r="O779" i="20"/>
  <c r="Q778" i="20"/>
  <c r="P778" i="20"/>
  <c r="O778" i="20"/>
  <c r="Q777" i="20"/>
  <c r="P777" i="20"/>
  <c r="O777" i="20"/>
  <c r="Q776" i="20"/>
  <c r="P776" i="20"/>
  <c r="O776" i="20"/>
  <c r="Q775" i="20"/>
  <c r="P775" i="20"/>
  <c r="O775" i="20"/>
  <c r="Q774" i="20"/>
  <c r="P774" i="20"/>
  <c r="O774" i="20"/>
  <c r="Q773" i="20"/>
  <c r="P773" i="20"/>
  <c r="O773" i="20"/>
  <c r="Q772" i="20"/>
  <c r="P772" i="20"/>
  <c r="O772" i="20"/>
  <c r="Q771" i="20"/>
  <c r="P771" i="20"/>
  <c r="O771" i="20"/>
  <c r="Q770" i="20"/>
  <c r="P770" i="20"/>
  <c r="O770" i="20"/>
  <c r="Q769" i="20"/>
  <c r="P769" i="20"/>
  <c r="O769" i="20"/>
  <c r="Q768" i="20"/>
  <c r="P768" i="20"/>
  <c r="O768" i="20"/>
  <c r="Q767" i="20"/>
  <c r="P767" i="20"/>
  <c r="O767" i="20"/>
  <c r="Q766" i="20"/>
  <c r="P766" i="20"/>
  <c r="O766" i="20"/>
  <c r="Q765" i="20"/>
  <c r="P765" i="20"/>
  <c r="O765" i="20"/>
  <c r="Q764" i="20"/>
  <c r="P764" i="20"/>
  <c r="O764" i="20"/>
  <c r="Q763" i="20"/>
  <c r="P763" i="20"/>
  <c r="O763" i="20"/>
  <c r="Q762" i="20"/>
  <c r="P762" i="20"/>
  <c r="O762" i="20"/>
  <c r="Q761" i="20"/>
  <c r="P761" i="20"/>
  <c r="O761" i="20"/>
  <c r="Q760" i="20"/>
  <c r="P760" i="20"/>
  <c r="O760" i="20"/>
  <c r="Q759" i="20"/>
  <c r="P759" i="20"/>
  <c r="O759" i="20"/>
  <c r="Q758" i="20"/>
  <c r="P758" i="20"/>
  <c r="O758" i="20"/>
  <c r="Q757" i="20"/>
  <c r="P757" i="20"/>
  <c r="O757" i="20"/>
  <c r="Q756" i="20"/>
  <c r="P756" i="20"/>
  <c r="O756" i="20"/>
  <c r="Q755" i="20"/>
  <c r="P755" i="20"/>
  <c r="O755" i="20"/>
  <c r="Q754" i="20"/>
  <c r="P754" i="20"/>
  <c r="O754" i="20"/>
  <c r="Q753" i="20"/>
  <c r="P753" i="20"/>
  <c r="O753" i="20"/>
  <c r="Q752" i="20"/>
  <c r="P752" i="20"/>
  <c r="O752" i="20"/>
  <c r="Q751" i="20"/>
  <c r="P751" i="20"/>
  <c r="O751" i="20"/>
  <c r="Q750" i="20"/>
  <c r="P750" i="20"/>
  <c r="O750" i="20"/>
  <c r="Q749" i="20"/>
  <c r="P749" i="20"/>
  <c r="O749" i="20"/>
  <c r="Q748" i="20"/>
  <c r="P748" i="20"/>
  <c r="O748" i="20"/>
  <c r="Q747" i="20"/>
  <c r="P747" i="20"/>
  <c r="O747" i="20"/>
  <c r="Q746" i="20"/>
  <c r="P746" i="20"/>
  <c r="O746" i="20"/>
  <c r="Q745" i="20"/>
  <c r="P745" i="20"/>
  <c r="O745" i="20"/>
  <c r="Q744" i="20"/>
  <c r="P744" i="20"/>
  <c r="O744" i="20"/>
  <c r="Q743" i="20"/>
  <c r="P743" i="20"/>
  <c r="O743" i="20"/>
  <c r="Q742" i="20"/>
  <c r="P742" i="20"/>
  <c r="O742" i="20"/>
  <c r="Q741" i="20"/>
  <c r="P741" i="20"/>
  <c r="O741" i="20"/>
  <c r="Q740" i="20"/>
  <c r="P740" i="20"/>
  <c r="O740" i="20"/>
  <c r="Q739" i="20"/>
  <c r="P739" i="20"/>
  <c r="O739" i="20"/>
  <c r="Q738" i="20"/>
  <c r="P738" i="20"/>
  <c r="O738" i="20"/>
  <c r="Q737" i="20"/>
  <c r="P737" i="20"/>
  <c r="O737" i="20"/>
  <c r="Q736" i="20"/>
  <c r="P736" i="20"/>
  <c r="O736" i="20"/>
  <c r="Q735" i="20"/>
  <c r="P735" i="20"/>
  <c r="O735" i="20"/>
  <c r="Q734" i="20"/>
  <c r="P734" i="20"/>
  <c r="O734" i="20"/>
  <c r="Q733" i="20"/>
  <c r="P733" i="20"/>
  <c r="O733" i="20"/>
  <c r="Q732" i="20"/>
  <c r="P732" i="20"/>
  <c r="O732" i="20"/>
  <c r="Q731" i="20"/>
  <c r="P731" i="20"/>
  <c r="O731" i="20"/>
  <c r="Q730" i="20"/>
  <c r="P730" i="20"/>
  <c r="O730" i="20"/>
  <c r="Q729" i="20"/>
  <c r="P729" i="20"/>
  <c r="O729" i="20"/>
  <c r="Q728" i="20"/>
  <c r="P728" i="20"/>
  <c r="O728" i="20"/>
  <c r="Q727" i="20"/>
  <c r="P727" i="20"/>
  <c r="O727" i="20"/>
  <c r="Q726" i="20"/>
  <c r="P726" i="20"/>
  <c r="O726" i="20"/>
  <c r="Q725" i="20"/>
  <c r="P725" i="20"/>
  <c r="O725" i="20"/>
  <c r="Q724" i="20"/>
  <c r="P724" i="20"/>
  <c r="O724" i="20"/>
  <c r="Q723" i="20"/>
  <c r="P723" i="20"/>
  <c r="O723" i="20"/>
  <c r="Q722" i="20"/>
  <c r="P722" i="20"/>
  <c r="O722" i="20"/>
  <c r="Q721" i="20"/>
  <c r="P721" i="20"/>
  <c r="O721" i="20"/>
  <c r="Q720" i="20"/>
  <c r="P720" i="20"/>
  <c r="O720" i="20"/>
  <c r="Q719" i="20"/>
  <c r="P719" i="20"/>
  <c r="O719" i="20"/>
  <c r="Q718" i="20"/>
  <c r="P718" i="20"/>
  <c r="O718" i="20"/>
  <c r="Q717" i="20"/>
  <c r="P717" i="20"/>
  <c r="O717" i="20"/>
  <c r="Q716" i="20"/>
  <c r="P716" i="20"/>
  <c r="O716" i="20"/>
  <c r="Q715" i="20"/>
  <c r="P715" i="20"/>
  <c r="O715" i="20"/>
  <c r="Q714" i="20"/>
  <c r="P714" i="20"/>
  <c r="O714" i="20"/>
  <c r="Q713" i="20"/>
  <c r="P713" i="20"/>
  <c r="O713" i="20"/>
  <c r="Q712" i="20"/>
  <c r="P712" i="20"/>
  <c r="O712" i="20"/>
  <c r="Q711" i="20"/>
  <c r="P711" i="20"/>
  <c r="O711" i="20"/>
  <c r="Q710" i="20"/>
  <c r="P710" i="20"/>
  <c r="O710" i="20"/>
  <c r="Q709" i="20"/>
  <c r="P709" i="20"/>
  <c r="O709" i="20"/>
  <c r="Q708" i="20"/>
  <c r="P708" i="20"/>
  <c r="O708" i="20"/>
  <c r="Q707" i="20"/>
  <c r="P707" i="20"/>
  <c r="O707" i="20"/>
  <c r="Q706" i="20"/>
  <c r="P706" i="20"/>
  <c r="O706" i="20"/>
  <c r="Q705" i="20"/>
  <c r="P705" i="20"/>
  <c r="O705" i="20"/>
  <c r="Q704" i="20"/>
  <c r="P704" i="20"/>
  <c r="O704" i="20"/>
  <c r="Q703" i="20"/>
  <c r="P703" i="20"/>
  <c r="O703" i="20"/>
  <c r="Q702" i="20"/>
  <c r="P702" i="20"/>
  <c r="O702" i="20"/>
  <c r="Q701" i="20"/>
  <c r="P701" i="20"/>
  <c r="O701" i="20"/>
  <c r="Q700" i="20"/>
  <c r="P700" i="20"/>
  <c r="O700" i="20"/>
  <c r="Q699" i="20"/>
  <c r="P699" i="20"/>
  <c r="O699" i="20"/>
  <c r="Q698" i="20"/>
  <c r="P698" i="20"/>
  <c r="O698" i="20"/>
  <c r="Q697" i="20"/>
  <c r="P697" i="20"/>
  <c r="O697" i="20"/>
  <c r="Q696" i="20"/>
  <c r="P696" i="20"/>
  <c r="O696" i="20"/>
  <c r="Q695" i="20"/>
  <c r="P695" i="20"/>
  <c r="O695" i="20"/>
  <c r="Q694" i="20"/>
  <c r="P694" i="20"/>
  <c r="O694" i="20"/>
  <c r="Q693" i="20"/>
  <c r="P693" i="20"/>
  <c r="O693" i="20"/>
  <c r="Q692" i="20"/>
  <c r="P692" i="20"/>
  <c r="O692" i="20"/>
  <c r="Q691" i="20"/>
  <c r="P691" i="20"/>
  <c r="O691" i="20"/>
  <c r="Q690" i="20"/>
  <c r="P690" i="20"/>
  <c r="O690" i="20"/>
  <c r="Q689" i="20"/>
  <c r="P689" i="20"/>
  <c r="O689" i="20"/>
  <c r="Q688" i="20"/>
  <c r="P688" i="20"/>
  <c r="O688" i="20"/>
  <c r="Q687" i="20"/>
  <c r="P687" i="20"/>
  <c r="O687" i="20"/>
  <c r="Q686" i="20"/>
  <c r="P686" i="20"/>
  <c r="O686" i="20"/>
  <c r="Q685" i="20"/>
  <c r="P685" i="20"/>
  <c r="O685" i="20"/>
  <c r="Q684" i="20"/>
  <c r="P684" i="20"/>
  <c r="O684" i="20"/>
  <c r="Q683" i="20"/>
  <c r="P683" i="20"/>
  <c r="O683" i="20"/>
  <c r="Q682" i="20"/>
  <c r="P682" i="20"/>
  <c r="O682" i="20"/>
  <c r="Q681" i="20"/>
  <c r="P681" i="20"/>
  <c r="O681" i="20"/>
  <c r="Q680" i="20"/>
  <c r="P680" i="20"/>
  <c r="O680" i="20"/>
  <c r="Q679" i="20"/>
  <c r="P679" i="20"/>
  <c r="O679" i="20"/>
  <c r="Q678" i="20"/>
  <c r="P678" i="20"/>
  <c r="O678" i="20"/>
  <c r="Q677" i="20"/>
  <c r="P677" i="20"/>
  <c r="O677" i="20"/>
  <c r="Q676" i="20"/>
  <c r="P676" i="20"/>
  <c r="O676" i="20"/>
  <c r="Q675" i="20"/>
  <c r="P675" i="20"/>
  <c r="O675" i="20"/>
  <c r="Q674" i="20"/>
  <c r="P674" i="20"/>
  <c r="O674" i="20"/>
  <c r="Q673" i="20"/>
  <c r="P673" i="20"/>
  <c r="O673" i="20"/>
  <c r="Q672" i="20"/>
  <c r="P672" i="20"/>
  <c r="O672" i="20"/>
  <c r="Q671" i="20"/>
  <c r="P671" i="20"/>
  <c r="O671" i="20"/>
  <c r="Q670" i="20"/>
  <c r="P670" i="20"/>
  <c r="O670" i="20"/>
  <c r="Q669" i="20"/>
  <c r="P669" i="20"/>
  <c r="O669" i="20"/>
  <c r="Q668" i="20"/>
  <c r="P668" i="20"/>
  <c r="O668" i="20"/>
  <c r="Q667" i="20"/>
  <c r="P667" i="20"/>
  <c r="O667" i="20"/>
  <c r="Q666" i="20"/>
  <c r="P666" i="20"/>
  <c r="O666" i="20"/>
  <c r="Q665" i="20"/>
  <c r="P665" i="20"/>
  <c r="O665" i="20"/>
  <c r="Q664" i="20"/>
  <c r="P664" i="20"/>
  <c r="O664" i="20"/>
  <c r="Q663" i="20"/>
  <c r="P663" i="20"/>
  <c r="O663" i="20"/>
  <c r="Q662" i="20"/>
  <c r="P662" i="20"/>
  <c r="O662" i="20"/>
  <c r="Q661" i="20"/>
  <c r="P661" i="20"/>
  <c r="O661" i="20"/>
  <c r="Q660" i="20"/>
  <c r="P660" i="20"/>
  <c r="O660" i="20"/>
  <c r="Q659" i="20"/>
  <c r="P659" i="20"/>
  <c r="O659" i="20"/>
  <c r="Q658" i="20"/>
  <c r="P658" i="20"/>
  <c r="O658" i="20"/>
  <c r="Q657" i="20"/>
  <c r="P657" i="20"/>
  <c r="O657" i="20"/>
  <c r="Q656" i="20"/>
  <c r="P656" i="20"/>
  <c r="O656" i="20"/>
  <c r="Q655" i="20"/>
  <c r="P655" i="20"/>
  <c r="O655" i="20"/>
  <c r="Q654" i="20"/>
  <c r="P654" i="20"/>
  <c r="O654" i="20"/>
  <c r="Q653" i="20"/>
  <c r="P653" i="20"/>
  <c r="O653" i="20"/>
  <c r="Q652" i="20"/>
  <c r="P652" i="20"/>
  <c r="O652" i="20"/>
  <c r="Q651" i="20"/>
  <c r="P651" i="20"/>
  <c r="O651" i="20"/>
  <c r="Q650" i="20"/>
  <c r="P650" i="20"/>
  <c r="O650" i="20"/>
  <c r="Q649" i="20"/>
  <c r="P649" i="20"/>
  <c r="O649" i="20"/>
  <c r="Q648" i="20"/>
  <c r="P648" i="20"/>
  <c r="O648" i="20"/>
  <c r="Q647" i="20"/>
  <c r="P647" i="20"/>
  <c r="O647" i="20"/>
  <c r="Q646" i="20"/>
  <c r="P646" i="20"/>
  <c r="O646" i="20"/>
  <c r="Q645" i="20"/>
  <c r="P645" i="20"/>
  <c r="O645" i="20"/>
  <c r="Q644" i="20"/>
  <c r="P644" i="20"/>
  <c r="O644" i="20"/>
  <c r="Q643" i="20"/>
  <c r="P643" i="20"/>
  <c r="O643" i="20"/>
  <c r="Q642" i="20"/>
  <c r="P642" i="20"/>
  <c r="O642" i="20"/>
  <c r="Q641" i="20"/>
  <c r="P641" i="20"/>
  <c r="O641" i="20"/>
  <c r="Q640" i="20"/>
  <c r="P640" i="20"/>
  <c r="O640" i="20"/>
  <c r="Q639" i="20"/>
  <c r="P639" i="20"/>
  <c r="O639" i="20"/>
  <c r="Q638" i="20"/>
  <c r="P638" i="20"/>
  <c r="O638" i="20"/>
  <c r="Q637" i="20"/>
  <c r="P637" i="20"/>
  <c r="O637" i="20"/>
  <c r="Q636" i="20"/>
  <c r="P636" i="20"/>
  <c r="O636" i="20"/>
  <c r="Q635" i="20"/>
  <c r="P635" i="20"/>
  <c r="O635" i="20"/>
  <c r="Q634" i="20"/>
  <c r="P634" i="20"/>
  <c r="O634" i="20"/>
  <c r="Q633" i="20"/>
  <c r="P633" i="20"/>
  <c r="O633" i="20"/>
  <c r="Q632" i="20"/>
  <c r="P632" i="20"/>
  <c r="O632" i="20"/>
  <c r="Q631" i="20"/>
  <c r="P631" i="20"/>
  <c r="O631" i="20"/>
  <c r="Q630" i="20"/>
  <c r="P630" i="20"/>
  <c r="O630" i="20"/>
  <c r="Q629" i="20"/>
  <c r="P629" i="20"/>
  <c r="O629" i="20"/>
  <c r="Q628" i="20"/>
  <c r="P628" i="20"/>
  <c r="O628" i="20"/>
  <c r="Q627" i="20"/>
  <c r="P627" i="20"/>
  <c r="O627" i="20"/>
  <c r="Q626" i="20"/>
  <c r="P626" i="20"/>
  <c r="O626" i="20"/>
  <c r="Q625" i="20"/>
  <c r="P625" i="20"/>
  <c r="O625" i="20"/>
  <c r="Q624" i="20"/>
  <c r="P624" i="20"/>
  <c r="O624" i="20"/>
  <c r="Q623" i="20"/>
  <c r="P623" i="20"/>
  <c r="O623" i="20"/>
  <c r="Q622" i="20"/>
  <c r="P622" i="20"/>
  <c r="O622" i="20"/>
  <c r="Q621" i="20"/>
  <c r="P621" i="20"/>
  <c r="O621" i="20"/>
  <c r="Q620" i="20"/>
  <c r="P620" i="20"/>
  <c r="O620" i="20"/>
  <c r="Q619" i="20"/>
  <c r="P619" i="20"/>
  <c r="O619" i="20"/>
  <c r="Q618" i="20"/>
  <c r="P618" i="20"/>
  <c r="O618" i="20"/>
  <c r="Q617" i="20"/>
  <c r="P617" i="20"/>
  <c r="O617" i="20"/>
  <c r="Q616" i="20"/>
  <c r="P616" i="20"/>
  <c r="O616" i="20"/>
  <c r="Q615" i="20"/>
  <c r="P615" i="20"/>
  <c r="O615" i="20"/>
  <c r="Q614" i="20"/>
  <c r="P614" i="20"/>
  <c r="O614" i="20"/>
  <c r="Q613" i="20"/>
  <c r="P613" i="20"/>
  <c r="O613" i="20"/>
  <c r="Q612" i="20"/>
  <c r="P612" i="20"/>
  <c r="O612" i="20"/>
  <c r="Q611" i="20"/>
  <c r="P611" i="20"/>
  <c r="O611" i="20"/>
  <c r="Q610" i="20"/>
  <c r="P610" i="20"/>
  <c r="O610" i="20"/>
  <c r="Q609" i="20"/>
  <c r="P609" i="20"/>
  <c r="O609" i="20"/>
  <c r="Q608" i="20"/>
  <c r="P608" i="20"/>
  <c r="O608" i="20"/>
  <c r="Q607" i="20"/>
  <c r="P607" i="20"/>
  <c r="O607" i="20"/>
  <c r="Q606" i="20"/>
  <c r="P606" i="20"/>
  <c r="O606" i="20"/>
  <c r="Q605" i="20"/>
  <c r="P605" i="20"/>
  <c r="O605" i="20"/>
  <c r="Q604" i="20"/>
  <c r="P604" i="20"/>
  <c r="O604" i="20"/>
  <c r="Q603" i="20"/>
  <c r="P603" i="20"/>
  <c r="O603" i="20"/>
  <c r="Q602" i="20"/>
  <c r="P602" i="20"/>
  <c r="O602" i="20"/>
  <c r="Q601" i="20"/>
  <c r="P601" i="20"/>
  <c r="O601" i="20"/>
  <c r="Q600" i="20"/>
  <c r="P600" i="20"/>
  <c r="O600" i="20"/>
  <c r="Q599" i="20"/>
  <c r="P599" i="20"/>
  <c r="O599" i="20"/>
  <c r="Q598" i="20"/>
  <c r="P598" i="20"/>
  <c r="O598" i="20"/>
  <c r="Q597" i="20"/>
  <c r="P597" i="20"/>
  <c r="O597" i="20"/>
  <c r="Q596" i="20"/>
  <c r="P596" i="20"/>
  <c r="O596" i="20"/>
  <c r="Q595" i="20"/>
  <c r="P595" i="20"/>
  <c r="O595" i="20"/>
  <c r="Q594" i="20"/>
  <c r="P594" i="20"/>
  <c r="O594" i="20"/>
  <c r="Q593" i="20"/>
  <c r="P593" i="20"/>
  <c r="O593" i="20"/>
  <c r="Q592" i="20"/>
  <c r="P592" i="20"/>
  <c r="O592" i="20"/>
  <c r="Q591" i="20"/>
  <c r="P591" i="20"/>
  <c r="O591" i="20"/>
  <c r="Q590" i="20"/>
  <c r="P590" i="20"/>
  <c r="O590" i="20"/>
  <c r="Q589" i="20"/>
  <c r="P589" i="20"/>
  <c r="O589" i="20"/>
  <c r="Q588" i="20"/>
  <c r="P588" i="20"/>
  <c r="O588" i="20"/>
  <c r="Q587" i="20"/>
  <c r="P587" i="20"/>
  <c r="O587" i="20"/>
  <c r="Q586" i="20"/>
  <c r="P586" i="20"/>
  <c r="O586" i="20"/>
  <c r="Q585" i="20"/>
  <c r="P585" i="20"/>
  <c r="O585" i="20"/>
  <c r="Q584" i="20"/>
  <c r="P584" i="20"/>
  <c r="O584" i="20"/>
  <c r="Q583" i="20"/>
  <c r="P583" i="20"/>
  <c r="O583" i="20"/>
  <c r="Q582" i="20"/>
  <c r="P582" i="20"/>
  <c r="O582" i="20"/>
  <c r="Q581" i="20"/>
  <c r="P581" i="20"/>
  <c r="O581" i="20"/>
  <c r="Q580" i="20"/>
  <c r="P580" i="20"/>
  <c r="O580" i="20"/>
  <c r="Q579" i="20"/>
  <c r="P579" i="20"/>
  <c r="O579" i="20"/>
  <c r="Q578" i="20"/>
  <c r="P578" i="20"/>
  <c r="O578" i="20"/>
  <c r="Q577" i="20"/>
  <c r="P577" i="20"/>
  <c r="O577" i="20"/>
  <c r="Q576" i="20"/>
  <c r="P576" i="20"/>
  <c r="O576" i="20"/>
  <c r="Q575" i="20"/>
  <c r="P575" i="20"/>
  <c r="O575" i="20"/>
  <c r="Q574" i="20"/>
  <c r="P574" i="20"/>
  <c r="O574" i="20"/>
  <c r="Q573" i="20"/>
  <c r="P573" i="20"/>
  <c r="O573" i="20"/>
  <c r="Q572" i="20"/>
  <c r="P572" i="20"/>
  <c r="O572" i="20"/>
  <c r="Q571" i="20"/>
  <c r="P571" i="20"/>
  <c r="O571" i="20"/>
  <c r="Q570" i="20"/>
  <c r="P570" i="20"/>
  <c r="O570" i="20"/>
  <c r="Q569" i="20"/>
  <c r="P569" i="20"/>
  <c r="O569" i="20"/>
  <c r="Q568" i="20"/>
  <c r="P568" i="20"/>
  <c r="O568" i="20"/>
  <c r="Q567" i="20"/>
  <c r="P567" i="20"/>
  <c r="O567" i="20"/>
  <c r="Q566" i="20"/>
  <c r="P566" i="20"/>
  <c r="O566" i="20"/>
  <c r="Q565" i="20"/>
  <c r="P565" i="20"/>
  <c r="O565" i="20"/>
  <c r="Q564" i="20"/>
  <c r="P564" i="20"/>
  <c r="O564" i="20"/>
  <c r="Q563" i="20"/>
  <c r="P563" i="20"/>
  <c r="O563" i="20"/>
  <c r="Q562" i="20"/>
  <c r="P562" i="20"/>
  <c r="O562" i="20"/>
  <c r="Q561" i="20"/>
  <c r="P561" i="20"/>
  <c r="O561" i="20"/>
  <c r="Q560" i="20"/>
  <c r="P560" i="20"/>
  <c r="O560" i="20"/>
  <c r="Q559" i="20"/>
  <c r="P559" i="20"/>
  <c r="O559" i="20"/>
  <c r="Q558" i="20"/>
  <c r="P558" i="20"/>
  <c r="O558" i="20"/>
  <c r="Q557" i="20"/>
  <c r="P557" i="20"/>
  <c r="O557" i="20"/>
  <c r="Q556" i="20"/>
  <c r="P556" i="20"/>
  <c r="O556" i="20"/>
  <c r="Q555" i="20"/>
  <c r="P555" i="20"/>
  <c r="O555" i="20"/>
  <c r="Q554" i="20"/>
  <c r="P554" i="20"/>
  <c r="O554" i="20"/>
  <c r="Q553" i="20"/>
  <c r="P553" i="20"/>
  <c r="O553" i="20"/>
  <c r="Q552" i="20"/>
  <c r="P552" i="20"/>
  <c r="O552" i="20"/>
  <c r="Q551" i="20"/>
  <c r="P551" i="20"/>
  <c r="O551" i="20"/>
  <c r="Q550" i="20"/>
  <c r="P550" i="20"/>
  <c r="O550" i="20"/>
  <c r="Q549" i="20"/>
  <c r="P549" i="20"/>
  <c r="O549" i="20"/>
  <c r="Q548" i="20"/>
  <c r="P548" i="20"/>
  <c r="O548" i="20"/>
  <c r="Q547" i="20"/>
  <c r="P547" i="20"/>
  <c r="O547" i="20"/>
  <c r="Q546" i="20"/>
  <c r="P546" i="20"/>
  <c r="O546" i="20"/>
  <c r="Q545" i="20"/>
  <c r="P545" i="20"/>
  <c r="O545" i="20"/>
  <c r="Q544" i="20"/>
  <c r="P544" i="20"/>
  <c r="O544" i="20"/>
  <c r="Q543" i="20"/>
  <c r="P543" i="20"/>
  <c r="O543" i="20"/>
  <c r="Q542" i="20"/>
  <c r="P542" i="20"/>
  <c r="O542" i="20"/>
  <c r="Q541" i="20"/>
  <c r="P541" i="20"/>
  <c r="O541" i="20"/>
  <c r="Q540" i="20"/>
  <c r="P540" i="20"/>
  <c r="O540" i="20"/>
  <c r="Q539" i="20"/>
  <c r="P539" i="20"/>
  <c r="O539" i="20"/>
  <c r="Q538" i="20"/>
  <c r="P538" i="20"/>
  <c r="O538" i="20"/>
  <c r="Q537" i="20"/>
  <c r="P537" i="20"/>
  <c r="O537" i="20"/>
  <c r="Q536" i="20"/>
  <c r="P536" i="20"/>
  <c r="O536" i="20"/>
  <c r="Q535" i="20"/>
  <c r="P535" i="20"/>
  <c r="O535" i="20"/>
  <c r="Q534" i="20"/>
  <c r="P534" i="20"/>
  <c r="O534" i="20"/>
  <c r="Q533" i="20"/>
  <c r="P533" i="20"/>
  <c r="O533" i="20"/>
  <c r="Q532" i="20"/>
  <c r="P532" i="20"/>
  <c r="O532" i="20"/>
  <c r="Q531" i="20"/>
  <c r="P531" i="20"/>
  <c r="O531" i="20"/>
  <c r="Q530" i="20"/>
  <c r="P530" i="20"/>
  <c r="O530" i="20"/>
  <c r="Q529" i="20"/>
  <c r="P529" i="20"/>
  <c r="O529" i="20"/>
  <c r="Q528" i="20"/>
  <c r="P528" i="20"/>
  <c r="O528" i="20"/>
  <c r="Q527" i="20"/>
  <c r="P527" i="20"/>
  <c r="O527" i="20"/>
  <c r="Q526" i="20"/>
  <c r="P526" i="20"/>
  <c r="O526" i="20"/>
  <c r="Q525" i="20"/>
  <c r="P525" i="20"/>
  <c r="O525" i="20"/>
  <c r="Q524" i="20"/>
  <c r="P524" i="20"/>
  <c r="O524" i="20"/>
  <c r="Q523" i="20"/>
  <c r="P523" i="20"/>
  <c r="O523" i="20"/>
  <c r="Q522" i="20"/>
  <c r="P522" i="20"/>
  <c r="O522" i="20"/>
  <c r="Q521" i="20"/>
  <c r="P521" i="20"/>
  <c r="O521" i="20"/>
  <c r="Q520" i="20"/>
  <c r="P520" i="20"/>
  <c r="O520" i="20"/>
  <c r="Q519" i="20"/>
  <c r="P519" i="20"/>
  <c r="O519" i="20"/>
  <c r="Q518" i="20"/>
  <c r="P518" i="20"/>
  <c r="O518" i="20"/>
  <c r="Q517" i="20"/>
  <c r="P517" i="20"/>
  <c r="O517" i="20"/>
  <c r="Q516" i="20"/>
  <c r="P516" i="20"/>
  <c r="O516" i="20"/>
  <c r="Q515" i="20"/>
  <c r="P515" i="20"/>
  <c r="O515" i="20"/>
  <c r="Q514" i="20"/>
  <c r="P514" i="20"/>
  <c r="O514" i="20"/>
  <c r="Q513" i="20"/>
  <c r="P513" i="20"/>
  <c r="O513" i="20"/>
  <c r="Q512" i="20"/>
  <c r="P512" i="20"/>
  <c r="O512" i="20"/>
  <c r="Q511" i="20"/>
  <c r="P511" i="20"/>
  <c r="O511" i="20"/>
  <c r="Q510" i="20"/>
  <c r="P510" i="20"/>
  <c r="O510" i="20"/>
  <c r="Q509" i="20"/>
  <c r="P509" i="20"/>
  <c r="O509" i="20"/>
  <c r="Q508" i="20"/>
  <c r="P508" i="20"/>
  <c r="O508" i="20"/>
  <c r="Q507" i="20"/>
  <c r="P507" i="20"/>
  <c r="O507" i="20"/>
  <c r="Q506" i="20"/>
  <c r="P506" i="20"/>
  <c r="O506" i="20"/>
  <c r="Q505" i="20"/>
  <c r="P505" i="20"/>
  <c r="O505" i="20"/>
  <c r="Q504" i="20"/>
  <c r="P504" i="20"/>
  <c r="O504" i="20"/>
  <c r="Q503" i="20"/>
  <c r="P503" i="20"/>
  <c r="O503" i="20"/>
  <c r="Q502" i="20"/>
  <c r="P502" i="20"/>
  <c r="O502" i="20"/>
  <c r="Q501" i="20"/>
  <c r="P501" i="20"/>
  <c r="O501" i="20"/>
  <c r="Q500" i="20"/>
  <c r="P500" i="20"/>
  <c r="O500" i="20"/>
  <c r="Q499" i="20"/>
  <c r="P499" i="20"/>
  <c r="O499" i="20"/>
  <c r="Q498" i="20"/>
  <c r="P498" i="20"/>
  <c r="O498" i="20"/>
  <c r="Q497" i="20"/>
  <c r="P497" i="20"/>
  <c r="O497" i="20"/>
  <c r="Q496" i="20"/>
  <c r="P496" i="20"/>
  <c r="O496" i="20"/>
  <c r="Q495" i="20"/>
  <c r="P495" i="20"/>
  <c r="O495" i="20"/>
  <c r="Q494" i="20"/>
  <c r="P494" i="20"/>
  <c r="O494" i="20"/>
  <c r="Q493" i="20"/>
  <c r="P493" i="20"/>
  <c r="O493" i="20"/>
  <c r="Q492" i="20"/>
  <c r="P492" i="20"/>
  <c r="O492" i="20"/>
  <c r="Q491" i="20"/>
  <c r="P491" i="20"/>
  <c r="O491" i="20"/>
  <c r="Q490" i="20"/>
  <c r="P490" i="20"/>
  <c r="O490" i="20"/>
  <c r="Q489" i="20"/>
  <c r="P489" i="20"/>
  <c r="O489" i="20"/>
  <c r="Q488" i="20"/>
  <c r="P488" i="20"/>
  <c r="O488" i="20"/>
  <c r="Q487" i="20"/>
  <c r="P487" i="20"/>
  <c r="O487" i="20"/>
  <c r="Q486" i="20"/>
  <c r="P486" i="20"/>
  <c r="O486" i="20"/>
  <c r="Q485" i="20"/>
  <c r="P485" i="20"/>
  <c r="O485" i="20"/>
  <c r="Q484" i="20"/>
  <c r="P484" i="20"/>
  <c r="O484" i="20"/>
  <c r="Q483" i="20"/>
  <c r="P483" i="20"/>
  <c r="O483" i="20"/>
  <c r="Q482" i="20"/>
  <c r="P482" i="20"/>
  <c r="O482" i="20"/>
  <c r="Q481" i="20"/>
  <c r="P481" i="20"/>
  <c r="O481" i="20"/>
  <c r="Q480" i="20"/>
  <c r="P480" i="20"/>
  <c r="O480" i="20"/>
  <c r="Q479" i="20"/>
  <c r="P479" i="20"/>
  <c r="O479" i="20"/>
  <c r="Q478" i="20"/>
  <c r="P478" i="20"/>
  <c r="O478" i="20"/>
  <c r="Q477" i="20"/>
  <c r="P477" i="20"/>
  <c r="O477" i="20"/>
  <c r="Q476" i="20"/>
  <c r="P476" i="20"/>
  <c r="O476" i="20"/>
  <c r="Q475" i="20"/>
  <c r="P475" i="20"/>
  <c r="O475" i="20"/>
  <c r="Q474" i="20"/>
  <c r="P474" i="20"/>
  <c r="O474" i="20"/>
  <c r="Q473" i="20"/>
  <c r="P473" i="20"/>
  <c r="O473" i="20"/>
  <c r="Q472" i="20"/>
  <c r="P472" i="20"/>
  <c r="O472" i="20"/>
  <c r="Q471" i="20"/>
  <c r="P471" i="20"/>
  <c r="O471" i="20"/>
  <c r="Q470" i="20"/>
  <c r="P470" i="20"/>
  <c r="O470" i="20"/>
  <c r="Q469" i="20"/>
  <c r="P469" i="20"/>
  <c r="O469" i="20"/>
  <c r="Q468" i="20"/>
  <c r="P468" i="20"/>
  <c r="O468" i="20"/>
  <c r="Q467" i="20"/>
  <c r="P467" i="20"/>
  <c r="O467" i="20"/>
  <c r="Q466" i="20"/>
  <c r="P466" i="20"/>
  <c r="O466" i="20"/>
  <c r="Q465" i="20"/>
  <c r="P465" i="20"/>
  <c r="O465" i="20"/>
  <c r="Q464" i="20"/>
  <c r="P464" i="20"/>
  <c r="O464" i="20"/>
  <c r="Q463" i="20"/>
  <c r="P463" i="20"/>
  <c r="O463" i="20"/>
  <c r="Q462" i="20"/>
  <c r="P462" i="20"/>
  <c r="O462" i="20"/>
  <c r="Q461" i="20"/>
  <c r="P461" i="20"/>
  <c r="O461" i="20"/>
  <c r="Q460" i="20"/>
  <c r="P460" i="20"/>
  <c r="O460" i="20"/>
  <c r="Q459" i="20"/>
  <c r="P459" i="20"/>
  <c r="O459" i="20"/>
  <c r="Q458" i="20"/>
  <c r="P458" i="20"/>
  <c r="O458" i="20"/>
  <c r="Q457" i="20"/>
  <c r="P457" i="20"/>
  <c r="O457" i="20"/>
  <c r="Q456" i="20"/>
  <c r="P456" i="20"/>
  <c r="O456" i="20"/>
  <c r="Q455" i="20"/>
  <c r="P455" i="20"/>
  <c r="O455" i="20"/>
  <c r="Q454" i="20"/>
  <c r="P454" i="20"/>
  <c r="O454" i="20"/>
  <c r="Q453" i="20"/>
  <c r="P453" i="20"/>
  <c r="O453" i="20"/>
  <c r="Q452" i="20"/>
  <c r="P452" i="20"/>
  <c r="O452" i="20"/>
  <c r="Q451" i="20"/>
  <c r="P451" i="20"/>
  <c r="O451" i="20"/>
  <c r="Q450" i="20"/>
  <c r="P450" i="20"/>
  <c r="O450" i="20"/>
  <c r="Q449" i="20"/>
  <c r="P449" i="20"/>
  <c r="O449" i="20"/>
  <c r="Q448" i="20"/>
  <c r="P448" i="20"/>
  <c r="O448" i="20"/>
  <c r="Q447" i="20"/>
  <c r="P447" i="20"/>
  <c r="O447" i="20"/>
  <c r="Q446" i="20"/>
  <c r="P446" i="20"/>
  <c r="O446" i="20"/>
  <c r="Q445" i="20"/>
  <c r="P445" i="20"/>
  <c r="O445" i="20"/>
  <c r="Q444" i="20"/>
  <c r="P444" i="20"/>
  <c r="O444" i="20"/>
  <c r="Q443" i="20"/>
  <c r="P443" i="20"/>
  <c r="O443" i="20"/>
  <c r="Q442" i="20"/>
  <c r="P442" i="20"/>
  <c r="O442" i="20"/>
  <c r="Q441" i="20"/>
  <c r="P441" i="20"/>
  <c r="O441" i="20"/>
  <c r="Q440" i="20"/>
  <c r="P440" i="20"/>
  <c r="O440" i="20"/>
  <c r="Q439" i="20"/>
  <c r="P439" i="20"/>
  <c r="O439" i="20"/>
  <c r="Q438" i="20"/>
  <c r="P438" i="20"/>
  <c r="O438" i="20"/>
  <c r="Q437" i="20"/>
  <c r="P437" i="20"/>
  <c r="O437" i="20"/>
  <c r="Q436" i="20"/>
  <c r="P436" i="20"/>
  <c r="O436" i="20"/>
  <c r="Q435" i="20"/>
  <c r="P435" i="20"/>
  <c r="O435" i="20"/>
  <c r="Q434" i="20"/>
  <c r="P434" i="20"/>
  <c r="O434" i="20"/>
  <c r="Q433" i="20"/>
  <c r="P433" i="20"/>
  <c r="O433" i="20"/>
  <c r="Q432" i="20"/>
  <c r="P432" i="20"/>
  <c r="O432" i="20"/>
  <c r="Q431" i="20"/>
  <c r="P431" i="20"/>
  <c r="O431" i="20"/>
  <c r="Q430" i="20"/>
  <c r="P430" i="20"/>
  <c r="O430" i="20"/>
  <c r="Q429" i="20"/>
  <c r="P429" i="20"/>
  <c r="O429" i="20"/>
  <c r="Q428" i="20"/>
  <c r="P428" i="20"/>
  <c r="O428" i="20"/>
  <c r="Q427" i="20"/>
  <c r="P427" i="20"/>
  <c r="O427" i="20"/>
  <c r="Q426" i="20"/>
  <c r="P426" i="20"/>
  <c r="O426" i="20"/>
  <c r="Q425" i="20"/>
  <c r="P425" i="20"/>
  <c r="O425" i="20"/>
  <c r="Q424" i="20"/>
  <c r="P424" i="20"/>
  <c r="O424" i="20"/>
  <c r="Q423" i="20"/>
  <c r="P423" i="20"/>
  <c r="O423" i="20"/>
  <c r="Q422" i="20"/>
  <c r="P422" i="20"/>
  <c r="O422" i="20"/>
  <c r="Q421" i="20"/>
  <c r="P421" i="20"/>
  <c r="O421" i="20"/>
  <c r="Q420" i="20"/>
  <c r="P420" i="20"/>
  <c r="O420" i="20"/>
  <c r="Q419" i="20"/>
  <c r="P419" i="20"/>
  <c r="O419" i="20"/>
  <c r="Q418" i="20"/>
  <c r="P418" i="20"/>
  <c r="O418" i="20"/>
  <c r="Q417" i="20"/>
  <c r="P417" i="20"/>
  <c r="O417" i="20"/>
  <c r="Q416" i="20"/>
  <c r="P416" i="20"/>
  <c r="O416" i="20"/>
  <c r="Q415" i="20"/>
  <c r="P415" i="20"/>
  <c r="O415" i="20"/>
  <c r="Q414" i="20"/>
  <c r="P414" i="20"/>
  <c r="O414" i="20"/>
  <c r="Q413" i="20"/>
  <c r="P413" i="20"/>
  <c r="O413" i="20"/>
  <c r="Q412" i="20"/>
  <c r="P412" i="20"/>
  <c r="O412" i="20"/>
  <c r="Q411" i="20"/>
  <c r="P411" i="20"/>
  <c r="O411" i="20"/>
  <c r="Q410" i="20"/>
  <c r="P410" i="20"/>
  <c r="O410" i="20"/>
  <c r="Q409" i="20"/>
  <c r="P409" i="20"/>
  <c r="O409" i="20"/>
  <c r="Q408" i="20"/>
  <c r="P408" i="20"/>
  <c r="O408" i="20"/>
  <c r="Q407" i="20"/>
  <c r="P407" i="20"/>
  <c r="O407" i="20"/>
  <c r="Q406" i="20"/>
  <c r="P406" i="20"/>
  <c r="O406" i="20"/>
  <c r="Q405" i="20"/>
  <c r="P405" i="20"/>
  <c r="O405" i="20"/>
  <c r="Q404" i="20"/>
  <c r="P404" i="20"/>
  <c r="O404" i="20"/>
  <c r="Q403" i="20"/>
  <c r="P403" i="20"/>
  <c r="O403" i="20"/>
  <c r="Q402" i="20"/>
  <c r="P402" i="20"/>
  <c r="O402" i="20"/>
  <c r="Q401" i="20"/>
  <c r="P401" i="20"/>
  <c r="O401" i="20"/>
  <c r="Q400" i="20"/>
  <c r="P400" i="20"/>
  <c r="O400" i="20"/>
  <c r="Q399" i="20"/>
  <c r="P399" i="20"/>
  <c r="O399" i="20"/>
  <c r="Q398" i="20"/>
  <c r="P398" i="20"/>
  <c r="O398" i="20"/>
  <c r="Q397" i="20"/>
  <c r="P397" i="20"/>
  <c r="O397" i="20"/>
  <c r="Q396" i="20"/>
  <c r="P396" i="20"/>
  <c r="O396" i="20"/>
  <c r="Q395" i="20"/>
  <c r="P395" i="20"/>
  <c r="O395" i="20"/>
  <c r="Q394" i="20"/>
  <c r="P394" i="20"/>
  <c r="O394" i="20"/>
  <c r="Q393" i="20"/>
  <c r="P393" i="20"/>
  <c r="O393" i="20"/>
  <c r="Q392" i="20"/>
  <c r="P392" i="20"/>
  <c r="O392" i="20"/>
  <c r="Q391" i="20"/>
  <c r="P391" i="20"/>
  <c r="O391" i="20"/>
  <c r="Q390" i="20"/>
  <c r="P390" i="20"/>
  <c r="O390" i="20"/>
  <c r="Q389" i="20"/>
  <c r="P389" i="20"/>
  <c r="O389" i="20"/>
  <c r="Q388" i="20"/>
  <c r="P388" i="20"/>
  <c r="O388" i="20"/>
  <c r="Q387" i="20"/>
  <c r="P387" i="20"/>
  <c r="O387" i="20"/>
  <c r="Q386" i="20"/>
  <c r="P386" i="20"/>
  <c r="O386" i="20"/>
  <c r="Q385" i="20"/>
  <c r="P385" i="20"/>
  <c r="O385" i="20"/>
  <c r="Q384" i="20"/>
  <c r="P384" i="20"/>
  <c r="O384" i="20"/>
  <c r="Q383" i="20"/>
  <c r="P383" i="20"/>
  <c r="O383" i="20"/>
  <c r="Q382" i="20"/>
  <c r="P382" i="20"/>
  <c r="O382" i="20"/>
  <c r="Q381" i="20"/>
  <c r="P381" i="20"/>
  <c r="O381" i="20"/>
  <c r="Q380" i="20"/>
  <c r="P380" i="20"/>
  <c r="O380" i="20"/>
  <c r="Q379" i="20"/>
  <c r="P379" i="20"/>
  <c r="O379" i="20"/>
  <c r="Q378" i="20"/>
  <c r="P378" i="20"/>
  <c r="O378" i="20"/>
  <c r="Q377" i="20"/>
  <c r="P377" i="20"/>
  <c r="O377" i="20"/>
  <c r="Q376" i="20"/>
  <c r="P376" i="20"/>
  <c r="O376" i="20"/>
  <c r="Q375" i="20"/>
  <c r="P375" i="20"/>
  <c r="O375" i="20"/>
  <c r="Q374" i="20"/>
  <c r="P374" i="20"/>
  <c r="O374" i="20"/>
  <c r="Q373" i="20"/>
  <c r="P373" i="20"/>
  <c r="O373" i="20"/>
  <c r="Q372" i="20"/>
  <c r="P372" i="20"/>
  <c r="O372" i="20"/>
  <c r="Q371" i="20"/>
  <c r="P371" i="20"/>
  <c r="O371" i="20"/>
  <c r="Q370" i="20"/>
  <c r="P370" i="20"/>
  <c r="O370" i="20"/>
  <c r="Q369" i="20"/>
  <c r="P369" i="20"/>
  <c r="O369" i="20"/>
  <c r="Q368" i="20"/>
  <c r="P368" i="20"/>
  <c r="O368" i="20"/>
  <c r="Q367" i="20"/>
  <c r="P367" i="20"/>
  <c r="O367" i="20"/>
  <c r="Q366" i="20"/>
  <c r="P366" i="20"/>
  <c r="O366" i="20"/>
  <c r="Q365" i="20"/>
  <c r="P365" i="20"/>
  <c r="O365" i="20"/>
  <c r="Q364" i="20"/>
  <c r="P364" i="20"/>
  <c r="O364" i="20"/>
  <c r="Q363" i="20"/>
  <c r="P363" i="20"/>
  <c r="O363" i="20"/>
  <c r="Q362" i="20"/>
  <c r="P362" i="20"/>
  <c r="O362" i="20"/>
  <c r="Q361" i="20"/>
  <c r="P361" i="20"/>
  <c r="O361" i="20"/>
  <c r="Q360" i="20"/>
  <c r="P360" i="20"/>
  <c r="O360" i="20"/>
  <c r="Q359" i="20"/>
  <c r="P359" i="20"/>
  <c r="O359" i="20"/>
  <c r="Q358" i="20"/>
  <c r="P358" i="20"/>
  <c r="O358" i="20"/>
  <c r="Q357" i="20"/>
  <c r="P357" i="20"/>
  <c r="O357" i="20"/>
  <c r="Q356" i="20"/>
  <c r="P356" i="20"/>
  <c r="O356" i="20"/>
  <c r="Q355" i="20"/>
  <c r="P355" i="20"/>
  <c r="O355" i="20"/>
  <c r="Q354" i="20"/>
  <c r="P354" i="20"/>
  <c r="O354" i="20"/>
  <c r="Q353" i="20"/>
  <c r="P353" i="20"/>
  <c r="O353" i="20"/>
  <c r="Q352" i="20"/>
  <c r="P352" i="20"/>
  <c r="O352" i="20"/>
  <c r="Q351" i="20"/>
  <c r="P351" i="20"/>
  <c r="O351" i="20"/>
  <c r="Q350" i="20"/>
  <c r="P350" i="20"/>
  <c r="O350" i="20"/>
  <c r="Q349" i="20"/>
  <c r="P349" i="20"/>
  <c r="O349" i="20"/>
  <c r="Q348" i="20"/>
  <c r="P348" i="20"/>
  <c r="O348" i="20"/>
  <c r="Q347" i="20"/>
  <c r="P347" i="20"/>
  <c r="O347" i="20"/>
  <c r="Q346" i="20"/>
  <c r="P346" i="20"/>
  <c r="O346" i="20"/>
  <c r="Q345" i="20"/>
  <c r="P345" i="20"/>
  <c r="O345" i="20"/>
  <c r="Q344" i="20"/>
  <c r="P344" i="20"/>
  <c r="O344" i="20"/>
  <c r="Q343" i="20"/>
  <c r="P343" i="20"/>
  <c r="O343" i="20"/>
  <c r="Q342" i="20"/>
  <c r="P342" i="20"/>
  <c r="O342" i="20"/>
  <c r="Q341" i="20"/>
  <c r="P341" i="20"/>
  <c r="O341" i="20"/>
  <c r="Q340" i="20"/>
  <c r="P340" i="20"/>
  <c r="O340" i="20"/>
  <c r="Q339" i="20"/>
  <c r="P339" i="20"/>
  <c r="O339" i="20"/>
  <c r="Q338" i="20"/>
  <c r="P338" i="20"/>
  <c r="O338" i="20"/>
  <c r="Q337" i="20"/>
  <c r="P337" i="20"/>
  <c r="O337" i="20"/>
  <c r="Q336" i="20"/>
  <c r="P336" i="20"/>
  <c r="O336" i="20"/>
  <c r="Q335" i="20"/>
  <c r="P335" i="20"/>
  <c r="O335" i="20"/>
  <c r="Q334" i="20"/>
  <c r="P334" i="20"/>
  <c r="O334" i="20"/>
  <c r="Q333" i="20"/>
  <c r="P333" i="20"/>
  <c r="O333" i="20"/>
  <c r="Q332" i="20"/>
  <c r="P332" i="20"/>
  <c r="O332" i="20"/>
  <c r="Q331" i="20"/>
  <c r="P331" i="20"/>
  <c r="O331" i="20"/>
  <c r="Q330" i="20"/>
  <c r="P330" i="20"/>
  <c r="O330" i="20"/>
  <c r="Q329" i="20"/>
  <c r="P329" i="20"/>
  <c r="O329" i="20"/>
  <c r="Q328" i="20"/>
  <c r="P328" i="20"/>
  <c r="O328" i="20"/>
  <c r="Q327" i="20"/>
  <c r="P327" i="20"/>
  <c r="O327" i="20"/>
  <c r="Q326" i="20"/>
  <c r="P326" i="20"/>
  <c r="O326" i="20"/>
  <c r="Q325" i="20"/>
  <c r="P325" i="20"/>
  <c r="O325" i="20"/>
  <c r="Q324" i="20"/>
  <c r="P324" i="20"/>
  <c r="O324" i="20"/>
  <c r="Q323" i="20"/>
  <c r="P323" i="20"/>
  <c r="O323" i="20"/>
  <c r="Q322" i="20"/>
  <c r="P322" i="20"/>
  <c r="O322" i="20"/>
  <c r="Q321" i="20"/>
  <c r="P321" i="20"/>
  <c r="O321" i="20"/>
  <c r="Q320" i="20"/>
  <c r="P320" i="20"/>
  <c r="O320" i="20"/>
  <c r="Q319" i="20"/>
  <c r="P319" i="20"/>
  <c r="O319" i="20"/>
  <c r="Q318" i="20"/>
  <c r="P318" i="20"/>
  <c r="O318" i="20"/>
  <c r="Q317" i="20"/>
  <c r="P317" i="20"/>
  <c r="O317" i="20"/>
  <c r="Q316" i="20"/>
  <c r="P316" i="20"/>
  <c r="O316" i="20"/>
  <c r="Q315" i="20"/>
  <c r="P315" i="20"/>
  <c r="O315" i="20"/>
  <c r="Q314" i="20"/>
  <c r="P314" i="20"/>
  <c r="O314" i="20"/>
  <c r="Q313" i="20"/>
  <c r="P313" i="20"/>
  <c r="O313" i="20"/>
  <c r="Q312" i="20"/>
  <c r="P312" i="20"/>
  <c r="O312" i="20"/>
  <c r="Q311" i="20"/>
  <c r="P311" i="20"/>
  <c r="O311" i="20"/>
  <c r="Q310" i="20"/>
  <c r="P310" i="20"/>
  <c r="O310" i="20"/>
  <c r="Q309" i="20"/>
  <c r="P309" i="20"/>
  <c r="O309" i="20"/>
  <c r="Q308" i="20"/>
  <c r="P308" i="20"/>
  <c r="O308" i="20"/>
  <c r="Q307" i="20"/>
  <c r="P307" i="20"/>
  <c r="O307" i="20"/>
  <c r="Q306" i="20"/>
  <c r="P306" i="20"/>
  <c r="O306" i="20"/>
  <c r="Q305" i="20"/>
  <c r="P305" i="20"/>
  <c r="O305" i="20"/>
  <c r="Q304" i="20"/>
  <c r="P304" i="20"/>
  <c r="O304" i="20"/>
  <c r="Q303" i="20"/>
  <c r="P303" i="20"/>
  <c r="O303" i="20"/>
  <c r="Q302" i="20"/>
  <c r="P302" i="20"/>
  <c r="O302" i="20"/>
  <c r="Q301" i="20"/>
  <c r="P301" i="20"/>
  <c r="O301" i="20"/>
  <c r="Q300" i="20"/>
  <c r="P300" i="20"/>
  <c r="O300" i="20"/>
  <c r="Q299" i="20"/>
  <c r="P299" i="20"/>
  <c r="O299" i="20"/>
  <c r="Q298" i="20"/>
  <c r="P298" i="20"/>
  <c r="O298" i="20"/>
  <c r="Q297" i="20"/>
  <c r="P297" i="20"/>
  <c r="O297" i="20"/>
  <c r="Q296" i="20"/>
  <c r="P296" i="20"/>
  <c r="O296" i="20"/>
  <c r="Q295" i="20"/>
  <c r="P295" i="20"/>
  <c r="O295" i="20"/>
  <c r="Q294" i="20"/>
  <c r="P294" i="20"/>
  <c r="O294" i="20"/>
  <c r="Q293" i="20"/>
  <c r="P293" i="20"/>
  <c r="O293" i="20"/>
  <c r="Q292" i="20"/>
  <c r="P292" i="20"/>
  <c r="O292" i="20"/>
  <c r="Q291" i="20"/>
  <c r="P291" i="20"/>
  <c r="O291" i="20"/>
  <c r="Q290" i="20"/>
  <c r="P290" i="20"/>
  <c r="O290" i="20"/>
  <c r="Q289" i="20"/>
  <c r="P289" i="20"/>
  <c r="O289" i="20"/>
  <c r="Q288" i="20"/>
  <c r="P288" i="20"/>
  <c r="O288" i="20"/>
  <c r="Q287" i="20"/>
  <c r="P287" i="20"/>
  <c r="O287" i="20"/>
  <c r="Q286" i="20"/>
  <c r="P286" i="20"/>
  <c r="O286" i="20"/>
  <c r="Q285" i="20"/>
  <c r="P285" i="20"/>
  <c r="O285" i="20"/>
  <c r="Q284" i="20"/>
  <c r="P284" i="20"/>
  <c r="O284" i="20"/>
  <c r="Q283" i="20"/>
  <c r="P283" i="20"/>
  <c r="O283" i="20"/>
  <c r="Q282" i="20"/>
  <c r="P282" i="20"/>
  <c r="O282" i="20"/>
  <c r="Q281" i="20"/>
  <c r="P281" i="20"/>
  <c r="O281" i="20"/>
  <c r="Q280" i="20"/>
  <c r="P280" i="20"/>
  <c r="O280" i="20"/>
  <c r="Q279" i="20"/>
  <c r="P279" i="20"/>
  <c r="O279" i="20"/>
  <c r="Q278" i="20"/>
  <c r="P278" i="20"/>
  <c r="O278" i="20"/>
  <c r="Q277" i="20"/>
  <c r="P277" i="20"/>
  <c r="O277" i="20"/>
  <c r="Q276" i="20"/>
  <c r="P276" i="20"/>
  <c r="O276" i="20"/>
  <c r="Q275" i="20"/>
  <c r="P275" i="20"/>
  <c r="O275" i="20"/>
  <c r="Q274" i="20"/>
  <c r="P274" i="20"/>
  <c r="O274" i="20"/>
  <c r="Q273" i="20"/>
  <c r="P273" i="20"/>
  <c r="O273" i="20"/>
  <c r="Q272" i="20"/>
  <c r="P272" i="20"/>
  <c r="O272" i="20"/>
  <c r="Q271" i="20"/>
  <c r="P271" i="20"/>
  <c r="O271" i="20"/>
  <c r="Q270" i="20"/>
  <c r="P270" i="20"/>
  <c r="O270" i="20"/>
  <c r="Q269" i="20"/>
  <c r="P269" i="20"/>
  <c r="O269" i="20"/>
  <c r="Q268" i="20"/>
  <c r="P268" i="20"/>
  <c r="O268" i="20"/>
  <c r="Q267" i="20"/>
  <c r="P267" i="20"/>
  <c r="O267" i="20"/>
  <c r="Q266" i="20"/>
  <c r="P266" i="20"/>
  <c r="O266" i="20"/>
  <c r="Q265" i="20"/>
  <c r="P265" i="20"/>
  <c r="O265" i="20"/>
  <c r="Q264" i="20"/>
  <c r="P264" i="20"/>
  <c r="O264" i="20"/>
  <c r="Q263" i="20"/>
  <c r="P263" i="20"/>
  <c r="O263" i="20"/>
  <c r="Q262" i="20"/>
  <c r="P262" i="20"/>
  <c r="O262" i="20"/>
  <c r="Q261" i="20"/>
  <c r="P261" i="20"/>
  <c r="O261" i="20"/>
  <c r="Q260" i="20"/>
  <c r="P260" i="20"/>
  <c r="O260" i="20"/>
  <c r="Q259" i="20"/>
  <c r="P259" i="20"/>
  <c r="O259" i="20"/>
  <c r="Q258" i="20"/>
  <c r="P258" i="20"/>
  <c r="O258" i="20"/>
  <c r="Q257" i="20"/>
  <c r="P257" i="20"/>
  <c r="O257" i="20"/>
  <c r="Q256" i="20"/>
  <c r="P256" i="20"/>
  <c r="O256" i="20"/>
  <c r="Q255" i="20"/>
  <c r="P255" i="20"/>
  <c r="O255" i="20"/>
  <c r="Q254" i="20"/>
  <c r="P254" i="20"/>
  <c r="O254" i="20"/>
  <c r="Q253" i="20"/>
  <c r="P253" i="20"/>
  <c r="O253" i="20"/>
  <c r="Q252" i="20"/>
  <c r="P252" i="20"/>
  <c r="O252" i="20"/>
  <c r="Q251" i="20"/>
  <c r="P251" i="20"/>
  <c r="O251" i="20"/>
  <c r="Q250" i="20"/>
  <c r="P250" i="20"/>
  <c r="O250" i="20"/>
  <c r="Q249" i="20"/>
  <c r="P249" i="20"/>
  <c r="O249" i="20"/>
  <c r="Q248" i="20"/>
  <c r="P248" i="20"/>
  <c r="O248" i="20"/>
  <c r="Q247" i="20"/>
  <c r="P247" i="20"/>
  <c r="O247" i="20"/>
  <c r="Q246" i="20"/>
  <c r="P246" i="20"/>
  <c r="O246" i="20"/>
  <c r="Q245" i="20"/>
  <c r="P245" i="20"/>
  <c r="O245" i="20"/>
  <c r="Q244" i="20"/>
  <c r="P244" i="20"/>
  <c r="O244" i="20"/>
  <c r="Q243" i="20"/>
  <c r="P243" i="20"/>
  <c r="O243" i="20"/>
  <c r="Q242" i="20"/>
  <c r="P242" i="20"/>
  <c r="O242" i="20"/>
  <c r="Q241" i="20"/>
  <c r="P241" i="20"/>
  <c r="O241" i="20"/>
  <c r="Q240" i="20"/>
  <c r="P240" i="20"/>
  <c r="O240" i="20"/>
  <c r="Q239" i="20"/>
  <c r="P239" i="20"/>
  <c r="O239" i="20"/>
  <c r="Q238" i="20"/>
  <c r="P238" i="20"/>
  <c r="O238" i="20"/>
  <c r="Q237" i="20"/>
  <c r="P237" i="20"/>
  <c r="O237" i="20"/>
  <c r="Q236" i="20"/>
  <c r="P236" i="20"/>
  <c r="O236" i="20"/>
  <c r="Q235" i="20"/>
  <c r="P235" i="20"/>
  <c r="O235" i="20"/>
  <c r="Q234" i="20"/>
  <c r="P234" i="20"/>
  <c r="O234" i="20"/>
  <c r="Q233" i="20"/>
  <c r="P233" i="20"/>
  <c r="O233" i="20"/>
  <c r="Q232" i="20"/>
  <c r="P232" i="20"/>
  <c r="O232" i="20"/>
  <c r="Q231" i="20"/>
  <c r="P231" i="20"/>
  <c r="O231" i="20"/>
  <c r="Q230" i="20"/>
  <c r="P230" i="20"/>
  <c r="O230" i="20"/>
  <c r="Q229" i="20"/>
  <c r="P229" i="20"/>
  <c r="O229" i="20"/>
  <c r="Q228" i="20"/>
  <c r="P228" i="20"/>
  <c r="O228" i="20"/>
  <c r="Q227" i="20"/>
  <c r="P227" i="20"/>
  <c r="O227" i="20"/>
  <c r="Q226" i="20"/>
  <c r="P226" i="20"/>
  <c r="O226" i="20"/>
  <c r="Q225" i="20"/>
  <c r="P225" i="20"/>
  <c r="O225" i="20"/>
  <c r="Q224" i="20"/>
  <c r="P224" i="20"/>
  <c r="O224" i="20"/>
  <c r="Q223" i="20"/>
  <c r="P223" i="20"/>
  <c r="O223" i="20"/>
  <c r="Q222" i="20"/>
  <c r="P222" i="20"/>
  <c r="O222" i="20"/>
  <c r="Q221" i="20"/>
  <c r="P221" i="20"/>
  <c r="O221" i="20"/>
  <c r="Q220" i="20"/>
  <c r="P220" i="20"/>
  <c r="O220" i="20"/>
  <c r="Q219" i="20"/>
  <c r="P219" i="20"/>
  <c r="O219" i="20"/>
  <c r="Q218" i="20"/>
  <c r="P218" i="20"/>
  <c r="O218" i="20"/>
  <c r="Q217" i="20"/>
  <c r="P217" i="20"/>
  <c r="O217" i="20"/>
  <c r="Q216" i="20"/>
  <c r="P216" i="20"/>
  <c r="O216" i="20"/>
  <c r="Q215" i="20"/>
  <c r="P215" i="20"/>
  <c r="O215" i="20"/>
  <c r="Q214" i="20"/>
  <c r="P214" i="20"/>
  <c r="O214" i="20"/>
  <c r="Q213" i="20"/>
  <c r="P213" i="20"/>
  <c r="O213" i="20"/>
  <c r="Q212" i="20"/>
  <c r="P212" i="20"/>
  <c r="O212" i="20"/>
  <c r="Q211" i="20"/>
  <c r="P211" i="20"/>
  <c r="O211" i="20"/>
  <c r="Q210" i="20"/>
  <c r="P210" i="20"/>
  <c r="O210" i="20"/>
  <c r="Q209" i="20"/>
  <c r="P209" i="20"/>
  <c r="O209" i="20"/>
  <c r="Q208" i="20"/>
  <c r="P208" i="20"/>
  <c r="O208" i="20"/>
  <c r="Q207" i="20"/>
  <c r="P207" i="20"/>
  <c r="O207" i="20"/>
  <c r="Q206" i="20"/>
  <c r="P206" i="20"/>
  <c r="O206" i="20"/>
  <c r="Q205" i="20"/>
  <c r="P205" i="20"/>
  <c r="O205" i="20"/>
  <c r="Q204" i="20"/>
  <c r="P204" i="20"/>
  <c r="O204" i="20"/>
  <c r="Q203" i="20"/>
  <c r="P203" i="20"/>
  <c r="O203" i="20"/>
  <c r="Q202" i="20"/>
  <c r="P202" i="20"/>
  <c r="O202" i="20"/>
  <c r="Q201" i="20"/>
  <c r="P201" i="20"/>
  <c r="O201" i="20"/>
  <c r="Q200" i="20"/>
  <c r="P200" i="20"/>
  <c r="O200" i="20"/>
  <c r="Q199" i="20"/>
  <c r="P199" i="20"/>
  <c r="O199" i="20"/>
  <c r="Q198" i="20"/>
  <c r="P198" i="20"/>
  <c r="O198" i="20"/>
  <c r="Q197" i="20"/>
  <c r="P197" i="20"/>
  <c r="O197" i="20"/>
  <c r="Q196" i="20"/>
  <c r="P196" i="20"/>
  <c r="O196" i="20"/>
  <c r="Q195" i="20"/>
  <c r="P195" i="20"/>
  <c r="O195" i="20"/>
  <c r="Q194" i="20"/>
  <c r="P194" i="20"/>
  <c r="O194" i="20"/>
  <c r="Q193" i="20"/>
  <c r="P193" i="20"/>
  <c r="O193" i="20"/>
  <c r="Q192" i="20"/>
  <c r="P192" i="20"/>
  <c r="O192" i="20"/>
  <c r="Q191" i="20"/>
  <c r="P191" i="20"/>
  <c r="O191" i="20"/>
  <c r="Q190" i="20"/>
  <c r="P190" i="20"/>
  <c r="O190" i="20"/>
  <c r="Q189" i="20"/>
  <c r="P189" i="20"/>
  <c r="O189" i="20"/>
  <c r="Q188" i="20"/>
  <c r="P188" i="20"/>
  <c r="O188" i="20"/>
  <c r="Q187" i="20"/>
  <c r="P187" i="20"/>
  <c r="O187" i="20"/>
  <c r="Q186" i="20"/>
  <c r="P186" i="20"/>
  <c r="O186" i="20"/>
  <c r="Q185" i="20"/>
  <c r="P185" i="20"/>
  <c r="O185" i="20"/>
  <c r="Q184" i="20"/>
  <c r="P184" i="20"/>
  <c r="O184" i="20"/>
  <c r="Q183" i="20"/>
  <c r="P183" i="20"/>
  <c r="O183" i="20"/>
  <c r="Q182" i="20"/>
  <c r="P182" i="20"/>
  <c r="O182" i="20"/>
  <c r="Q181" i="20"/>
  <c r="P181" i="20"/>
  <c r="O181" i="20"/>
  <c r="Q180" i="20"/>
  <c r="P180" i="20"/>
  <c r="O180" i="20"/>
  <c r="Q179" i="20"/>
  <c r="P179" i="20"/>
  <c r="O179" i="20"/>
  <c r="Q178" i="20"/>
  <c r="P178" i="20"/>
  <c r="O178" i="20"/>
  <c r="Q177" i="20"/>
  <c r="P177" i="20"/>
  <c r="O177" i="20"/>
  <c r="Q176" i="20"/>
  <c r="P176" i="20"/>
  <c r="O176" i="20"/>
  <c r="Q175" i="20"/>
  <c r="P175" i="20"/>
  <c r="O175" i="20"/>
  <c r="Q174" i="20"/>
  <c r="P174" i="20"/>
  <c r="O174" i="20"/>
  <c r="Q173" i="20"/>
  <c r="P173" i="20"/>
  <c r="O173" i="20"/>
  <c r="Q172" i="20"/>
  <c r="P172" i="20"/>
  <c r="O172" i="20"/>
  <c r="Q171" i="20"/>
  <c r="P171" i="20"/>
  <c r="O171" i="20"/>
  <c r="Q170" i="20"/>
  <c r="P170" i="20"/>
  <c r="O170" i="20"/>
  <c r="Q169" i="20"/>
  <c r="P169" i="20"/>
  <c r="O169" i="20"/>
  <c r="Q168" i="20"/>
  <c r="P168" i="20"/>
  <c r="O168" i="20"/>
  <c r="Q167" i="20"/>
  <c r="P167" i="20"/>
  <c r="O167" i="20"/>
  <c r="Q166" i="20"/>
  <c r="P166" i="20"/>
  <c r="O166" i="20"/>
  <c r="Q165" i="20"/>
  <c r="P165" i="20"/>
  <c r="O165" i="20"/>
  <c r="Q164" i="20"/>
  <c r="P164" i="20"/>
  <c r="O164" i="20"/>
  <c r="Q163" i="20"/>
  <c r="P163" i="20"/>
  <c r="O163" i="20"/>
  <c r="Q162" i="20"/>
  <c r="P162" i="20"/>
  <c r="O162" i="20"/>
  <c r="Q161" i="20"/>
  <c r="P161" i="20"/>
  <c r="O161" i="20"/>
  <c r="Q160" i="20"/>
  <c r="P160" i="20"/>
  <c r="O160" i="20"/>
  <c r="Q159" i="20"/>
  <c r="P159" i="20"/>
  <c r="O159" i="20"/>
  <c r="Q158" i="20"/>
  <c r="P158" i="20"/>
  <c r="O158" i="20"/>
  <c r="Q157" i="20"/>
  <c r="P157" i="20"/>
  <c r="O157" i="20"/>
  <c r="Q156" i="20"/>
  <c r="P156" i="20"/>
  <c r="O156" i="20"/>
  <c r="Q155" i="20"/>
  <c r="P155" i="20"/>
  <c r="O155" i="20"/>
  <c r="Q154" i="20"/>
  <c r="P154" i="20"/>
  <c r="O154" i="20"/>
  <c r="Q153" i="20"/>
  <c r="P153" i="20"/>
  <c r="O153" i="20"/>
  <c r="Q152" i="20"/>
  <c r="P152" i="20"/>
  <c r="O152" i="20"/>
  <c r="Q151" i="20"/>
  <c r="P151" i="20"/>
  <c r="O151" i="20"/>
  <c r="Q150" i="20"/>
  <c r="P150" i="20"/>
  <c r="O150" i="20"/>
  <c r="Q149" i="20"/>
  <c r="P149" i="20"/>
  <c r="O149" i="20"/>
  <c r="Q148" i="20"/>
  <c r="P148" i="20"/>
  <c r="O148" i="20"/>
  <c r="Q147" i="20"/>
  <c r="P147" i="20"/>
  <c r="O147" i="20"/>
  <c r="Q146" i="20"/>
  <c r="P146" i="20"/>
  <c r="O146" i="20"/>
  <c r="Q145" i="20"/>
  <c r="P145" i="20"/>
  <c r="O145" i="20"/>
  <c r="Q144" i="20"/>
  <c r="P144" i="20"/>
  <c r="O144" i="20"/>
  <c r="Q143" i="20"/>
  <c r="P143" i="20"/>
  <c r="O143" i="20"/>
  <c r="Q142" i="20"/>
  <c r="P142" i="20"/>
  <c r="O142" i="20"/>
  <c r="Q141" i="20"/>
  <c r="P141" i="20"/>
  <c r="O141" i="20"/>
  <c r="Q140" i="20"/>
  <c r="P140" i="20"/>
  <c r="O140" i="20"/>
  <c r="Q139" i="20"/>
  <c r="P139" i="20"/>
  <c r="O139" i="20"/>
  <c r="Q138" i="20"/>
  <c r="P138" i="20"/>
  <c r="O138" i="20"/>
  <c r="Q137" i="20"/>
  <c r="P137" i="20"/>
  <c r="O137" i="20"/>
  <c r="Q136" i="20"/>
  <c r="P136" i="20"/>
  <c r="O136" i="20"/>
  <c r="Q135" i="20"/>
  <c r="P135" i="20"/>
  <c r="O135" i="20"/>
  <c r="Q134" i="20"/>
  <c r="P134" i="20"/>
  <c r="O134" i="20"/>
  <c r="Q133" i="20"/>
  <c r="P133" i="20"/>
  <c r="O133" i="20"/>
  <c r="Q132" i="20"/>
  <c r="P132" i="20"/>
  <c r="O132" i="20"/>
  <c r="Q131" i="20"/>
  <c r="P131" i="20"/>
  <c r="O131" i="20"/>
  <c r="Q130" i="20"/>
  <c r="P130" i="20"/>
  <c r="O130" i="20"/>
  <c r="Q129" i="20"/>
  <c r="P129" i="20"/>
  <c r="O129" i="20"/>
  <c r="Q128" i="20"/>
  <c r="P128" i="20"/>
  <c r="O128" i="20"/>
  <c r="Q127" i="20"/>
  <c r="P127" i="20"/>
  <c r="O127" i="20"/>
  <c r="Q126" i="20"/>
  <c r="P126" i="20"/>
  <c r="O126" i="20"/>
  <c r="Q125" i="20"/>
  <c r="P125" i="20"/>
  <c r="O125" i="20"/>
  <c r="Q124" i="20"/>
  <c r="P124" i="20"/>
  <c r="O124" i="20"/>
  <c r="Q123" i="20"/>
  <c r="P123" i="20"/>
  <c r="O123" i="20"/>
  <c r="Q122" i="20"/>
  <c r="P122" i="20"/>
  <c r="O122" i="20"/>
  <c r="Q121" i="20"/>
  <c r="P121" i="20"/>
  <c r="O121" i="20"/>
  <c r="Q120" i="20"/>
  <c r="P120" i="20"/>
  <c r="O120" i="20"/>
  <c r="Q119" i="20"/>
  <c r="P119" i="20"/>
  <c r="O119" i="20"/>
  <c r="Q118" i="20"/>
  <c r="P118" i="20"/>
  <c r="O118" i="20"/>
  <c r="Q117" i="20"/>
  <c r="P117" i="20"/>
  <c r="O117" i="20"/>
  <c r="Q116" i="20"/>
  <c r="P116" i="20"/>
  <c r="O116" i="20"/>
  <c r="Q115" i="20"/>
  <c r="P115" i="20"/>
  <c r="O115" i="20"/>
  <c r="Q114" i="20"/>
  <c r="P114" i="20"/>
  <c r="O114" i="20"/>
  <c r="Q113" i="20"/>
  <c r="P113" i="20"/>
  <c r="O113" i="20"/>
  <c r="Q112" i="20"/>
  <c r="P112" i="20"/>
  <c r="O112" i="20"/>
  <c r="Q111" i="20"/>
  <c r="P111" i="20"/>
  <c r="O111" i="20"/>
  <c r="Q110" i="20"/>
  <c r="P110" i="20"/>
  <c r="O110" i="20"/>
  <c r="Q109" i="20"/>
  <c r="P109" i="20"/>
  <c r="O109" i="20"/>
  <c r="Q108" i="20"/>
  <c r="P108" i="20"/>
  <c r="O108" i="20"/>
  <c r="Q107" i="20"/>
  <c r="P107" i="20"/>
  <c r="O107" i="20"/>
  <c r="Q106" i="20"/>
  <c r="P106" i="20"/>
  <c r="O106" i="20"/>
  <c r="Q105" i="20"/>
  <c r="P105" i="20"/>
  <c r="O105" i="20"/>
  <c r="Q104" i="20"/>
  <c r="P104" i="20"/>
  <c r="O104" i="20"/>
  <c r="Q103" i="20"/>
  <c r="P103" i="20"/>
  <c r="O103" i="20"/>
  <c r="Q102" i="20"/>
  <c r="P102" i="20"/>
  <c r="O102" i="20"/>
  <c r="Q101" i="20"/>
  <c r="P101" i="20"/>
  <c r="O101" i="20"/>
  <c r="Q100" i="20"/>
  <c r="P100" i="20"/>
  <c r="O100" i="20"/>
  <c r="Q99" i="20"/>
  <c r="P99" i="20"/>
  <c r="O99" i="20"/>
  <c r="Q98" i="20"/>
  <c r="P98" i="20"/>
  <c r="O98" i="20"/>
  <c r="Q97" i="20"/>
  <c r="P97" i="20"/>
  <c r="O97" i="20"/>
  <c r="Q96" i="20"/>
  <c r="P96" i="20"/>
  <c r="O96" i="20"/>
  <c r="Q95" i="20"/>
  <c r="P95" i="20"/>
  <c r="O95" i="20"/>
  <c r="Q94" i="20"/>
  <c r="P94" i="20"/>
  <c r="O94" i="20"/>
  <c r="Q93" i="20"/>
  <c r="P93" i="20"/>
  <c r="O93" i="20"/>
  <c r="Q92" i="20"/>
  <c r="P92" i="20"/>
  <c r="O92" i="20"/>
  <c r="Q91" i="20"/>
  <c r="P91" i="20"/>
  <c r="O91" i="20"/>
  <c r="Q90" i="20"/>
  <c r="P90" i="20"/>
  <c r="O90" i="20"/>
  <c r="Q89" i="20"/>
  <c r="P89" i="20"/>
  <c r="O89" i="20"/>
  <c r="Q88" i="20"/>
  <c r="P88" i="20"/>
  <c r="O88" i="20"/>
  <c r="Q87" i="20"/>
  <c r="P87" i="20"/>
  <c r="O87" i="20"/>
  <c r="Q86" i="20"/>
  <c r="P86" i="20"/>
  <c r="O86" i="20"/>
  <c r="Q85" i="20"/>
  <c r="P85" i="20"/>
  <c r="O85" i="20"/>
  <c r="Q84" i="20"/>
  <c r="P84" i="20"/>
  <c r="O84" i="20"/>
  <c r="Q83" i="20"/>
  <c r="P83" i="20"/>
  <c r="O83" i="20"/>
  <c r="Q82" i="20"/>
  <c r="P82" i="20"/>
  <c r="O82" i="20"/>
  <c r="Q81" i="20"/>
  <c r="P81" i="20"/>
  <c r="O81" i="20"/>
  <c r="Q80" i="20"/>
  <c r="P80" i="20"/>
  <c r="O80" i="20"/>
  <c r="Q79" i="20"/>
  <c r="P79" i="20"/>
  <c r="O79" i="20"/>
  <c r="Q78" i="20"/>
  <c r="P78" i="20"/>
  <c r="O78" i="20"/>
  <c r="Q77" i="20"/>
  <c r="P77" i="20"/>
  <c r="O77" i="20"/>
  <c r="Q76" i="20"/>
  <c r="P76" i="20"/>
  <c r="O76" i="20"/>
  <c r="Q75" i="20"/>
  <c r="P75" i="20"/>
  <c r="O75" i="20"/>
  <c r="Q74" i="20"/>
  <c r="P74" i="20"/>
  <c r="O74" i="20"/>
  <c r="Q73" i="20"/>
  <c r="P73" i="20"/>
  <c r="O73" i="20"/>
  <c r="Q72" i="20"/>
  <c r="P72" i="20"/>
  <c r="O72" i="20"/>
  <c r="Q71" i="20"/>
  <c r="P71" i="20"/>
  <c r="O71" i="20"/>
  <c r="Q70" i="20"/>
  <c r="P70" i="20"/>
  <c r="O70" i="20"/>
  <c r="Q69" i="20"/>
  <c r="P69" i="20"/>
  <c r="O69" i="20"/>
  <c r="Q68" i="20"/>
  <c r="P68" i="20"/>
  <c r="O68" i="20"/>
  <c r="Q67" i="20"/>
  <c r="P67" i="20"/>
  <c r="O67" i="20"/>
  <c r="Q66" i="20"/>
  <c r="P66" i="20"/>
  <c r="O66" i="20"/>
  <c r="Q65" i="20"/>
  <c r="P65" i="20"/>
  <c r="O65" i="20"/>
  <c r="Q64" i="20"/>
  <c r="P64" i="20"/>
  <c r="O64" i="20"/>
  <c r="Q63" i="20"/>
  <c r="P63" i="20"/>
  <c r="O63" i="20"/>
  <c r="Q62" i="20"/>
  <c r="P62" i="20"/>
  <c r="O62" i="20"/>
  <c r="Q61" i="20"/>
  <c r="P61" i="20"/>
  <c r="O61" i="20"/>
  <c r="Q60" i="20"/>
  <c r="P60" i="20"/>
  <c r="O60" i="20"/>
  <c r="Q59" i="20"/>
  <c r="P59" i="20"/>
  <c r="O59" i="20"/>
  <c r="Q58" i="20"/>
  <c r="P58" i="20"/>
  <c r="O58" i="20"/>
  <c r="Q57" i="20"/>
  <c r="P57" i="20"/>
  <c r="O57" i="20"/>
  <c r="Q56" i="20"/>
  <c r="P56" i="20"/>
  <c r="O56" i="20"/>
  <c r="Q55" i="20"/>
  <c r="P55" i="20"/>
  <c r="O55" i="20"/>
  <c r="Q54" i="20"/>
  <c r="P54" i="20"/>
  <c r="O54" i="20"/>
  <c r="Q53" i="20"/>
  <c r="P53" i="20"/>
  <c r="O53" i="20"/>
  <c r="Q52" i="20"/>
  <c r="P52" i="20"/>
  <c r="O52" i="20"/>
  <c r="Q51" i="20"/>
  <c r="P51" i="20"/>
  <c r="O51" i="20"/>
  <c r="Q50" i="20"/>
  <c r="P50" i="20"/>
  <c r="O50" i="20"/>
  <c r="Q49" i="20"/>
  <c r="P49" i="20"/>
  <c r="O49" i="20"/>
  <c r="Q48" i="20"/>
  <c r="P48" i="20"/>
  <c r="O48" i="20"/>
  <c r="Q47" i="20"/>
  <c r="P47" i="20"/>
  <c r="O47" i="20"/>
  <c r="Q46" i="20"/>
  <c r="P46" i="20"/>
  <c r="O46" i="20"/>
  <c r="Q45" i="20"/>
  <c r="P45" i="20"/>
  <c r="O45" i="20"/>
  <c r="Q44" i="20"/>
  <c r="P44" i="20"/>
  <c r="O44" i="20"/>
  <c r="Q43" i="20"/>
  <c r="P43" i="20"/>
  <c r="O43" i="20"/>
  <c r="Q42" i="20"/>
  <c r="P42" i="20"/>
  <c r="O42" i="20"/>
  <c r="Q41" i="20"/>
  <c r="P41" i="20"/>
  <c r="O41" i="20"/>
  <c r="Q40" i="20"/>
  <c r="P40" i="20"/>
  <c r="O40" i="20"/>
  <c r="Q39" i="20"/>
  <c r="P39" i="20"/>
  <c r="O39" i="20"/>
  <c r="Q38" i="20"/>
  <c r="P38" i="20"/>
  <c r="O38" i="20"/>
  <c r="Q37" i="20"/>
  <c r="P37" i="20"/>
  <c r="O37" i="20"/>
  <c r="Q36" i="20"/>
  <c r="P36" i="20"/>
  <c r="O36" i="20"/>
  <c r="Q35" i="20"/>
  <c r="P35" i="20"/>
  <c r="O35" i="20"/>
  <c r="Q34" i="20"/>
  <c r="P34" i="20"/>
  <c r="O34" i="20"/>
  <c r="Q33" i="20"/>
  <c r="P33" i="20"/>
  <c r="O33" i="20"/>
  <c r="Q32" i="20"/>
  <c r="P32" i="20"/>
  <c r="O32" i="20"/>
  <c r="Q31" i="20"/>
  <c r="P31" i="20"/>
  <c r="O31" i="20"/>
  <c r="Q30" i="20"/>
  <c r="P30" i="20"/>
  <c r="O30" i="20"/>
  <c r="Q29" i="20"/>
  <c r="P29" i="20"/>
  <c r="O29" i="20"/>
  <c r="Q28" i="20"/>
  <c r="P28" i="20"/>
  <c r="O28" i="20"/>
  <c r="Q27" i="20"/>
  <c r="P27" i="20"/>
  <c r="O27" i="20"/>
  <c r="Q26" i="20"/>
  <c r="P26" i="20"/>
  <c r="O26" i="20"/>
  <c r="Q25" i="20"/>
  <c r="P25" i="20"/>
  <c r="O25" i="20"/>
  <c r="Q24" i="20"/>
  <c r="P24" i="20"/>
  <c r="O24" i="20"/>
  <c r="Q23" i="20"/>
  <c r="P23" i="20"/>
  <c r="O23" i="20"/>
  <c r="Q22" i="20"/>
  <c r="P22" i="20"/>
  <c r="O22" i="20"/>
  <c r="Q21" i="20"/>
  <c r="P21" i="20"/>
  <c r="O21" i="20"/>
  <c r="Q20" i="20"/>
  <c r="P20" i="20"/>
  <c r="O20" i="20"/>
  <c r="Q19" i="20"/>
  <c r="P19" i="20"/>
  <c r="O19" i="20"/>
  <c r="Q18" i="20"/>
  <c r="P18" i="20"/>
  <c r="O18" i="20"/>
  <c r="Q17" i="20"/>
  <c r="P17" i="20"/>
  <c r="O17" i="20"/>
  <c r="Q16" i="20"/>
  <c r="P16" i="20"/>
  <c r="O16" i="20"/>
  <c r="Q15" i="20"/>
  <c r="P15" i="20"/>
  <c r="O15" i="20"/>
  <c r="Q14" i="20"/>
  <c r="P14" i="20"/>
  <c r="O14" i="20"/>
  <c r="Q13" i="20"/>
  <c r="P13" i="20"/>
  <c r="O13" i="20"/>
  <c r="Q12" i="20"/>
  <c r="P12" i="20"/>
  <c r="O12" i="20"/>
  <c r="Q11" i="20"/>
  <c r="P11" i="20"/>
  <c r="O11" i="20"/>
  <c r="Q10" i="20"/>
  <c r="P10" i="20"/>
  <c r="O10" i="20"/>
  <c r="Q9" i="20"/>
  <c r="P9" i="20"/>
  <c r="O9" i="20"/>
  <c r="Q8" i="20"/>
  <c r="P8" i="20"/>
  <c r="O8" i="20"/>
  <c r="Q7" i="20"/>
  <c r="P7" i="20"/>
  <c r="O7" i="20"/>
  <c r="Q6" i="20"/>
  <c r="P6" i="20"/>
  <c r="O6" i="20"/>
  <c r="Q5" i="20"/>
  <c r="P5" i="20"/>
  <c r="O5" i="20"/>
  <c r="Q4" i="20"/>
  <c r="P4" i="20"/>
  <c r="O4" i="20"/>
  <c r="Q3" i="20"/>
  <c r="P3" i="20"/>
  <c r="O3" i="20"/>
  <c r="Q2" i="20"/>
  <c r="P2" i="20"/>
  <c r="O2" i="20"/>
  <c r="L9" i="19"/>
  <c r="L10" i="19"/>
  <c r="L11" i="19"/>
  <c r="L12" i="19"/>
  <c r="L13" i="19"/>
  <c r="L14" i="19"/>
  <c r="K14" i="19"/>
  <c r="K13" i="19"/>
  <c r="K12" i="19"/>
  <c r="K11" i="19"/>
  <c r="K10" i="19"/>
  <c r="K9" i="19"/>
  <c r="T3" i="1"/>
  <c r="F20" i="14"/>
  <c r="F21" i="14"/>
  <c r="F22" i="14"/>
  <c r="F23" i="14"/>
  <c r="F24" i="14"/>
  <c r="F25" i="14"/>
  <c r="F26" i="14"/>
  <c r="F19" i="14"/>
  <c r="E6" i="16"/>
  <c r="F6" i="16"/>
  <c r="E7" i="16"/>
  <c r="F7" i="16"/>
  <c r="E8" i="16"/>
  <c r="F8" i="16"/>
  <c r="E9" i="16"/>
  <c r="F9" i="16"/>
  <c r="E10" i="16"/>
  <c r="F10" i="16"/>
  <c r="E11" i="16"/>
  <c r="F11" i="16"/>
  <c r="E12" i="16"/>
  <c r="F12" i="16"/>
  <c r="E13" i="16"/>
  <c r="F13" i="16"/>
  <c r="D14" i="16"/>
  <c r="E5" i="16"/>
  <c r="E14" i="16"/>
  <c r="F14" i="16"/>
  <c r="F5" i="16"/>
  <c r="E4" i="17"/>
  <c r="F4" i="17"/>
  <c r="E5" i="17"/>
  <c r="F5" i="17"/>
  <c r="E6" i="17"/>
  <c r="F6" i="17"/>
  <c r="E7" i="17"/>
  <c r="F7" i="17"/>
  <c r="E8" i="17"/>
  <c r="F8" i="17"/>
  <c r="E9" i="17"/>
  <c r="F9" i="17"/>
  <c r="E10" i="17"/>
  <c r="F10" i="17"/>
  <c r="E11" i="17"/>
  <c r="F11" i="17"/>
  <c r="E12" i="17"/>
  <c r="F12" i="17"/>
  <c r="E13" i="17"/>
  <c r="F13" i="17"/>
  <c r="E14" i="17"/>
  <c r="F14" i="17"/>
  <c r="E15" i="17"/>
  <c r="F15" i="17"/>
  <c r="E16" i="17"/>
  <c r="F16" i="17"/>
  <c r="E17" i="17"/>
  <c r="F17" i="17"/>
  <c r="E18" i="17"/>
  <c r="F18" i="17"/>
  <c r="E19" i="17"/>
  <c r="F19" i="17"/>
  <c r="E20" i="17"/>
  <c r="F20" i="17"/>
  <c r="E21" i="17"/>
  <c r="F21" i="17"/>
  <c r="E22" i="17"/>
  <c r="F22" i="17"/>
  <c r="E23" i="17"/>
  <c r="F23" i="17"/>
  <c r="E24" i="17"/>
  <c r="F24" i="17"/>
  <c r="E25" i="17"/>
  <c r="F25" i="17"/>
  <c r="E26" i="17"/>
  <c r="F26" i="17"/>
  <c r="E3" i="17"/>
  <c r="F3" i="17"/>
  <c r="C14" i="16"/>
  <c r="B14" i="16"/>
  <c r="W33" i="9"/>
  <c r="W34" i="9"/>
  <c r="W35" i="9"/>
  <c r="W36" i="9"/>
  <c r="W37" i="9"/>
  <c r="W38" i="9"/>
  <c r="W39" i="9"/>
  <c r="W40" i="9"/>
  <c r="W32" i="9"/>
  <c r="U5" i="9"/>
  <c r="U6" i="9"/>
  <c r="U7" i="9"/>
  <c r="U8" i="9"/>
  <c r="U9" i="9"/>
  <c r="U10" i="9"/>
  <c r="U11" i="9"/>
  <c r="U12" i="9"/>
  <c r="U13" i="9"/>
  <c r="U14" i="9"/>
  <c r="U15" i="9"/>
  <c r="U16" i="9"/>
  <c r="U17" i="9"/>
  <c r="U18" i="9"/>
  <c r="U19" i="9"/>
  <c r="U20" i="9"/>
  <c r="U21" i="9"/>
  <c r="U22" i="9"/>
  <c r="U23" i="9"/>
  <c r="U24" i="9"/>
  <c r="U25" i="9"/>
  <c r="U26" i="9"/>
  <c r="U27" i="9"/>
  <c r="U4" i="9"/>
  <c r="H368" i="13"/>
  <c r="K570" i="13"/>
  <c r="G19" i="13"/>
  <c r="F19" i="13"/>
  <c r="G7" i="13"/>
  <c r="G8" i="13"/>
  <c r="G9" i="13"/>
  <c r="G10" i="13"/>
  <c r="G6" i="13"/>
  <c r="F10" i="13"/>
  <c r="F9" i="13"/>
  <c r="F8" i="13"/>
  <c r="F7" i="13"/>
  <c r="F6" i="13"/>
  <c r="G5" i="13"/>
  <c r="F5" i="13"/>
  <c r="C12" i="11"/>
  <c r="B12" i="11"/>
  <c r="D12" i="11"/>
  <c r="E12" i="11"/>
  <c r="G12" i="11"/>
  <c r="H12" i="11"/>
  <c r="F12" i="11"/>
  <c r="C13" i="11"/>
  <c r="B13" i="11"/>
  <c r="D13" i="11"/>
  <c r="E13" i="11"/>
  <c r="G13" i="11"/>
  <c r="H13" i="11"/>
  <c r="F13" i="11"/>
  <c r="C11" i="11"/>
  <c r="B11" i="11"/>
  <c r="D11" i="11"/>
  <c r="E11" i="11"/>
  <c r="G11" i="11"/>
  <c r="H11" i="11"/>
  <c r="C10" i="11"/>
  <c r="B10" i="11"/>
  <c r="D10" i="11"/>
  <c r="E10" i="11"/>
  <c r="G10" i="11"/>
  <c r="H10" i="11"/>
  <c r="C9" i="11"/>
  <c r="B9" i="11"/>
  <c r="D9" i="11"/>
  <c r="E9" i="11"/>
  <c r="G9" i="11"/>
  <c r="H9" i="11"/>
  <c r="F11" i="11"/>
  <c r="F10" i="11"/>
  <c r="F9" i="11"/>
  <c r="C8" i="11"/>
  <c r="B8" i="11"/>
  <c r="D8" i="11"/>
  <c r="E8" i="11"/>
  <c r="G8" i="11"/>
  <c r="H8" i="11"/>
  <c r="F8" i="11"/>
  <c r="C7" i="11"/>
  <c r="B7" i="11"/>
  <c r="D7" i="11"/>
  <c r="E7" i="11"/>
  <c r="G7" i="11"/>
  <c r="H7" i="11"/>
  <c r="F7" i="11"/>
  <c r="C6" i="11"/>
  <c r="B6" i="11"/>
  <c r="D6" i="11"/>
  <c r="E6" i="11"/>
  <c r="G6" i="11"/>
  <c r="H6" i="11"/>
  <c r="F6" i="11"/>
  <c r="C5" i="11"/>
  <c r="B5" i="11"/>
  <c r="D5" i="11"/>
  <c r="E5" i="11"/>
  <c r="G5" i="11"/>
  <c r="H5" i="11"/>
  <c r="F5" i="11"/>
  <c r="C4" i="11"/>
  <c r="B4" i="11"/>
  <c r="D4" i="11"/>
  <c r="E4" i="11"/>
  <c r="G4" i="11"/>
  <c r="H4" i="11"/>
  <c r="F4" i="11"/>
  <c r="C3" i="11"/>
  <c r="B3" i="11"/>
  <c r="D3" i="11"/>
  <c r="E3" i="11"/>
  <c r="G3" i="11"/>
  <c r="H3" i="11"/>
  <c r="F3" i="11"/>
  <c r="C2" i="11"/>
  <c r="B2" i="11"/>
  <c r="D2" i="11"/>
  <c r="E2" i="11"/>
  <c r="G2" i="11"/>
  <c r="H2" i="11"/>
  <c r="F2" i="11"/>
  <c r="T2" i="1"/>
  <c r="S2" i="1"/>
  <c r="S3" i="1"/>
  <c r="S4" i="1"/>
  <c r="S5" i="1"/>
  <c r="S6" i="1"/>
  <c r="S7" i="1"/>
  <c r="S8" i="1"/>
  <c r="S9" i="1"/>
  <c r="S10" i="1"/>
  <c r="S11" i="1"/>
  <c r="S12" i="1"/>
  <c r="S13" i="1"/>
  <c r="S14" i="1"/>
  <c r="S15" i="1"/>
  <c r="S16"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alcChain>
</file>

<file path=xl/sharedStrings.xml><?xml version="1.0" encoding="utf-8"?>
<sst xmlns="http://schemas.openxmlformats.org/spreadsheetml/2006/main" count="15384" uniqueCount="2174">
  <si>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</si>
  <si>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</si>
  <si>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</si>
  <si>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</si>
  <si>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</si>
  <si>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</si>
  <si>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</si>
  <si>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</si>
  <si>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</si>
  <si>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</si>
  <si>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</si>
  <si>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</si>
  <si>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</si>
  <si>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</si>
  <si>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</si>
  <si>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</si>
  <si>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</si>
  <si>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</si>
  <si>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</si>
  <si>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</si>
  <si>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</si>
  <si>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</si>
  <si>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</si>
  <si>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</si>
  <si>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</si>
  <si>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</si>
  <si>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</si>
  <si>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</si>
  <si>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</si>
  <si>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</si>
  <si>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</si>
  <si>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</si>
  <si>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</si>
  <si>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</si>
  <si>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</si>
  <si>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</si>
  <si>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</si>
  <si>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</si>
  <si>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</si>
  <si>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</si>
  <si>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</si>
  <si>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</si>
  <si>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</si>
  <si>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</si>
  <si>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</si>
  <si>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</si>
  <si>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</si>
  <si>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</si>
  <si>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</si>
  <si>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</si>
  <si>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</si>
  <si>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</si>
  <si>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</si>
  <si>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</si>
  <si>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</si>
  <si>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</si>
  <si>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</si>
  <si>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</si>
  <si>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</si>
  <si>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</si>
  <si>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</si>
  <si>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</si>
  <si>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</si>
  <si>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</si>
  <si>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</si>
  <si>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</si>
  <si>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</si>
  <si>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</si>
  <si>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</si>
  <si>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</si>
  <si>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</si>
  <si>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</si>
  <si>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</si>
  <si>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</si>
  <si>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</si>
  <si>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</si>
  <si>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</si>
  <si>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</si>
  <si>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</si>
  <si>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</si>
  <si>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</si>
  <si>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</si>
  <si>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</si>
  <si>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</si>
  <si>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</si>
  <si>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</si>
  <si>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</si>
  <si>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</si>
  <si>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</si>
  <si>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</si>
  <si>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</si>
  <si>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</si>
  <si>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</si>
  <si>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</si>
  <si>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</si>
  <si>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</si>
  <si>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</si>
  <si>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</si>
  <si>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</si>
  <si>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</si>
  <si>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</si>
  <si>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</si>
  <si>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</si>
  <si>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</si>
  <si>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</si>
  <si>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</si>
  <si>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</si>
  <si>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</si>
  <si>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</si>
  <si>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</si>
  <si>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</si>
  <si>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</si>
  <si>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</si>
  <si>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</si>
  <si>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</si>
  <si>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</si>
  <si>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</si>
  <si>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</si>
  <si>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</si>
  <si>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</si>
  <si>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</si>
  <si>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</si>
  <si>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</si>
  <si>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</si>
  <si>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</si>
  <si>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</si>
  <si>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</si>
  <si>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</si>
  <si>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</si>
  <si>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</si>
  <si>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</si>
  <si>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</si>
  <si>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</si>
  <si>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</si>
  <si>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</si>
  <si>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</si>
  <si>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</si>
  <si>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</si>
  <si>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</si>
  <si>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</si>
  <si>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</si>
  <si>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</si>
  <si>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</si>
  <si>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</si>
  <si>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</si>
  <si>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</si>
  <si>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</si>
  <si>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</si>
  <si>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</si>
  <si>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</si>
  <si>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</si>
  <si>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</si>
  <si>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</si>
  <si>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</si>
  <si>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</si>
  <si>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</si>
  <si>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</si>
  <si>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</si>
  <si>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</si>
  <si>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</si>
  <si>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</si>
  <si>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</si>
  <si>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</si>
  <si>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</si>
  <si>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</si>
  <si>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</si>
  <si>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</si>
  <si>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</si>
  <si>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</si>
  <si>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</si>
  <si>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</si>
  <si>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</si>
  <si>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</si>
  <si>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</si>
  <si>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</si>
  <si>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</si>
  <si>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</si>
  <si>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</si>
  <si>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</si>
  <si>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</si>
  <si>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</si>
  <si>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</si>
  <si>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</si>
  <si>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</si>
  <si>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</si>
  <si>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</si>
  <si>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</si>
  <si>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</si>
  <si>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</si>
  <si>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</si>
  <si>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</si>
  <si>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</si>
  <si>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</si>
  <si>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</si>
  <si>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</si>
  <si>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</si>
  <si>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</si>
  <si>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</si>
  <si>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</si>
  <si>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</si>
  <si>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</si>
  <si>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</si>
  <si>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</si>
  <si>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</si>
  <si>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</si>
  <si>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</si>
  <si>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</si>
  <si>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</si>
  <si>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</si>
  <si>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</si>
  <si>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</si>
  <si>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</si>
  <si>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</si>
  <si>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</si>
  <si>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</si>
  <si>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</si>
  <si>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</si>
  <si>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</si>
  <si>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</si>
  <si>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</si>
  <si>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</si>
  <si>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</si>
  <si>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</si>
  <si>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</si>
  <si>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</si>
  <si>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</si>
  <si>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</si>
  <si>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</si>
  <si>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</si>
  <si>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</si>
  <si>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</si>
  <si>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</si>
  <si>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</si>
  <si>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</si>
  <si>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</si>
  <si>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</si>
  <si>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</si>
  <si>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</si>
  <si>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</si>
  <si>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</si>
  <si>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</si>
  <si>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</si>
  <si>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</si>
  <si>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</si>
  <si>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</si>
  <si>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</si>
  <si>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</si>
  <si>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</si>
  <si>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</si>
  <si>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</si>
  <si>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</si>
  <si>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</si>
  <si>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</si>
  <si>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</si>
  <si>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</si>
  <si>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</si>
  <si>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</si>
  <si>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</si>
  <si>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</si>
  <si>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</si>
  <si>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</si>
  <si>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</si>
  <si>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</si>
  <si>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</si>
  <si>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</si>
  <si>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</si>
  <si>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</si>
  <si>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</si>
  <si>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</si>
  <si>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</si>
  <si>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</si>
  <si>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</si>
  <si>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</si>
  <si>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</si>
  <si>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</si>
  <si>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</si>
  <si>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</si>
  <si>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</si>
  <si>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</si>
  <si>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</si>
  <si>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</si>
  <si>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</si>
  <si>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</si>
  <si>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</si>
  <si>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</si>
  <si>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</si>
  <si>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</si>
  <si>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</si>
  <si>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</si>
  <si>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</si>
  <si>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</si>
  <si>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</si>
  <si>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</si>
  <si>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</si>
  <si>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</si>
  <si>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</si>
  <si>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</si>
  <si>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</si>
  <si>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</si>
  <si>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</si>
  <si>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</si>
  <si>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</si>
  <si>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</si>
  <si>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</si>
  <si>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</si>
  <si>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</si>
  <si>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</si>
  <si>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</si>
  <si>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</si>
  <si>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</si>
  <si>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</si>
  <si>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</si>
  <si>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</si>
  <si>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</si>
  <si>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</si>
  <si>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</si>
  <si>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</si>
  <si>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</si>
  <si>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</si>
  <si>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</si>
  <si>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</si>
  <si>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</si>
  <si>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</si>
  <si>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</si>
  <si>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</si>
  <si>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</si>
  <si>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</si>
  <si>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</si>
  <si>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</si>
  <si>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</si>
  <si>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</si>
  <si>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</si>
  <si>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</si>
  <si>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</si>
  <si>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</si>
  <si>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</si>
  <si>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</si>
  <si>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</si>
  <si>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</si>
  <si>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</si>
  <si>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</si>
  <si>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</si>
  <si>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</si>
  <si>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</si>
  <si>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</si>
  <si>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</si>
  <si>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</si>
  <si>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</si>
  <si>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</si>
  <si>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</si>
  <si>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</si>
  <si>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</si>
  <si>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</si>
  <si>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</si>
  <si>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</si>
  <si>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</si>
  <si>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</si>
  <si>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</si>
  <si>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</si>
  <si>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</si>
  <si>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</si>
  <si>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</si>
  <si>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</si>
  <si>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</si>
  <si>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</si>
  <si>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</si>
  <si>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</si>
  <si>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</si>
  <si>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</si>
  <si>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</si>
  <si>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</si>
  <si>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</si>
  <si>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</si>
  <si>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</si>
  <si>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</si>
  <si>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</si>
  <si>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</si>
  <si>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</si>
  <si>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</si>
  <si>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</si>
  <si>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</si>
  <si>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</si>
  <si>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</si>
  <si>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</si>
  <si>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</si>
  <si>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</si>
  <si>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</si>
  <si>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</si>
  <si>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</si>
  <si>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</si>
  <si>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</si>
  <si>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</si>
  <si>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</si>
  <si>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</si>
  <si>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</si>
  <si>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</si>
  <si>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</si>
  <si>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</si>
  <si>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</si>
  <si>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</si>
  <si>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</si>
  <si>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</si>
  <si>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</si>
  <si>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</si>
  <si>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</si>
  <si>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</si>
  <si>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</si>
  <si>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</si>
  <si>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</si>
  <si>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</si>
  <si>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</si>
  <si>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</si>
  <si>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</si>
  <si>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</si>
  <si>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</si>
  <si>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</si>
  <si>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</si>
  <si>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</si>
  <si>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</si>
  <si>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</si>
  <si>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</si>
  <si>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</si>
  <si>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</si>
  <si>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</si>
  <si>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</si>
  <si>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</si>
  <si>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</si>
  <si>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</si>
  <si>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</si>
  <si>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</si>
  <si>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</si>
  <si>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</si>
  <si>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</si>
  <si>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</si>
  <si>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</si>
  <si>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</si>
  <si>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</si>
  <si>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</si>
  <si>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</si>
  <si>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</si>
  <si>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</si>
  <si>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</si>
  <si>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</si>
  <si>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</si>
  <si>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</si>
  <si>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</si>
  <si>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</si>
  <si>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</si>
  <si>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</si>
  <si>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</si>
  <si>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</si>
  <si>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</si>
  <si>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</si>
  <si>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</si>
  <si>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</si>
  <si>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</si>
  <si>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</si>
  <si>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</si>
  <si>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</si>
  <si>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</si>
  <si>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</si>
  <si>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</si>
  <si>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</si>
  <si>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</si>
  <si>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</si>
  <si>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</si>
  <si>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</si>
  <si>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</si>
  <si>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</si>
  <si>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</si>
  <si>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</si>
  <si>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</si>
  <si>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</si>
  <si>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</si>
  <si>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</si>
  <si>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</si>
  <si>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</si>
  <si>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</si>
  <si>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</si>
  <si>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</si>
  <si>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</si>
  <si>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</si>
  <si>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</si>
  <si>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</si>
  <si>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</si>
  <si>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</si>
  <si>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</si>
  <si>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</si>
  <si>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</si>
  <si>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</si>
  <si>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</si>
  <si>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</si>
  <si>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</si>
  <si>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</si>
  <si>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</si>
  <si>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</si>
  <si>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</si>
  <si>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</si>
  <si>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</si>
  <si>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</si>
  <si>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</si>
  <si>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</si>
  <si>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</si>
  <si>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</si>
  <si>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</si>
  <si>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</si>
  <si>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</si>
  <si>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</si>
  <si>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</si>
  <si>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</si>
  <si>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</si>
  <si>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</si>
  <si>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</si>
  <si>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</si>
  <si>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</si>
  <si>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</si>
  <si>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</si>
  <si>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</si>
  <si>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</si>
  <si>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</si>
  <si>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</si>
  <si>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</si>
  <si>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</si>
  <si>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</si>
  <si>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</si>
  <si>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</si>
  <si>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</si>
  <si>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</si>
  <si>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</si>
  <si>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</si>
  <si>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</si>
  <si>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</si>
  <si>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</si>
  <si>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</si>
  <si>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</si>
  <si>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</si>
  <si>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</si>
  <si>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</si>
  <si>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</si>
  <si>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</si>
  <si>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</si>
  <si>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</si>
  <si>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</si>
  <si>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</si>
  <si>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</si>
  <si>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</si>
  <si>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</si>
  <si>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</si>
  <si>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</si>
  <si>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</si>
  <si>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</si>
  <si>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</si>
  <si>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</si>
  <si>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</si>
  <si>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</si>
  <si>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</si>
  <si>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</si>
  <si>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</si>
  <si>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</si>
  <si>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</si>
  <si>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</si>
  <si>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</si>
  <si>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</si>
  <si>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</si>
  <si>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</si>
  <si>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</si>
  <si>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</si>
  <si>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</si>
  <si>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</si>
  <si>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</si>
  <si>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</si>
  <si>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</si>
  <si>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</si>
  <si>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</si>
  <si>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</si>
  <si>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</si>
  <si>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</si>
  <si>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</si>
  <si>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</si>
  <si>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</si>
  <si>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</si>
  <si>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</si>
  <si>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</si>
  <si>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</si>
  <si>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</si>
  <si>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</si>
  <si>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</si>
  <si>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</si>
  <si>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</si>
  <si>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</si>
  <si>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</si>
  <si>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</si>
  <si>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</si>
  <si>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</si>
  <si>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</si>
  <si>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</si>
  <si>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</si>
  <si>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</si>
  <si>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</si>
  <si>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</si>
  <si>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</si>
  <si>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</si>
  <si>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</si>
  <si>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</si>
  <si>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</si>
  <si>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</si>
  <si>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</si>
  <si>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</si>
  <si>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</si>
  <si>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</si>
  <si>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</si>
  <si>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</si>
  <si>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</si>
  <si>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</si>
  <si>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</si>
  <si>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</si>
  <si>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</si>
  <si>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</si>
  <si>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</si>
  <si>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</si>
  <si>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</si>
  <si>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</si>
  <si>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</si>
  <si>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</si>
  <si>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</si>
  <si>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</si>
  <si>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</si>
  <si>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</si>
  <si>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</si>
  <si>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</si>
  <si>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</si>
  <si>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</si>
  <si>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</si>
  <si>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</si>
  <si>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</si>
  <si>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</si>
  <si>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</si>
  <si>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</si>
  <si>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</si>
  <si>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</si>
  <si>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</si>
  <si>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</si>
  <si>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</si>
  <si>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</si>
  <si>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</si>
  <si>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</si>
  <si>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</si>
  <si>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</si>
  <si>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</si>
  <si>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</si>
  <si>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</si>
  <si>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</si>
  <si>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</si>
  <si>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</si>
  <si>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</si>
  <si>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</si>
  <si>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</si>
  <si>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</si>
  <si>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</si>
  <si>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</si>
  <si>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</si>
  <si>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</si>
  <si>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</si>
  <si>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</si>
  <si>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</si>
  <si>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</si>
  <si>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</si>
  <si>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</si>
  <si>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</si>
  <si>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</si>
  <si>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</si>
  <si>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</si>
  <si>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</si>
  <si>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</si>
  <si>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</si>
  <si>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</si>
  <si>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</si>
  <si>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</si>
  <si>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</si>
  <si>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</si>
  <si>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</si>
  <si>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</si>
  <si>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</si>
  <si>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</si>
  <si>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</si>
  <si>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</si>
  <si>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</si>
  <si>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</si>
  <si>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</si>
  <si>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</si>
  <si>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</si>
  <si>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</si>
  <si>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</si>
  <si>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</si>
  <si>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</si>
  <si>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</si>
  <si>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</si>
  <si>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</si>
  <si>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</si>
  <si>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</si>
  <si>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</si>
  <si>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</si>
  <si>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</si>
  <si>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</si>
  <si>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</si>
  <si>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</si>
  <si>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</si>
  <si>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</si>
  <si>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</si>
  <si>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</si>
  <si>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</si>
  <si>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</si>
  <si>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</si>
  <si>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</si>
  <si>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</si>
  <si>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</si>
  <si>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</si>
  <si>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</si>
  <si>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</si>
  <si>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</si>
  <si>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</si>
  <si>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</si>
  <si>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</si>
  <si>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</si>
  <si>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</si>
  <si>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</si>
  <si>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</si>
  <si>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</si>
  <si>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</si>
  <si>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</si>
  <si>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</si>
  <si>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</si>
  <si>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</si>
  <si>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</si>
  <si>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</si>
  <si>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</si>
  <si>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</si>
  <si>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</si>
  <si>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</si>
  <si>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</si>
  <si>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</si>
  <si>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</si>
  <si>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</si>
  <si>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</si>
  <si>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</si>
  <si>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</si>
  <si>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</si>
  <si>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</si>
  <si>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</si>
  <si>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</si>
  <si>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</si>
  <si>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</si>
  <si>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</si>
  <si>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</si>
  <si>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</si>
  <si>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</si>
  <si>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</si>
  <si>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</si>
  <si>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</si>
  <si>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</si>
  <si>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</si>
  <si>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</si>
  <si>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</si>
  <si>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</si>
  <si>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</si>
  <si>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</si>
  <si>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</si>
  <si>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</si>
  <si>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</si>
  <si>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</si>
  <si>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</si>
  <si>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</si>
  <si>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</si>
  <si>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</si>
  <si>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</si>
  <si>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</si>
  <si>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</si>
  <si>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</si>
  <si>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</si>
  <si>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</si>
  <si>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</si>
  <si>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</si>
  <si>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</si>
  <si>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</si>
  <si>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</si>
  <si>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</si>
  <si>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</si>
  <si>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</si>
  <si>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</si>
  <si>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</si>
  <si>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</si>
  <si>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</si>
  <si>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</si>
  <si>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</si>
  <si>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</si>
  <si>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</si>
  <si>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</si>
  <si>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</si>
  <si>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</si>
  <si>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</si>
  <si>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</si>
  <si>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</si>
  <si>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</si>
  <si>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</si>
  <si>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</si>
  <si>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</si>
  <si>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</si>
  <si>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</si>
  <si>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</si>
  <si>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</si>
  <si>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</si>
  <si>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</si>
  <si>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</si>
  <si>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</si>
  <si>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</si>
  <si>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</si>
  <si>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</si>
  <si>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</si>
  <si>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</si>
  <si>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</si>
  <si>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</si>
  <si>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</si>
  <si>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</si>
  <si>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</si>
  <si>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</si>
  <si>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</si>
  <si>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</si>
  <si>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</si>
  <si>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</si>
  <si>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</si>
  <si>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</si>
  <si>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</si>
  <si>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</si>
  <si>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</si>
  <si>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</si>
  <si>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</si>
  <si>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</si>
  <si>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</si>
  <si>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</si>
  <si>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</si>
  <si>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</si>
  <si>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</si>
  <si>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</si>
  <si>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</si>
  <si>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</si>
  <si>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</si>
  <si>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</si>
  <si>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</si>
  <si>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</si>
  <si>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</si>
  <si>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</si>
  <si>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</si>
  <si>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</si>
  <si>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</si>
  <si>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</si>
  <si>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</si>
  <si>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</si>
  <si>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</si>
  <si>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</si>
  <si>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</si>
  <si>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</si>
  <si>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</si>
  <si>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</si>
  <si>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</si>
  <si>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</si>
  <si>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</si>
  <si>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</si>
  <si>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</si>
  <si>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</si>
  <si>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</si>
  <si>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</si>
  <si>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</si>
  <si>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</si>
  <si>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</si>
  <si>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</si>
  <si>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</si>
  <si>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</si>
  <si>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</si>
  <si>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</si>
  <si>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</si>
  <si>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</si>
  <si>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</si>
  <si>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</si>
  <si>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</si>
  <si>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</si>
  <si>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</si>
  <si>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</si>
  <si>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</si>
  <si>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</si>
  <si>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</si>
  <si>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</si>
  <si>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</si>
  <si>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</si>
  <si>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</si>
  <si>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</si>
  <si>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</si>
  <si>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</si>
  <si>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</si>
  <si>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</si>
  <si>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</si>
  <si>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</si>
  <si>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</si>
  <si>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</si>
  <si>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</si>
  <si>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</si>
  <si>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</si>
  <si>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</si>
  <si>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</si>
  <si>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</si>
  <si>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</si>
  <si>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</si>
  <si>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</si>
  <si>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</si>
  <si>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</si>
  <si>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</si>
  <si>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</si>
  <si>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</si>
  <si>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</si>
  <si>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</si>
  <si>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</si>
  <si>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</si>
  <si>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</si>
  <si>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</si>
  <si>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</si>
  <si>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</si>
  <si>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</si>
  <si>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</si>
  <si>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</si>
  <si>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</si>
  <si>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</si>
  <si>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</si>
  <si>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</si>
  <si>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</si>
  <si>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</si>
  <si>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</si>
  <si>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</si>
  <si>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</si>
  <si>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</si>
  <si>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</si>
  <si>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</si>
  <si>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</si>
  <si>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</si>
  <si>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</si>
  <si>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</si>
  <si>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</si>
  <si>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</si>
  <si>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</si>
  <si>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</si>
  <si>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</si>
  <si>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</si>
  <si>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</si>
  <si>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</si>
  <si>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</si>
  <si>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</si>
  <si>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</si>
  <si>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</si>
  <si>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</si>
  <si>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</si>
  <si>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</si>
  <si>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</si>
  <si>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</si>
  <si>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</si>
  <si>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</si>
  <si>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</si>
  <si>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</si>
  <si>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</si>
  <si>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</si>
  <si>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</si>
  <si>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</si>
  <si>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</si>
  <si>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</si>
  <si>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</si>
  <si>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</si>
  <si>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</si>
  <si>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</si>
  <si>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</si>
  <si>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</si>
  <si>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</si>
  <si>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</si>
  <si>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</si>
  <si>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</si>
  <si>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</si>
  <si>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</si>
  <si>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</si>
  <si>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</si>
  <si>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</si>
  <si>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</si>
  <si>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</si>
  <si>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</si>
  <si>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</si>
  <si>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</si>
  <si>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</si>
  <si>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</si>
  <si>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</si>
  <si>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</si>
  <si>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</si>
  <si>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</si>
  <si>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</si>
  <si>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</si>
  <si>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</si>
  <si>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</si>
  <si>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</si>
  <si>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</si>
  <si>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</si>
  <si>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</si>
  <si>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</si>
  <si>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</si>
  <si>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</si>
  <si>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</si>
  <si>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</si>
  <si>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</si>
  <si>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</si>
  <si>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</si>
  <si>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</si>
  <si>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</si>
  <si>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</si>
  <si>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</si>
  <si>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</si>
  <si>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</si>
  <si>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</si>
  <si>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</si>
  <si>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</si>
  <si>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</si>
  <si>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</si>
  <si>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</si>
  <si>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</si>
  <si>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</si>
  <si>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</si>
  <si>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</si>
  <si>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</si>
  <si>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</si>
  <si>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</si>
  <si>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</si>
  <si>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</si>
  <si>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</si>
  <si>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</si>
  <si>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</si>
  <si>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</si>
  <si>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</si>
  <si>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</si>
  <si>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</si>
  <si>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</si>
  <si>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</si>
  <si>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</si>
  <si>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</si>
  <si>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</si>
  <si>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</si>
  <si>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</si>
  <si>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</si>
  <si>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</si>
  <si>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</si>
  <si>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</si>
  <si>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</si>
  <si>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</si>
  <si>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</si>
  <si>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</si>
  <si>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</si>
  <si>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</si>
  <si>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</si>
  <si>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</si>
  <si>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</si>
  <si>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</si>
  <si>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</si>
  <si>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</si>
  <si>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</si>
  <si>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</si>
  <si>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</si>
  <si>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</si>
  <si>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</si>
  <si>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</si>
  <si>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</si>
  <si>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</si>
  <si>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</si>
  <si>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</si>
  <si>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</si>
  <si>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</si>
  <si>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</si>
  <si>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</si>
  <si>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</si>
  <si>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</si>
  <si>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</si>
  <si>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</si>
  <si>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</si>
  <si>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</si>
  <si>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</si>
  <si>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</si>
  <si>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</si>
  <si>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</si>
  <si>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</si>
  <si>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</si>
  <si>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</si>
  <si>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</si>
  <si>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</si>
  <si>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</si>
  <si>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</si>
  <si>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</si>
  <si>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</si>
  <si>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</si>
  <si>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</si>
  <si>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</si>
  <si>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</si>
  <si>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</si>
  <si>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</si>
  <si>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</si>
  <si>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</si>
  <si>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</si>
  <si>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</si>
  <si>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</si>
  <si>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</si>
  <si>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</si>
  <si>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</si>
  <si>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</si>
  <si>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</si>
  <si>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</si>
  <si>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</si>
  <si>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</si>
  <si>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</si>
  <si>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</si>
  <si>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</si>
  <si>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</si>
  <si>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</si>
  <si>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</si>
  <si>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</si>
  <si>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</si>
  <si>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</si>
  <si>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</si>
  <si>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</si>
  <si>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</si>
  <si>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</si>
  <si>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</si>
  <si>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</si>
  <si>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</si>
  <si>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</si>
  <si>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</si>
  <si>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</si>
  <si>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</si>
  <si>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</si>
  <si>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</si>
  <si>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</si>
  <si>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</si>
  <si>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</si>
  <si>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</si>
  <si>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</si>
  <si>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</si>
  <si>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</si>
  <si>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</si>
  <si>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</si>
  <si>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</si>
  <si>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</si>
  <si>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</si>
  <si>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</si>
  <si>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</si>
  <si>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</si>
  <si>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</si>
  <si>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</si>
  <si>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</si>
  <si>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</si>
  <si>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</si>
  <si>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</si>
  <si>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</si>
  <si>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</si>
  <si>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</si>
  <si>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</si>
  <si>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</si>
  <si>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</si>
  <si>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</si>
  <si>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</si>
  <si>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</si>
  <si>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</si>
  <si>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</si>
  <si>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</si>
  <si>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</si>
  <si>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</si>
  <si>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</si>
  <si>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</si>
  <si>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</si>
  <si>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</si>
  <si>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</si>
  <si>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</si>
  <si>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</si>
  <si>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</si>
  <si>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</si>
  <si>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</si>
  <si>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</si>
  <si>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</si>
  <si>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</si>
  <si>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</si>
  <si>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</si>
  <si>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</si>
  <si>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</si>
  <si>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</si>
  <si>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</si>
  <si>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</si>
  <si>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</si>
  <si>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</si>
  <si>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</si>
  <si>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</si>
  <si>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</si>
  <si>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</si>
  <si>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</si>
  <si>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</si>
  <si>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</si>
  <si>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</si>
  <si>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</si>
  <si>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</si>
  <si>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</si>
  <si>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</si>
  <si>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</si>
  <si>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</si>
  <si>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</si>
  <si>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</si>
  <si>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</si>
  <si>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</si>
  <si>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</si>
  <si>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</si>
  <si>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</si>
  <si>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</si>
  <si>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</si>
  <si>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</si>
  <si>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</si>
  <si>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</si>
  <si>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</si>
  <si>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</si>
  <si>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</si>
  <si>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</si>
  <si>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</si>
  <si>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</si>
  <si>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</si>
  <si>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</si>
  <si>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</si>
  <si>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</si>
  <si>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</si>
  <si>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</si>
  <si>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</si>
  <si>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</si>
  <si>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</si>
  <si>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</si>
  <si>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</si>
  <si>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</si>
  <si>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</si>
  <si>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</si>
  <si>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</si>
  <si>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</si>
  <si>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</si>
  <si>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</si>
  <si>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</si>
  <si>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</si>
  <si>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</si>
  <si>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</si>
  <si>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</si>
  <si>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</si>
  <si>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</si>
  <si>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</si>
  <si>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</si>
  <si>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</si>
  <si>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</si>
  <si>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</si>
  <si>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</si>
  <si>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</si>
  <si>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</si>
  <si>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</si>
  <si>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</si>
  <si>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</si>
  <si>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</si>
  <si>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</si>
  <si>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</si>
  <si>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</si>
  <si>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</si>
  <si>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</si>
  <si>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</si>
  <si>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</si>
  <si>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</si>
  <si>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</si>
  <si>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</si>
  <si>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</si>
  <si>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</si>
  <si>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</si>
  <si>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</si>
  <si>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</si>
  <si>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</si>
  <si>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</si>
  <si>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</si>
  <si>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</si>
  <si>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</si>
  <si>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</si>
  <si>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</si>
  <si>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</si>
  <si>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</si>
  <si>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</si>
  <si>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</si>
  <si>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</si>
  <si>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</si>
  <si>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</si>
  <si>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</si>
  <si>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</si>
  <si>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</si>
  <si>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</si>
  <si>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</si>
  <si>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</si>
  <si>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</si>
  <si>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</si>
  <si>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</si>
  <si>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</si>
  <si>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</si>
  <si>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</si>
  <si>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</si>
  <si>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</si>
  <si>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</si>
  <si>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</si>
  <si>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</si>
  <si>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</si>
  <si>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</si>
  <si>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</si>
  <si>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</si>
  <si>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</si>
  <si>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</si>
  <si>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</si>
  <si>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</si>
  <si>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</si>
  <si>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</si>
  <si>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</si>
  <si>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</si>
  <si>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</si>
  <si>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</si>
  <si>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</si>
  <si>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</si>
  <si>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</si>
  <si>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</si>
  <si>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</si>
  <si>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</si>
  <si>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</si>
  <si>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</si>
  <si>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</si>
  <si>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</si>
  <si>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</si>
  <si>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</si>
  <si>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</si>
  <si>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</si>
  <si>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</si>
  <si>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</si>
  <si>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</si>
  <si>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</si>
  <si>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</si>
  <si>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</si>
  <si>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</si>
  <si>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</si>
  <si>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</si>
  <si>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</si>
  <si>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</si>
  <si>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</si>
  <si>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</si>
  <si>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</si>
  <si>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</si>
  <si>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</si>
  <si>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</si>
  <si>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</si>
  <si>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</si>
  <si>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</si>
  <si>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</si>
  <si>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</si>
  <si>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</si>
  <si>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</si>
  <si>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</si>
  <si>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</si>
  <si>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</si>
  <si>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</si>
  <si>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</si>
  <si>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</si>
  <si>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</si>
  <si>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</si>
  <si>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</si>
  <si>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</si>
  <si>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</si>
  <si>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</si>
  <si>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</si>
  <si>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</si>
  <si>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</si>
  <si>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</si>
  <si>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</si>
  <si>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</si>
  <si>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</si>
  <si>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</si>
  <si>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</si>
  <si>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</si>
  <si>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</si>
  <si>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</si>
  <si>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</si>
  <si>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</si>
  <si>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</si>
  <si>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</si>
  <si>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</si>
  <si>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</si>
  <si>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</si>
  <si>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</si>
  <si>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</si>
  <si>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</si>
  <si>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</si>
  <si>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</si>
  <si>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</si>
  <si>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</si>
  <si>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</si>
  <si>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</si>
  <si>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</si>
  <si>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</si>
  <si>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</si>
  <si>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</si>
  <si>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</si>
  <si>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</si>
  <si>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</si>
  <si>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</si>
  <si>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</si>
  <si>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</si>
  <si>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</si>
  <si>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</si>
  <si>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</si>
  <si>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</si>
  <si>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</si>
  <si>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</si>
  <si>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</si>
  <si>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</si>
  <si>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</si>
  <si>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</si>
  <si>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</si>
  <si>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</si>
  <si>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</si>
  <si>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</si>
  <si>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</si>
  <si>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</si>
  <si>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</si>
  <si>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</si>
  <si>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</si>
  <si>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</si>
  <si>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</si>
  <si>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</si>
  <si>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</si>
  <si>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</si>
  <si>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</si>
  <si>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</si>
  <si>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</si>
  <si>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</si>
  <si>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</si>
  <si>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</si>
  <si>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</si>
  <si>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</si>
  <si>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</si>
  <si>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</si>
  <si>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</si>
  <si>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</si>
  <si>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</si>
  <si>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</si>
  <si>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</si>
  <si>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</si>
  <si>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</si>
  <si>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</si>
  <si>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</si>
  <si>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</si>
  <si>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</si>
  <si>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</si>
  <si>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</si>
  <si>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</si>
  <si>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</si>
  <si>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</si>
  <si>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</si>
  <si>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</si>
  <si>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</si>
  <si>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</si>
  <si>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</si>
  <si>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</si>
  <si>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</si>
  <si>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</si>
  <si>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</si>
  <si>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</si>
  <si>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</si>
  <si>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</si>
  <si>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</si>
  <si>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</si>
  <si>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</si>
  <si>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</si>
  <si>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</si>
  <si>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</si>
  <si>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</si>
  <si>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</si>
  <si>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</si>
  <si>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</si>
  <si>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</si>
  <si>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</si>
  <si>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</si>
  <si>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</si>
  <si>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</si>
  <si>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</si>
  <si>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</si>
  <si>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</si>
  <si>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</si>
  <si>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</si>
  <si>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</si>
  <si>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</si>
  <si>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</si>
  <si>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</si>
  <si>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</si>
  <si>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</si>
  <si>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</si>
  <si>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</si>
  <si>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</si>
  <si>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</si>
  <si>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</si>
  <si>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</si>
  <si>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</si>
  <si>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</si>
  <si>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</si>
  <si>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</si>
  <si>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</si>
  <si>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</si>
  <si>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</si>
  <si>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</si>
  <si>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</si>
  <si>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</si>
  <si>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</si>
  <si>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</si>
  <si>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</si>
  <si>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</si>
  <si>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</si>
  <si>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</si>
  <si>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</si>
  <si>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</si>
  <si>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</si>
  <si>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</si>
  <si>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</si>
  <si>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</si>
  <si>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</si>
  <si>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</si>
  <si>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</si>
  <si>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</si>
  <si>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</si>
  <si>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</si>
  <si>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</si>
  <si>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</si>
  <si>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</si>
  <si>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</si>
  <si>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</si>
  <si>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</si>
  <si>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</si>
  <si>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</si>
  <si>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</si>
  <si>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</si>
  <si>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</si>
  <si>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</si>
  <si>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</si>
  <si>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</si>
  <si>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</si>
  <si>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</si>
  <si>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</si>
  <si>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</si>
  <si>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</si>
  <si>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</si>
  <si>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</si>
  <si>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</si>
  <si>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</si>
  <si>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</si>
  <si>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</si>
  <si>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</si>
  <si>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</si>
  <si>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</si>
  <si>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</si>
  <si>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</si>
  <si>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</si>
  <si>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</si>
  <si>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</si>
  <si>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</si>
  <si>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</si>
  <si>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</si>
  <si>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</si>
  <si>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</si>
  <si>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</si>
  <si>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</si>
  <si>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</si>
  <si>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</si>
  <si>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</si>
  <si>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</si>
  <si>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</si>
  <si>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</si>
  <si>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</si>
  <si>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</si>
  <si>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</si>
  <si>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</si>
  <si>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</si>
  <si>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</si>
  <si>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</si>
  <si>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</si>
  <si>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</si>
  <si>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</si>
  <si>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</si>
  <si>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</si>
  <si>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</si>
  <si>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</si>
  <si>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</si>
  <si>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</si>
  <si>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</si>
  <si>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</si>
  <si>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</si>
  <si>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</si>
  <si>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</si>
  <si>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</si>
  <si>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</si>
  <si>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</si>
  <si>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</si>
  <si>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</si>
  <si>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</si>
  <si>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</si>
  <si>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</si>
  <si>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</si>
  <si>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</si>
  <si>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</si>
  <si>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</si>
  <si>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</si>
  <si>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</si>
  <si>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</si>
  <si>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</si>
  <si>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</si>
  <si>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</si>
  <si>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</si>
  <si>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</si>
  <si>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</si>
  <si>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</si>
  <si>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</si>
  <si>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</si>
  <si>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</si>
  <si>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</si>
  <si>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</si>
  <si>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</si>
  <si>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</si>
  <si>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</si>
  <si>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</si>
  <si>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</si>
  <si>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</si>
  <si>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</si>
  <si>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</si>
  <si>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</si>
  <si>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</si>
  <si>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</si>
  <si>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</si>
  <si>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</si>
  <si>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</si>
  <si>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</si>
  <si>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</si>
  <si>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</si>
  <si>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</si>
  <si>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</si>
  <si>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</si>
  <si>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</si>
  <si>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</si>
  <si>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</si>
  <si>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</si>
  <si>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</si>
  <si>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</si>
  <si>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</si>
  <si>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</si>
  <si>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</si>
  <si>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</si>
  <si>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</si>
  <si>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</si>
  <si>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</si>
  <si>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</si>
  <si>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</si>
  <si>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</si>
  <si>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</si>
  <si>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</si>
  <si>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</si>
  <si>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</si>
  <si>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</si>
  <si>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</si>
  <si>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</si>
  <si>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</si>
  <si>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</si>
  <si>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</si>
  <si>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</si>
  <si>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</si>
  <si>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</si>
  <si>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</si>
  <si>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</si>
  <si>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</si>
  <si>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</si>
  <si>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</si>
  <si>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</si>
  <si>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</si>
  <si>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</si>
  <si>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</si>
  <si>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</si>
  <si>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</si>
  <si>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</si>
  <si>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</si>
  <si>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</si>
  <si>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</si>
  <si>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</si>
  <si>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</si>
  <si>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</si>
  <si>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</si>
  <si>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</si>
  <si>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</si>
  <si>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</si>
  <si>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</si>
  <si>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</si>
  <si>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</si>
  <si>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</si>
  <si>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</si>
  <si>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</si>
  <si>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</si>
  <si>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</si>
  <si>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</si>
  <si>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</si>
  <si>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</si>
  <si>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</si>
  <si>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</si>
  <si>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</si>
  <si>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</si>
  <si>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</si>
  <si>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</si>
  <si>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</si>
  <si>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</si>
  <si>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</si>
  <si>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</si>
  <si>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</si>
  <si>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</si>
  <si>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</si>
  <si>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</si>
  <si>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</si>
  <si>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</si>
  <si>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</si>
  <si>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</si>
  <si>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</si>
  <si>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</si>
  <si>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</si>
  <si>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</si>
  <si>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</si>
  <si>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</si>
  <si>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</si>
  <si>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</si>
  <si>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</si>
  <si>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</si>
  <si>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</si>
  <si>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</si>
  <si>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</si>
  <si>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</si>
  <si>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</si>
  <si>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</si>
  <si>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</si>
  <si>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</si>
  <si>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</si>
  <si>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</si>
  <si>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</si>
  <si>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</si>
  <si>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</si>
  <si>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</si>
  <si>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</si>
  <si>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</si>
  <si>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</si>
  <si>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</si>
  <si>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</si>
  <si>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</si>
  <si>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</si>
  <si>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</si>
  <si>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</si>
  <si>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</si>
  <si>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</si>
  <si>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</si>
  <si>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</si>
  <si>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</si>
  <si>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</si>
  <si>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</si>
  <si>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</si>
  <si>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</si>
  <si>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</si>
  <si>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</si>
  <si>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</si>
  <si>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</si>
  <si>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</si>
  <si>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</si>
  <si>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</si>
  <si>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</si>
  <si>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</si>
  <si>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</si>
  <si>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</si>
  <si>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</si>
  <si>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</si>
  <si>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</si>
  <si>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</si>
  <si>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</si>
  <si>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</si>
  <si>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</si>
  <si>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</si>
  <si>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</si>
  <si>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</si>
  <si>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</si>
  <si>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</si>
  <si>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</si>
  <si>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</si>
  <si>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</si>
  <si>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</si>
  <si>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</si>
  <si>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</si>
  <si>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</si>
  <si>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</si>
  <si>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</si>
  <si>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</si>
  <si>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</si>
  <si>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</si>
  <si>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</si>
  <si>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</si>
  <si>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</si>
  <si>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</si>
  <si>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</si>
  <si>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</si>
  <si>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</si>
  <si>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</si>
  <si>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</si>
  <si>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</si>
  <si>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</si>
  <si>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</si>
  <si>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</si>
  <si>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</si>
  <si>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</si>
  <si>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</si>
  <si>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</si>
  <si>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</si>
  <si>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</si>
  <si>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</si>
  <si>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</si>
  <si>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</si>
  <si>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</si>
  <si>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</si>
  <si>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</si>
  <si>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</si>
  <si>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</si>
  <si>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</si>
  <si>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</si>
  <si>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</si>
  <si>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</si>
  <si>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</si>
  <si>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</si>
  <si>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</si>
  <si>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</si>
  <si>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</si>
  <si>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</si>
  <si>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</si>
  <si>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</si>
  <si>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</si>
  <si>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</si>
  <si>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</si>
  <si>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</si>
  <si>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</si>
  <si>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</si>
  <si>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</si>
  <si>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</si>
  <si>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</si>
  <si>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</si>
  <si>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</si>
  <si>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</si>
  <si>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</si>
  <si>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</si>
  <si>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</si>
  <si>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</si>
  <si>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</si>
  <si>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</si>
  <si>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</si>
  <si>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</si>
  <si>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</si>
  <si>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</si>
  <si>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</si>
  <si>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</si>
  <si>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</si>
  <si>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</si>
  <si>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</si>
  <si>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</si>
  <si>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</si>
  <si>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</si>
  <si>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</si>
  <si>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</si>
  <si>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</si>
  <si>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</si>
  <si>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</si>
  <si>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</si>
  <si>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</si>
  <si>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</si>
  <si>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</si>
  <si>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</si>
  <si>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</si>
  <si>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</si>
  <si>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</si>
  <si>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</si>
  <si>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</si>
  <si>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</si>
  <si>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</si>
  <si>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</si>
  <si>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</si>
  <si>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</si>
  <si>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</si>
  <si>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</si>
  <si>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</si>
  <si>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</si>
  <si>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</si>
  <si>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</si>
  <si>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</si>
  <si>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</si>
  <si>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</si>
  <si>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</si>
  <si>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</si>
  <si>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</si>
  <si>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</si>
  <si>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</si>
  <si>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</si>
  <si>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</si>
  <si>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</si>
  <si>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</si>
  <si>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</si>
  <si>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</si>
  <si>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</si>
  <si>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</si>
  <si>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</si>
  <si>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</si>
  <si>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</si>
  <si>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</si>
  <si>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</si>
  <si>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</si>
  <si>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</si>
  <si>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</si>
  <si>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</si>
  <si>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</si>
  <si>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</si>
  <si>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</si>
  <si>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</si>
  <si>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</si>
  <si>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</si>
  <si>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</si>
  <si>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</si>
  <si>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</si>
  <si>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</si>
  <si>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</si>
  <si>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</si>
  <si>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</si>
  <si>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</si>
  <si>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</si>
  <si>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</si>
  <si>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</si>
  <si>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</si>
  <si>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</si>
  <si>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</si>
  <si>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</si>
  <si>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</si>
  <si>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</si>
  <si>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</si>
  <si>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</si>
  <si>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</si>
  <si>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</si>
  <si>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</si>
  <si>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</si>
  <si>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</si>
  <si>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</si>
  <si>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</si>
  <si>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</si>
  <si>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</si>
  <si>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</si>
  <si>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</si>
  <si>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</si>
  <si>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</si>
  <si>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</si>
  <si>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</si>
  <si>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</si>
  <si>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</si>
  <si>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</si>
  <si>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</si>
  <si>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</si>
  <si>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</si>
  <si>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</si>
  <si>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</si>
  <si>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</si>
  <si>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</si>
  <si>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</si>
  <si>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</si>
  <si>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</si>
  <si>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</si>
  <si>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</si>
  <si>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</si>
  <si>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</si>
  <si>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</si>
  <si>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</si>
  <si>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</si>
  <si>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</si>
  <si>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</si>
  <si>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</si>
  <si>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</si>
  <si>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</si>
  <si>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</si>
  <si>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</si>
  <si>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</si>
  <si>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</si>
  <si>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</si>
  <si>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</si>
  <si>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</si>
  <si>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</si>
  <si>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</si>
  <si>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</si>
  <si>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</si>
  <si>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</si>
  <si>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</si>
  <si>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</si>
  <si>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</si>
  <si>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</si>
  <si>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</si>
  <si>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</si>
  <si>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</si>
  <si>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</si>
  <si>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</si>
  <si>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</si>
  <si>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</si>
  <si>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</si>
  <si>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</si>
  <si>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</si>
  <si>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</si>
  <si>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</si>
  <si>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</si>
  <si>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</si>
  <si>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</si>
  <si>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</si>
  <si>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</si>
  <si>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</si>
  <si>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</si>
  <si>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</si>
  <si>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</si>
  <si>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</si>
  <si>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</si>
  <si>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</si>
  <si>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</si>
  <si>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</si>
  <si>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</si>
  <si>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</si>
  <si>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</si>
  <si>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Count of outcome</t>
  </si>
  <si>
    <t>Column Labels</t>
  </si>
  <si>
    <t>(All)</t>
  </si>
  <si>
    <t>film &amp; video</t>
  </si>
  <si>
    <t>food</t>
  </si>
  <si>
    <t>games</t>
  </si>
  <si>
    <t>journalism</t>
  </si>
  <si>
    <t>music</t>
  </si>
  <si>
    <t>photography</t>
  </si>
  <si>
    <t>publishing</t>
  </si>
  <si>
    <t>technology</t>
  </si>
  <si>
    <t>theater</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</si>
  <si>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</si>
  <si>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</si>
  <si>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</si>
  <si>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</si>
  <si>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</si>
  <si>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</si>
  <si>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</si>
  <si>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</si>
  <si>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</si>
  <si>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</si>
  <si>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</si>
  <si>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</si>
  <si>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</si>
  <si>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</si>
  <si>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</si>
  <si>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</si>
  <si>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</si>
  <si>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</si>
  <si>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</si>
  <si>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</si>
  <si>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</si>
  <si>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</si>
  <si>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</si>
  <si>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</si>
  <si>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</si>
  <si>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</si>
  <si>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</si>
  <si>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</si>
  <si>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</si>
  <si>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</si>
  <si>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</si>
  <si>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</si>
  <si>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</si>
  <si>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</si>
  <si>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</si>
  <si>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</si>
  <si>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</si>
  <si>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</si>
  <si>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</si>
  <si>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</si>
  <si>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</si>
  <si>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</si>
  <si>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</si>
  <si>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</si>
  <si>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</si>
  <si>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</si>
  <si>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</si>
  <si>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</si>
  <si>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</si>
  <si>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</si>
  <si>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</si>
  <si>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</si>
  <si>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</si>
  <si>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</si>
  <si>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</si>
  <si>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</si>
  <si>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</si>
  <si>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to50000</t>
  </si>
  <si>
    <t>Number Canceled</t>
  </si>
  <si>
    <t>Sum of backers_count</t>
  </si>
  <si>
    <r>
      <t xml:space="preserve">Number of  Backers-  </t>
    </r>
    <r>
      <rPr>
        <b/>
        <sz val="12"/>
        <color theme="1"/>
        <rFont val="Calibri"/>
        <family val="2"/>
        <scheme val="minor"/>
      </rPr>
      <t>Unsuccessful</t>
    </r>
    <r>
      <rPr>
        <sz val="12"/>
        <color theme="1"/>
        <rFont val="Calibri"/>
        <family val="2"/>
        <scheme val="minor"/>
      </rPr>
      <t xml:space="preserve"> (Failed) Compaigns</t>
    </r>
  </si>
  <si>
    <r>
      <t xml:space="preserve">Number of Backers </t>
    </r>
    <r>
      <rPr>
        <b/>
        <sz val="12"/>
        <color theme="1"/>
        <rFont val="Calibri"/>
        <family val="2"/>
        <scheme val="minor"/>
      </rPr>
      <t>Successful</t>
    </r>
    <r>
      <rPr>
        <sz val="12"/>
        <color theme="1"/>
        <rFont val="Calibri"/>
        <family val="2"/>
        <scheme val="minor"/>
      </rPr>
      <t xml:space="preserve"> Campaigns</t>
    </r>
  </si>
  <si>
    <t>Successful Campaigns</t>
  </si>
  <si>
    <t>Unsuccessful Campaigns</t>
  </si>
  <si>
    <t>The mean number of backers</t>
  </si>
  <si>
    <t>The median number of backers</t>
  </si>
  <si>
    <t>The minimum number of backers</t>
  </si>
  <si>
    <t>The maximum number of backers</t>
  </si>
  <si>
    <t>The variance of the number of backers</t>
  </si>
  <si>
    <t>The standard deviation of the number of backers</t>
  </si>
  <si>
    <t>Project ID</t>
  </si>
  <si>
    <t>Difference</t>
  </si>
  <si>
    <t>ID</t>
  </si>
  <si>
    <t>Uns</t>
  </si>
  <si>
    <t>Succ</t>
  </si>
  <si>
    <t>Success Rate</t>
  </si>
  <si>
    <t>2010</t>
  </si>
  <si>
    <t>2011</t>
  </si>
  <si>
    <t>2012</t>
  </si>
  <si>
    <t>2017</t>
  </si>
  <si>
    <t>2020</t>
  </si>
  <si>
    <t>2013</t>
  </si>
  <si>
    <t>2014</t>
  </si>
  <si>
    <t>2015</t>
  </si>
  <si>
    <t>2016</t>
  </si>
  <si>
    <t>2018</t>
  </si>
  <si>
    <t>2019</t>
  </si>
  <si>
    <t>Chart  1</t>
  </si>
  <si>
    <t>Table 3</t>
  </si>
  <si>
    <t>Chart 3</t>
  </si>
  <si>
    <t>Table 4</t>
  </si>
  <si>
    <t>Chart 4</t>
  </si>
  <si>
    <t>Table 8</t>
  </si>
  <si>
    <t>Cancelled Rate</t>
  </si>
  <si>
    <t>Failed Rate</t>
  </si>
  <si>
    <t>Donation Amount</t>
  </si>
  <si>
    <t xml:space="preserve">Average Donation </t>
  </si>
  <si>
    <t>Country</t>
  </si>
  <si>
    <t>Length of Campaigne</t>
  </si>
  <si>
    <t>Average Donation per day</t>
  </si>
  <si>
    <t>Boxplot 1: Outliers starts from 1979</t>
  </si>
  <si>
    <t>Boxplot 2: Outliers starts from 3036</t>
  </si>
  <si>
    <t>Re calculation of mean ignoring outliers</t>
  </si>
  <si>
    <t>The mean number of backers( excl outliers)</t>
  </si>
  <si>
    <t>The mean number of backers(as per original calculation)</t>
  </si>
  <si>
    <t>Table A</t>
  </si>
  <si>
    <t>Table B</t>
  </si>
  <si>
    <t>Explanation</t>
  </si>
  <si>
    <t>-------------------------------------------------------------------------------------------------------------------------------------------------------------------------------------------</t>
  </si>
  <si>
    <t>Failed</t>
  </si>
  <si>
    <t>Successful</t>
  </si>
  <si>
    <t>Sub Category</t>
  </si>
  <si>
    <t>Average Donation  per Day</t>
  </si>
  <si>
    <t>Table 1</t>
  </si>
  <si>
    <t>Chart 1</t>
  </si>
  <si>
    <t>Table 2</t>
  </si>
  <si>
    <t>Chart 2</t>
  </si>
  <si>
    <t>Table 5</t>
  </si>
  <si>
    <t>Chart 5</t>
  </si>
  <si>
    <t>Year</t>
  </si>
  <si>
    <t>Table 6: Average donation by country</t>
  </si>
  <si>
    <t>Chart 6</t>
  </si>
  <si>
    <t>Min Length</t>
  </si>
  <si>
    <t>Max Length</t>
  </si>
  <si>
    <t>Table 7</t>
  </si>
  <si>
    <t>Chart 7: This shows daily contribution of average donation during the campaigns</t>
  </si>
  <si>
    <t>As per original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</si>
</sst>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yyyy;@"/>
    <numFmt numFmtId="165" formatCode="_-* #,##0.0_-;\-* #,##0.0_-;_-* &quot;-&quot;??_-;_-@_-"/>
    <numFmt numFmtId="166" formatCode="_-* #,##0_-;\-* #,##0_-;_-* &quot;-&quot;??_-;_-@_-"/>
    <numFmt numFmtId="167" formatCode="0;[Red]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color rgb="FF000118"/>
      <name val="Nunito Sans"/>
    </font>
    <font>
      <sz val="8"/>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theme="7"/>
        <bgColor indexed="64"/>
      </patternFill>
    </fill>
    <fill>
      <patternFill patternType="solid">
        <fgColor rgb="FFFFC000"/>
        <bgColor indexed="64"/>
      </patternFill>
    </fill>
    <fill>
      <patternFill patternType="solid">
        <fgColor theme="9"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2" tint="-0.249977111117893"/>
      </right>
      <top/>
      <bottom/>
      <diagonal/>
    </border>
    <border>
      <left/>
      <right style="hair">
        <color theme="0" tint="-0.34998626667073579"/>
      </right>
      <top/>
      <bottom style="thin">
        <color theme="2" tint="-0.249977111117893"/>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medium">
        <color theme="0" tint="-0.249977111117893"/>
      </left>
      <right style="medium">
        <color theme="0" tint="-0.249977111117893"/>
      </right>
      <top style="medium">
        <color theme="0" tint="-0.249977111117893"/>
      </top>
      <bottom style="medium">
        <color theme="0" tint="-0.249977111117893"/>
      </bottom>
      <diagonal/>
    </border>
    <border>
      <left style="hair">
        <color theme="0" tint="-0.34998626667073579"/>
      </left>
      <right style="hair">
        <color theme="0" tint="-0.34998626667073579"/>
      </right>
      <top style="hair">
        <color theme="0" tint="-0.34998626667073579"/>
      </top>
      <bottom style="double">
        <color theme="0" tint="-0.249977111117893"/>
      </bottom>
      <diagonal/>
    </border>
    <border>
      <left style="hair">
        <color theme="0" tint="-0.34998626667073579"/>
      </left>
      <right style="hair">
        <color theme="0" tint="-0.34998626667073579"/>
      </right>
      <top/>
      <bottom/>
      <diagonal/>
    </border>
    <border>
      <left style="medium">
        <color theme="0" tint="-0.249977111117893"/>
      </left>
      <right style="medium">
        <color theme="0" tint="-0.249977111117893"/>
      </right>
      <top/>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8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43" fontId="0" fillId="0" borderId="0" xfId="42" applyFont="1"/>
    <xf numFmtId="43" fontId="16" fillId="0" borderId="0" xfId="42" applyFont="1" applyAlignment="1">
      <alignment horizontal="center"/>
    </xf>
    <xf numFmtId="9"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18" fillId="0" borderId="0" xfId="0" applyFont="1"/>
    <xf numFmtId="14" fontId="0" fillId="0" borderId="0" xfId="0" applyNumberFormat="1"/>
    <xf numFmtId="0" fontId="0" fillId="0" borderId="0" xfId="0" applyAlignment="1">
      <alignment wrapText="1"/>
    </xf>
    <xf numFmtId="0" fontId="0" fillId="0" borderId="10" xfId="0" applyBorder="1" applyAlignment="1">
      <alignment wrapText="1"/>
    </xf>
    <xf numFmtId="0" fontId="0" fillId="0" borderId="11" xfId="0" applyBorder="1"/>
    <xf numFmtId="0" fontId="0" fillId="0" borderId="12" xfId="0" pivotButton="1" applyBorder="1"/>
    <xf numFmtId="0" fontId="0" fillId="0" borderId="12" xfId="0" applyBorder="1"/>
    <xf numFmtId="0" fontId="0" fillId="0" borderId="12" xfId="0" applyBorder="1" applyAlignment="1">
      <alignment horizontal="left"/>
    </xf>
    <xf numFmtId="0" fontId="0" fillId="0" borderId="13" xfId="0" applyBorder="1"/>
    <xf numFmtId="0" fontId="0" fillId="0" borderId="13" xfId="0" applyBorder="1" applyAlignment="1">
      <alignment wrapText="1"/>
    </xf>
    <xf numFmtId="9" fontId="0" fillId="0" borderId="13" xfId="43" applyFont="1" applyBorder="1" applyAlignment="1">
      <alignment wrapText="1"/>
    </xf>
    <xf numFmtId="9" fontId="0" fillId="0" borderId="13" xfId="43" applyFont="1" applyBorder="1"/>
    <xf numFmtId="0" fontId="0" fillId="35" borderId="0" xfId="0" applyFill="1"/>
    <xf numFmtId="165" fontId="0" fillId="35" borderId="0" xfId="42" applyNumberFormat="1" applyFont="1" applyFill="1"/>
    <xf numFmtId="0" fontId="0" fillId="35" borderId="0" xfId="0" applyFill="1" applyAlignment="1">
      <alignment wrapText="1"/>
    </xf>
    <xf numFmtId="0" fontId="0" fillId="35" borderId="12" xfId="0" applyFill="1" applyBorder="1"/>
    <xf numFmtId="0" fontId="0" fillId="35" borderId="13" xfId="0" applyFill="1" applyBorder="1"/>
    <xf numFmtId="0" fontId="0" fillId="36" borderId="12" xfId="0" applyFill="1" applyBorder="1" applyAlignment="1">
      <alignment horizontal="center" wrapText="1"/>
    </xf>
    <xf numFmtId="0" fontId="0" fillId="36" borderId="12" xfId="0" applyFill="1" applyBorder="1" applyAlignment="1">
      <alignment wrapText="1"/>
    </xf>
    <xf numFmtId="0" fontId="0" fillId="36" borderId="13" xfId="0" applyFill="1" applyBorder="1" applyAlignment="1">
      <alignment vertical="center" wrapText="1"/>
    </xf>
    <xf numFmtId="166" fontId="0" fillId="36" borderId="14" xfId="0" applyNumberFormat="1" applyFill="1" applyBorder="1" applyAlignment="1">
      <alignment wrapText="1"/>
    </xf>
    <xf numFmtId="1" fontId="0" fillId="34" borderId="13" xfId="42" applyNumberFormat="1" applyFont="1" applyFill="1" applyBorder="1"/>
    <xf numFmtId="1" fontId="0" fillId="33" borderId="13" xfId="42" applyNumberFormat="1" applyFont="1" applyFill="1" applyBorder="1"/>
    <xf numFmtId="1" fontId="0" fillId="34" borderId="13" xfId="0" applyNumberFormat="1" applyFill="1" applyBorder="1"/>
    <xf numFmtId="1" fontId="0" fillId="33" borderId="13" xfId="0" applyNumberFormat="1" applyFill="1" applyBorder="1"/>
    <xf numFmtId="43" fontId="0" fillId="35" borderId="0" xfId="42" applyFont="1" applyFill="1"/>
    <xf numFmtId="43" fontId="0" fillId="35" borderId="0" xfId="0" applyNumberFormat="1" applyFill="1"/>
    <xf numFmtId="0" fontId="0" fillId="33" borderId="12" xfId="0" applyFill="1" applyBorder="1"/>
    <xf numFmtId="0" fontId="0" fillId="34" borderId="12" xfId="0" applyFill="1" applyBorder="1"/>
    <xf numFmtId="167" fontId="16" fillId="0" borderId="0" xfId="0" applyNumberFormat="1" applyFont="1" applyAlignment="1">
      <alignment horizontal="center"/>
    </xf>
    <xf numFmtId="167" fontId="0" fillId="0" borderId="0" xfId="0" applyNumberFormat="1"/>
    <xf numFmtId="166" fontId="16" fillId="0" borderId="0" xfId="42" applyNumberFormat="1" applyFont="1" applyAlignment="1">
      <alignment horizontal="center"/>
    </xf>
    <xf numFmtId="166" fontId="0" fillId="0" borderId="0" xfId="42" applyNumberFormat="1" applyFont="1"/>
    <xf numFmtId="0" fontId="0" fillId="35" borderId="17" xfId="0" applyFill="1" applyBorder="1"/>
    <xf numFmtId="0" fontId="0" fillId="37" borderId="17" xfId="0" applyFill="1" applyBorder="1"/>
    <xf numFmtId="1" fontId="0" fillId="37" borderId="17" xfId="0" applyNumberFormat="1" applyFill="1" applyBorder="1"/>
    <xf numFmtId="0" fontId="16" fillId="35" borderId="0" xfId="0" applyFont="1" applyFill="1"/>
    <xf numFmtId="0" fontId="0" fillId="35" borderId="17" xfId="0" applyFill="1" applyBorder="1" applyAlignment="1">
      <alignment wrapText="1"/>
    </xf>
    <xf numFmtId="43" fontId="0" fillId="35" borderId="17" xfId="42" applyFont="1" applyFill="1" applyBorder="1"/>
    <xf numFmtId="0" fontId="0" fillId="35" borderId="0" xfId="0" quotePrefix="1" applyFill="1"/>
    <xf numFmtId="0" fontId="0" fillId="38" borderId="17" xfId="0" applyFill="1" applyBorder="1"/>
    <xf numFmtId="9" fontId="0" fillId="38" borderId="17" xfId="43" applyFont="1" applyFill="1" applyBorder="1"/>
    <xf numFmtId="0" fontId="16" fillId="0" borderId="0" xfId="0" applyFont="1"/>
    <xf numFmtId="43" fontId="0" fillId="38" borderId="17" xfId="42" applyFont="1" applyFill="1" applyBorder="1"/>
    <xf numFmtId="0" fontId="0" fillId="37" borderId="17" xfId="0" applyFill="1" applyBorder="1" applyAlignment="1">
      <alignment wrapText="1"/>
    </xf>
    <xf numFmtId="43" fontId="0" fillId="37" borderId="17" xfId="42" applyFont="1" applyFill="1" applyBorder="1" applyAlignment="1">
      <alignment wrapText="1"/>
    </xf>
    <xf numFmtId="0" fontId="0" fillId="37" borderId="17" xfId="0" applyFill="1" applyBorder="1" applyAlignment="1">
      <alignment horizontal="left"/>
    </xf>
    <xf numFmtId="43" fontId="0" fillId="37" borderId="17" xfId="42" applyFont="1" applyFill="1" applyBorder="1"/>
    <xf numFmtId="9" fontId="0" fillId="37" borderId="17" xfId="43" applyFont="1" applyFill="1" applyBorder="1"/>
    <xf numFmtId="0" fontId="0" fillId="37" borderId="0" xfId="0" applyFill="1"/>
    <xf numFmtId="0" fontId="16" fillId="0" borderId="0" xfId="0" applyFont="1" applyAlignment="1">
      <alignment horizontal="left"/>
    </xf>
    <xf numFmtId="0" fontId="16" fillId="0" borderId="16" xfId="0" applyFont="1" applyBorder="1"/>
    <xf numFmtId="0" fontId="16" fillId="0" borderId="15" xfId="0" applyFont="1" applyBorder="1" applyAlignment="1">
      <alignment horizontal="left"/>
    </xf>
    <xf numFmtId="9" fontId="0" fillId="35" borderId="17" xfId="43" applyFont="1" applyFill="1" applyBorder="1"/>
    <xf numFmtId="9" fontId="0" fillId="35" borderId="0" xfId="43" applyFont="1" applyFill="1" applyBorder="1"/>
    <xf numFmtId="0" fontId="0" fillId="35" borderId="0" xfId="0" applyFill="1" applyAlignment="1">
      <alignment horizontal="left"/>
    </xf>
    <xf numFmtId="0" fontId="0" fillId="35" borderId="17" xfId="0" applyFill="1" applyBorder="1" applyAlignment="1">
      <alignment horizontal="left"/>
    </xf>
    <xf numFmtId="43" fontId="0" fillId="35" borderId="0" xfId="42" applyFont="1" applyFill="1" applyBorder="1"/>
    <xf numFmtId="0" fontId="16" fillId="35" borderId="0" xfId="0" applyFont="1" applyFill="1" applyAlignment="1">
      <alignment horizontal="left"/>
    </xf>
    <xf numFmtId="9" fontId="0" fillId="35" borderId="0" xfId="43" applyFont="1" applyFill="1"/>
    <xf numFmtId="0" fontId="16" fillId="35" borderId="0" xfId="0" applyFont="1" applyFill="1" applyAlignment="1">
      <alignment horizontal="center"/>
    </xf>
    <xf numFmtId="9" fontId="0" fillId="35" borderId="0" xfId="0" applyNumberFormat="1" applyFill="1"/>
    <xf numFmtId="166" fontId="16" fillId="35" borderId="0" xfId="42" applyNumberFormat="1" applyFont="1" applyFill="1" applyAlignment="1">
      <alignment horizontal="center"/>
    </xf>
    <xf numFmtId="166" fontId="0" fillId="35" borderId="0" xfId="42" applyNumberFormat="1" applyFont="1" applyFill="1"/>
    <xf numFmtId="43" fontId="16" fillId="35" borderId="0" xfId="42" applyFont="1" applyFill="1" applyAlignment="1">
      <alignment horizontal="center"/>
    </xf>
    <xf numFmtId="14" fontId="0" fillId="35" borderId="0" xfId="0" applyNumberFormat="1" applyFill="1"/>
    <xf numFmtId="167" fontId="0" fillId="35" borderId="0" xfId="0" applyNumberFormat="1" applyFill="1"/>
    <xf numFmtId="0" fontId="0" fillId="39" borderId="17" xfId="0" applyFill="1" applyBorder="1"/>
    <xf numFmtId="43" fontId="0" fillId="39" borderId="17" xfId="42" applyFont="1" applyFill="1" applyBorder="1"/>
    <xf numFmtId="0" fontId="0" fillId="40" borderId="17" xfId="0" applyFill="1" applyBorder="1"/>
    <xf numFmtId="43" fontId="0" fillId="40" borderId="17" xfId="42" applyFont="1" applyFill="1" applyBorder="1"/>
    <xf numFmtId="0" fontId="18" fillId="35" borderId="0" xfId="0" applyFont="1" applyFill="1"/>
    <xf numFmtId="0" fontId="0" fillId="35" borderId="0" xfId="0" applyFill="1" applyAlignment="1">
      <alignment horizontal="center"/>
    </xf>
    <xf numFmtId="0" fontId="0" fillId="35" borderId="12" xfId="0" applyFill="1" applyBorder="1" applyAlignment="1">
      <alignment horizontal="center"/>
    </xf>
    <xf numFmtId="1" fontId="0" fillId="34" borderId="17" xfId="0" applyNumberFormat="1" applyFill="1" applyBorder="1"/>
    <xf numFmtId="1" fontId="0" fillId="33" borderId="17" xfId="0" applyNumberForma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41">
    <dxf>
      <fill>
        <patternFill patternType="solid">
          <fgColor auto="1"/>
          <bgColor rgb="FFFF0000"/>
        </patternFill>
      </fill>
    </dxf>
    <dxf>
      <fill>
        <patternFill>
          <bgColor rgb="FF00B050"/>
        </patternFill>
      </fill>
    </dxf>
    <dxf>
      <fill>
        <patternFill>
          <bgColor rgb="FF00B0F0"/>
        </patternFill>
      </fill>
    </dxf>
    <dxf>
      <fill>
        <patternFill>
          <bgColor rgb="FFFFC7CE"/>
        </patternFill>
      </fill>
    </dxf>
    <dxf>
      <font>
        <color rgb="FF9C5700"/>
      </font>
      <fill>
        <patternFill>
          <bgColor rgb="FFFFEB9C"/>
        </patternFill>
      </fill>
    </dxf>
    <dxf>
      <fill>
        <patternFill>
          <bgColor rgb="FF00B0F0"/>
        </patternFill>
      </fill>
    </dxf>
    <dxf>
      <font>
        <color rgb="FF9C0006"/>
      </font>
      <fill>
        <patternFill>
          <bgColor rgb="FFFFC7CE"/>
        </patternFill>
      </fill>
    </dxf>
    <dxf>
      <font>
        <color rgb="FF006100"/>
      </font>
      <fill>
        <patternFill>
          <bgColor rgb="FFC6EFCE"/>
        </patternFill>
      </fill>
    </dxf>
    <dxf>
      <fill>
        <patternFill>
          <bgColor theme="7" tint="-0.24994659260841701"/>
        </patternFill>
      </fill>
    </dxf>
    <dxf>
      <fill>
        <patternFill>
          <bgColor rgb="FFFFC7CE"/>
        </patternFill>
      </fill>
    </dxf>
    <dxf>
      <font>
        <color rgb="FF9C5700"/>
      </font>
      <fill>
        <patternFill>
          <bgColor rgb="FFFFEB9C"/>
        </patternFill>
      </fill>
    </dxf>
    <dxf>
      <fill>
        <patternFill>
          <bgColor rgb="FF00B0F0"/>
        </patternFill>
      </fill>
    </dxf>
    <dxf>
      <font>
        <color rgb="FF9C0006"/>
      </font>
      <fill>
        <patternFill>
          <bgColor rgb="FFFFC7CE"/>
        </patternFill>
      </fill>
    </dxf>
    <dxf>
      <font>
        <color rgb="FF006100"/>
      </font>
      <fill>
        <patternFill>
          <bgColor rgb="FFC6EFCE"/>
        </patternFill>
      </fill>
    </dxf>
    <dxf>
      <fill>
        <patternFill>
          <bgColor theme="7" tint="-0.24994659260841701"/>
        </patternFill>
      </fill>
    </dxf>
    <dxf>
      <fill>
        <patternFill patternType="solid">
          <fgColor auto="1"/>
          <bgColor rgb="FFFF0000"/>
        </patternFill>
      </fill>
    </dxf>
    <dxf>
      <fill>
        <patternFill>
          <bgColor rgb="FF00B050"/>
        </patternFill>
      </fill>
    </dxf>
    <dxf>
      <fill>
        <patternFill>
          <bgColor rgb="FF00B0F0"/>
        </patternFill>
      </fill>
    </dxf>
    <dxf>
      <fill>
        <patternFill>
          <bgColor rgb="FFFFC7CE"/>
        </patternFill>
      </fill>
    </dxf>
    <dxf>
      <font>
        <color rgb="FF9C5700"/>
      </font>
      <fill>
        <patternFill>
          <bgColor rgb="FFFFEB9C"/>
        </patternFill>
      </fill>
    </dxf>
    <dxf>
      <fill>
        <patternFill>
          <bgColor rgb="FF00B0F0"/>
        </patternFill>
      </fill>
    </dxf>
    <dxf>
      <font>
        <color rgb="FF9C0006"/>
      </font>
      <fill>
        <patternFill>
          <bgColor rgb="FFFFC7CE"/>
        </patternFill>
      </fill>
    </dxf>
    <dxf>
      <font>
        <color rgb="FF006100"/>
      </font>
      <fill>
        <patternFill>
          <bgColor rgb="FFC6EFCE"/>
        </patternFill>
      </fill>
    </dxf>
    <dxf>
      <fill>
        <patternFill>
          <bgColor theme="7" tint="-0.24994659260841701"/>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fill>
        <patternFill>
          <bgColor theme="2"/>
        </patternFill>
      </fill>
    </dxf>
    <dxf>
      <fill>
        <patternFill>
          <bgColor theme="2"/>
        </patternFill>
      </fill>
    </dxf>
    <dxf>
      <border>
        <left style="thin">
          <color indexed="64"/>
        </left>
        <right style="thin">
          <color indexed="64"/>
        </right>
        <vertical style="thin">
          <color indexed="64"/>
        </vertical>
        <horizontal style="thin">
          <color indexed="64"/>
        </horizontal>
      </border>
    </dxf>
    <dxf>
      <border>
        <left style="thin">
          <color indexed="64"/>
        </left>
        <right style="thin">
          <color indexed="64"/>
        </right>
        <vertical style="thin">
          <color indexed="64"/>
        </vertical>
        <horizontal style="thin">
          <color indexed="64"/>
        </horizontal>
      </border>
    </dxf>
    <dxf>
      <border>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dxf>
    <dxf>
      <fill>
        <patternFill>
          <bgColor theme="2"/>
        </patternFill>
      </fill>
    </dxf>
    <dxf>
      <fill>
        <patternFill>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6"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bottom style="double">
          <color theme="0" tint="-0.249977111117893"/>
        </bottom>
      </border>
    </dxf>
    <dxf>
      <numFmt numFmtId="166" formatCode="_-* #,##0_-;\-* #,##0_-;_-* &quot;-&quot;??_-;_-@_-"/>
    </dxf>
    <dxf>
      <alignment wrapText="1"/>
    </dxf>
    <dxf>
      <alignment wrapText="1"/>
    </dxf>
    <dxf>
      <fill>
        <patternFill patternType="solid">
          <bgColor theme="5" tint="0.79998168889431442"/>
        </patternFill>
      </fill>
    </dxf>
    <dxf>
      <border>
        <left style="hair">
          <color theme="0" tint="-0.34998626667073579"/>
        </left>
        <right style="hair">
          <color theme="0" tint="-0.34998626667073579"/>
        </right>
        <top style="hair">
          <color theme="0" tint="-0.34998626667073579"/>
        </top>
        <bottom style="hair">
          <color theme="0" tint="-0.34998626667073579"/>
        </bottom>
        <vertical style="hair">
          <color theme="0" tint="-0.34998626667073579"/>
        </vertical>
        <horizontal style="hair">
          <color theme="0" tint="-0.34998626667073579"/>
        </horizontal>
      </border>
    </dxf>
    <dxf>
      <border>
        <left style="hair">
          <color theme="0" tint="-0.34998626667073579"/>
        </left>
        <right style="hair">
          <color theme="0" tint="-0.34998626667073579"/>
        </right>
        <top style="hair">
          <color theme="0" tint="-0.34998626667073579"/>
        </top>
        <bottom style="hair">
          <color theme="0" tint="-0.34998626667073579"/>
        </bottom>
        <vertical style="hair">
          <color theme="0" tint="-0.34998626667073579"/>
        </vertical>
        <horizontal style="hair">
          <color theme="0" tint="-0.34998626667073579"/>
        </horizontal>
      </border>
    </dxf>
    <dxf>
      <border>
        <left style="hair">
          <color theme="0" tint="-0.34998626667073579"/>
        </left>
        <right style="hair">
          <color theme="0" tint="-0.34998626667073579"/>
        </right>
        <top style="hair">
          <color theme="0" tint="-0.34998626667073579"/>
        </top>
        <bottom style="hair">
          <color theme="0" tint="-0.34998626667073579"/>
        </bottom>
        <vertical style="hair">
          <color theme="0" tint="-0.34998626667073579"/>
        </vertical>
        <horizontal style="hair">
          <color theme="0" tint="-0.34998626667073579"/>
        </horizontal>
      </border>
    </dxf>
    <dxf>
      <border>
        <left style="hair">
          <color theme="0" tint="-0.34998626667073579"/>
        </left>
        <right style="hair">
          <color theme="0" tint="-0.34998626667073579"/>
        </right>
        <top style="hair">
          <color theme="0" tint="-0.34998626667073579"/>
        </top>
        <bottom style="hair">
          <color theme="0" tint="-0.34998626667073579"/>
        </bottom>
        <vertical style="hair">
          <color theme="0" tint="-0.34998626667073579"/>
        </vertical>
        <horizontal style="hair">
          <color theme="0" tint="-0.34998626667073579"/>
        </horizontal>
      </border>
    </dxf>
    <dxf>
      <border>
        <left style="hair">
          <color theme="0" tint="-0.34998626667073579"/>
        </left>
        <right style="hair">
          <color theme="0" tint="-0.34998626667073579"/>
        </right>
        <top style="hair">
          <color theme="0" tint="-0.34998626667073579"/>
        </top>
        <bottom style="hair">
          <color theme="0" tint="-0.34998626667073579"/>
        </bottom>
        <vertical style="hair">
          <color theme="0" tint="-0.34998626667073579"/>
        </vertical>
        <horizontal style="hair">
          <color theme="0" tint="-0.34998626667073579"/>
        </horizontal>
      </border>
    </dxf>
    <dxf>
      <border>
        <left style="hair">
          <color theme="0" tint="-0.34998626667073579"/>
        </left>
        <right style="hair">
          <color theme="0" tint="-0.34998626667073579"/>
        </right>
        <top style="hair">
          <color theme="0" tint="-0.34998626667073579"/>
        </top>
        <bottom style="hair">
          <color theme="0" tint="-0.34998626667073579"/>
        </bottom>
        <vertical style="hair">
          <color theme="0" tint="-0.34998626667073579"/>
        </vertical>
        <horizontal style="hair">
          <color theme="0" tint="-0.34998626667073579"/>
        </horizontal>
      </border>
    </dxf>
    <dxf>
      <border>
        <left style="hair">
          <color theme="0" tint="-0.34998626667073579"/>
        </left>
        <right style="hair">
          <color theme="0" tint="-0.34998626667073579"/>
        </right>
        <top style="hair">
          <color theme="0" tint="-0.34998626667073579"/>
        </top>
        <bottom style="hair">
          <color theme="0" tint="-0.34998626667073579"/>
        </bottom>
        <vertical style="hair">
          <color theme="0" tint="-0.34998626667073579"/>
        </vertical>
        <horizontal style="hair">
          <color theme="0" tint="-0.34998626667073579"/>
        </horizontal>
      </border>
    </dxf>
    <dxf>
      <border>
        <left style="hair">
          <color theme="0" tint="-0.34998626667073579"/>
        </left>
        <right style="hair">
          <color theme="0" tint="-0.34998626667073579"/>
        </right>
        <top style="hair">
          <color theme="0" tint="-0.34998626667073579"/>
        </top>
        <bottom style="hair">
          <color theme="0" tint="-0.34998626667073579"/>
        </bottom>
        <vertical style="hair">
          <color theme="0" tint="-0.34998626667073579"/>
        </vertical>
        <horizontal style="hair">
          <color theme="0" tint="-0.34998626667073579"/>
        </horizontal>
      </border>
    </dxf>
    <dxf>
      <fill>
        <patternFill patternType="solid">
          <bgColor theme="5" tint="0.79998168889431442"/>
        </patternFill>
      </fill>
    </dxf>
    <dxf>
      <fill>
        <patternFill patternType="solid">
          <bgColor theme="9" tint="0.79998168889431442"/>
        </patternFill>
      </fill>
    </dxf>
    <dxf>
      <border>
        <left style="hair">
          <color theme="0" tint="-0.34998626667073579"/>
        </left>
        <right style="hair">
          <color theme="0" tint="-0.34998626667073579"/>
        </right>
        <top style="hair">
          <color theme="0" tint="-0.34998626667073579"/>
        </top>
        <bottom style="hair">
          <color theme="0" tint="-0.34998626667073579"/>
        </bottom>
        <vertical style="hair">
          <color theme="0" tint="-0.34998626667073579"/>
        </vertical>
        <horizontal style="hair">
          <color theme="0" tint="-0.34998626667073579"/>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and Chart 1!PivotTable3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and Chart 1'!$B$19:$B$20</c:f>
              <c:strCache>
                <c:ptCount val="1"/>
                <c:pt idx="0">
                  <c:v>canceled</c:v>
                </c:pt>
              </c:strCache>
            </c:strRef>
          </c:tx>
          <c:spPr>
            <a:solidFill>
              <a:schemeClr val="accent1"/>
            </a:solidFill>
            <a:ln>
              <a:noFill/>
            </a:ln>
            <a:effectLst/>
          </c:spPr>
          <c:invertIfNegative val="0"/>
          <c:cat>
            <c:strRef>
              <c:f>'Pivot Table and Chart 1'!$A$21:$A$30</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and Chart 1'!$B$21:$B$30</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CEA-458B-9011-B616F36405BB}"/>
            </c:ext>
          </c:extLst>
        </c:ser>
        <c:ser>
          <c:idx val="1"/>
          <c:order val="1"/>
          <c:tx>
            <c:strRef>
              <c:f>'Pivot Table and Chart 1'!$C$19:$C$20</c:f>
              <c:strCache>
                <c:ptCount val="1"/>
                <c:pt idx="0">
                  <c:v>failed</c:v>
                </c:pt>
              </c:strCache>
            </c:strRef>
          </c:tx>
          <c:spPr>
            <a:solidFill>
              <a:schemeClr val="accent2"/>
            </a:solidFill>
            <a:ln>
              <a:noFill/>
            </a:ln>
            <a:effectLst/>
          </c:spPr>
          <c:invertIfNegative val="0"/>
          <c:cat>
            <c:strRef>
              <c:f>'Pivot Table and Chart 1'!$A$21:$A$30</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and Chart 1'!$C$21:$C$30</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CEA-458B-9011-B616F36405BB}"/>
            </c:ext>
          </c:extLst>
        </c:ser>
        <c:ser>
          <c:idx val="2"/>
          <c:order val="2"/>
          <c:tx>
            <c:strRef>
              <c:f>'Pivot Table and Chart 1'!$D$19:$D$20</c:f>
              <c:strCache>
                <c:ptCount val="1"/>
                <c:pt idx="0">
                  <c:v>live</c:v>
                </c:pt>
              </c:strCache>
            </c:strRef>
          </c:tx>
          <c:spPr>
            <a:solidFill>
              <a:schemeClr val="accent3"/>
            </a:solidFill>
            <a:ln>
              <a:noFill/>
            </a:ln>
            <a:effectLst/>
          </c:spPr>
          <c:invertIfNegative val="0"/>
          <c:cat>
            <c:strRef>
              <c:f>'Pivot Table and Chart 1'!$A$21:$A$30</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and Chart 1'!$D$21:$D$30</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CEA-458B-9011-B616F36405BB}"/>
            </c:ext>
          </c:extLst>
        </c:ser>
        <c:ser>
          <c:idx val="3"/>
          <c:order val="3"/>
          <c:tx>
            <c:strRef>
              <c:f>'Pivot Table and Chart 1'!$E$19:$E$20</c:f>
              <c:strCache>
                <c:ptCount val="1"/>
                <c:pt idx="0">
                  <c:v>successful</c:v>
                </c:pt>
              </c:strCache>
            </c:strRef>
          </c:tx>
          <c:spPr>
            <a:solidFill>
              <a:schemeClr val="accent4"/>
            </a:solidFill>
            <a:ln>
              <a:noFill/>
            </a:ln>
            <a:effectLst/>
          </c:spPr>
          <c:invertIfNegative val="0"/>
          <c:cat>
            <c:strRef>
              <c:f>'Pivot Table and Chart 1'!$A$21:$A$30</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and Chart 1'!$E$21:$E$30</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0538-4D1E-8466-E6407BEF3ED3}"/>
            </c:ext>
          </c:extLst>
        </c:ser>
        <c:dLbls>
          <c:showLegendKey val="0"/>
          <c:showVal val="0"/>
          <c:showCatName val="0"/>
          <c:showSerName val="0"/>
          <c:showPercent val="0"/>
          <c:showBubbleSize val="0"/>
        </c:dLbls>
        <c:gapWidth val="150"/>
        <c:overlap val="100"/>
        <c:axId val="2060540095"/>
        <c:axId val="2034651455"/>
      </c:barChart>
      <c:catAx>
        <c:axId val="2060540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651455"/>
        <c:crosses val="autoZero"/>
        <c:auto val="1"/>
        <c:lblAlgn val="ctr"/>
        <c:lblOffset val="100"/>
        <c:noMultiLvlLbl val="0"/>
      </c:catAx>
      <c:valAx>
        <c:axId val="203465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54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Aerage Donation (per Day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70E3-4766-B573-9F10A3F52F38}"/>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0-70E3-4766-B573-9F10A3F52F38}"/>
              </c:ext>
            </c:extLst>
          </c:dPt>
          <c:cat>
            <c:strRef>
              <c:f>'W 6'!$V$8:$V$14</c:f>
              <c:strCache>
                <c:ptCount val="7"/>
                <c:pt idx="0">
                  <c:v>AU</c:v>
                </c:pt>
                <c:pt idx="1">
                  <c:v>CA</c:v>
                </c:pt>
                <c:pt idx="2">
                  <c:v>CH</c:v>
                </c:pt>
                <c:pt idx="3">
                  <c:v>DK</c:v>
                </c:pt>
                <c:pt idx="4">
                  <c:v>GB</c:v>
                </c:pt>
                <c:pt idx="5">
                  <c:v>US</c:v>
                </c:pt>
                <c:pt idx="6">
                  <c:v>IT</c:v>
                </c:pt>
              </c:strCache>
            </c:strRef>
          </c:cat>
          <c:val>
            <c:numRef>
              <c:f>'W 6'!$X$8:$X$14</c:f>
              <c:numCache>
                <c:formatCode>_(* #,##0.00_);_(* \(#,##0.00\);_(* "-"??_);_(@_)</c:formatCode>
                <c:ptCount val="7"/>
                <c:pt idx="0">
                  <c:v>10.456747215454596</c:v>
                </c:pt>
                <c:pt idx="1">
                  <c:v>11.622077045699569</c:v>
                </c:pt>
                <c:pt idx="2">
                  <c:v>14.897725053978958</c:v>
                </c:pt>
                <c:pt idx="3">
                  <c:v>12.898759485314979</c:v>
                </c:pt>
                <c:pt idx="4">
                  <c:v>14.076659103380187</c:v>
                </c:pt>
                <c:pt idx="5">
                  <c:v>13.546956757122844</c:v>
                </c:pt>
                <c:pt idx="6">
                  <c:v>12.938222693686463</c:v>
                </c:pt>
              </c:numCache>
            </c:numRef>
          </c:val>
          <c:extLst>
            <c:ext xmlns:c16="http://schemas.microsoft.com/office/drawing/2014/chart" uri="{C3380CC4-5D6E-409C-BE32-E72D297353CC}">
              <c16:uniqueId val="{00000000-1B93-45EF-AC4C-64F5F1FBC45E}"/>
            </c:ext>
          </c:extLst>
        </c:ser>
        <c:dLbls>
          <c:showLegendKey val="0"/>
          <c:showVal val="0"/>
          <c:showCatName val="0"/>
          <c:showSerName val="0"/>
          <c:showPercent val="0"/>
          <c:showBubbleSize val="0"/>
        </c:dLbls>
        <c:gapWidth val="150"/>
        <c:overlap val="100"/>
        <c:axId val="1528821456"/>
        <c:axId val="1970268784"/>
      </c:barChart>
      <c:catAx>
        <c:axId val="15288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68784"/>
        <c:crosses val="autoZero"/>
        <c:auto val="1"/>
        <c:lblAlgn val="ctr"/>
        <c:lblOffset val="100"/>
        <c:noMultiLvlLbl val="0"/>
      </c:catAx>
      <c:valAx>
        <c:axId val="197026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Donation per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82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&amp; Chart 2!PivotTable6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&amp; Chart 2'!$B$34:$B$35</c:f>
              <c:strCache>
                <c:ptCount val="1"/>
                <c:pt idx="0">
                  <c:v>canceled</c:v>
                </c:pt>
              </c:strCache>
            </c:strRef>
          </c:tx>
          <c:spPr>
            <a:solidFill>
              <a:schemeClr val="accent1"/>
            </a:solidFill>
            <a:ln>
              <a:noFill/>
            </a:ln>
            <a:effectLst/>
          </c:spPr>
          <c:invertIfNegative val="0"/>
          <c:cat>
            <c:strRef>
              <c:f>'Pivot Table &amp; Chart 2'!$A$36:$A$45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&amp; Chart 2'!$B$36:$B$45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35C-4293-AF9D-9B321A73D180}"/>
            </c:ext>
          </c:extLst>
        </c:ser>
        <c:ser>
          <c:idx val="1"/>
          <c:order val="1"/>
          <c:tx>
            <c:strRef>
              <c:f>'Pivot Table &amp; Chart 2'!$C$34:$C$35</c:f>
              <c:strCache>
                <c:ptCount val="1"/>
                <c:pt idx="0">
                  <c:v>failed</c:v>
                </c:pt>
              </c:strCache>
            </c:strRef>
          </c:tx>
          <c:spPr>
            <a:solidFill>
              <a:schemeClr val="accent2"/>
            </a:solidFill>
            <a:ln>
              <a:noFill/>
            </a:ln>
            <a:effectLst/>
          </c:spPr>
          <c:invertIfNegative val="0"/>
          <c:cat>
            <c:strRef>
              <c:f>'Pivot Table &amp; Chart 2'!$A$36:$A$45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&amp; Chart 2'!$C$36:$C$45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35C-4293-AF9D-9B321A73D180}"/>
            </c:ext>
          </c:extLst>
        </c:ser>
        <c:ser>
          <c:idx val="2"/>
          <c:order val="2"/>
          <c:tx>
            <c:strRef>
              <c:f>'Pivot Table &amp; Chart 2'!$D$34:$D$35</c:f>
              <c:strCache>
                <c:ptCount val="1"/>
                <c:pt idx="0">
                  <c:v>live</c:v>
                </c:pt>
              </c:strCache>
            </c:strRef>
          </c:tx>
          <c:spPr>
            <a:solidFill>
              <a:schemeClr val="accent3"/>
            </a:solidFill>
            <a:ln>
              <a:noFill/>
            </a:ln>
            <a:effectLst/>
          </c:spPr>
          <c:invertIfNegative val="0"/>
          <c:cat>
            <c:strRef>
              <c:f>'Pivot Table &amp; Chart 2'!$A$36:$A$45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&amp; Chart 2'!$D$36:$D$45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35C-4293-AF9D-9B321A73D180}"/>
            </c:ext>
          </c:extLst>
        </c:ser>
        <c:ser>
          <c:idx val="3"/>
          <c:order val="3"/>
          <c:tx>
            <c:strRef>
              <c:f>'Pivot Table &amp; Chart 2'!$E$34:$E$35</c:f>
              <c:strCache>
                <c:ptCount val="1"/>
                <c:pt idx="0">
                  <c:v>successful</c:v>
                </c:pt>
              </c:strCache>
            </c:strRef>
          </c:tx>
          <c:spPr>
            <a:solidFill>
              <a:schemeClr val="accent4"/>
            </a:solidFill>
            <a:ln>
              <a:noFill/>
            </a:ln>
            <a:effectLst/>
          </c:spPr>
          <c:invertIfNegative val="0"/>
          <c:cat>
            <c:strRef>
              <c:f>'Pivot Table &amp; Chart 2'!$A$36:$A$45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&amp; Chart 2'!$E$36:$E$45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35C-4293-AF9D-9B321A73D180}"/>
            </c:ext>
          </c:extLst>
        </c:ser>
        <c:dLbls>
          <c:showLegendKey val="0"/>
          <c:showVal val="0"/>
          <c:showCatName val="0"/>
          <c:showSerName val="0"/>
          <c:showPercent val="0"/>
          <c:showBubbleSize val="0"/>
        </c:dLbls>
        <c:gapWidth val="150"/>
        <c:overlap val="100"/>
        <c:axId val="733043407"/>
        <c:axId val="395233695"/>
      </c:barChart>
      <c:catAx>
        <c:axId val="73304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33695"/>
        <c:crosses val="autoZero"/>
        <c:auto val="1"/>
        <c:lblAlgn val="ctr"/>
        <c:lblOffset val="100"/>
        <c:noMultiLvlLbl val="0"/>
      </c:catAx>
      <c:valAx>
        <c:axId val="39523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4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&amp; Chart 2!PivotTable4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&amp; Chart 2'!$B$3:$B$4</c:f>
              <c:strCache>
                <c:ptCount val="1"/>
                <c:pt idx="0">
                  <c:v>canceled</c:v>
                </c:pt>
              </c:strCache>
            </c:strRef>
          </c:tx>
          <c:spPr>
            <a:solidFill>
              <a:schemeClr val="accent1"/>
            </a:solidFill>
            <a:ln>
              <a:noFill/>
            </a:ln>
            <a:effectLst/>
          </c:spPr>
          <c:invertIfNegative val="0"/>
          <c:cat>
            <c:strRef>
              <c:f>'Pivot Table &amp; Chart 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&amp; Chart 2'!$B$5:$B$29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BFB-45E1-8139-DDE543282BBB}"/>
            </c:ext>
          </c:extLst>
        </c:ser>
        <c:ser>
          <c:idx val="1"/>
          <c:order val="1"/>
          <c:tx>
            <c:strRef>
              <c:f>'Pivot Table &amp; Chart 2'!$C$3:$C$4</c:f>
              <c:strCache>
                <c:ptCount val="1"/>
                <c:pt idx="0">
                  <c:v>failed</c:v>
                </c:pt>
              </c:strCache>
            </c:strRef>
          </c:tx>
          <c:spPr>
            <a:solidFill>
              <a:schemeClr val="accent2"/>
            </a:solidFill>
            <a:ln>
              <a:noFill/>
            </a:ln>
            <a:effectLst/>
          </c:spPr>
          <c:invertIfNegative val="0"/>
          <c:cat>
            <c:strRef>
              <c:f>'Pivot Table &amp; Chart 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&amp; Chart 2'!$C$5:$C$29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BFB-45E1-8139-DDE543282BBB}"/>
            </c:ext>
          </c:extLst>
        </c:ser>
        <c:ser>
          <c:idx val="2"/>
          <c:order val="2"/>
          <c:tx>
            <c:strRef>
              <c:f>'Pivot Table &amp; Chart 2'!$D$3:$D$4</c:f>
              <c:strCache>
                <c:ptCount val="1"/>
                <c:pt idx="0">
                  <c:v>live</c:v>
                </c:pt>
              </c:strCache>
            </c:strRef>
          </c:tx>
          <c:spPr>
            <a:solidFill>
              <a:schemeClr val="accent3"/>
            </a:solidFill>
            <a:ln>
              <a:noFill/>
            </a:ln>
            <a:effectLst/>
          </c:spPr>
          <c:invertIfNegative val="0"/>
          <c:cat>
            <c:strRef>
              <c:f>'Pivot Table &amp; Chart 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&amp; Chart 2'!$D$5:$D$29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BFB-45E1-8139-DDE543282BBB}"/>
            </c:ext>
          </c:extLst>
        </c:ser>
        <c:ser>
          <c:idx val="3"/>
          <c:order val="3"/>
          <c:tx>
            <c:strRef>
              <c:f>'Pivot Table &amp; Chart 2'!$E$3:$E$4</c:f>
              <c:strCache>
                <c:ptCount val="1"/>
                <c:pt idx="0">
                  <c:v>successful</c:v>
                </c:pt>
              </c:strCache>
            </c:strRef>
          </c:tx>
          <c:spPr>
            <a:solidFill>
              <a:schemeClr val="accent4"/>
            </a:solidFill>
            <a:ln>
              <a:noFill/>
            </a:ln>
            <a:effectLst/>
          </c:spPr>
          <c:invertIfNegative val="0"/>
          <c:cat>
            <c:strRef>
              <c:f>'Pivot Table &amp; Chart 2'!$A$5:$A$29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&amp; Chart 2'!$E$5:$E$29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BFB-45E1-8139-DDE543282BBB}"/>
            </c:ext>
          </c:extLst>
        </c:ser>
        <c:dLbls>
          <c:showLegendKey val="0"/>
          <c:showVal val="0"/>
          <c:showCatName val="0"/>
          <c:showSerName val="0"/>
          <c:showPercent val="0"/>
          <c:showBubbleSize val="0"/>
        </c:dLbls>
        <c:gapWidth val="150"/>
        <c:overlap val="100"/>
        <c:axId val="1516907888"/>
        <c:axId val="1101748080"/>
      </c:barChart>
      <c:catAx>
        <c:axId val="151690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48080"/>
        <c:crosses val="autoZero"/>
        <c:auto val="1"/>
        <c:lblAlgn val="ctr"/>
        <c:lblOffset val="100"/>
        <c:noMultiLvlLbl val="0"/>
      </c:catAx>
      <c:valAx>
        <c:axId val="110174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90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&amp; Chart 3!PivotTable13</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&amp; Chart 3'!$B$4:$B$5</c:f>
              <c:strCache>
                <c:ptCount val="1"/>
                <c:pt idx="0">
                  <c:v>canceled</c:v>
                </c:pt>
              </c:strCache>
            </c:strRef>
          </c:tx>
          <c:spPr>
            <a:ln w="28575" cap="rnd">
              <a:solidFill>
                <a:schemeClr val="accent1"/>
              </a:solidFill>
              <a:round/>
            </a:ln>
            <a:effectLst/>
          </c:spPr>
          <c:marker>
            <c:symbol val="none"/>
          </c:marker>
          <c:cat>
            <c:strRef>
              <c:f>'Pivot Table &amp; Chart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Chart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F16-4EC7-8C58-FE34A82A63F1}"/>
            </c:ext>
          </c:extLst>
        </c:ser>
        <c:ser>
          <c:idx val="1"/>
          <c:order val="1"/>
          <c:tx>
            <c:strRef>
              <c:f>'Pivot Table &amp; Chart 3'!$C$4:$C$5</c:f>
              <c:strCache>
                <c:ptCount val="1"/>
                <c:pt idx="0">
                  <c:v>failed</c:v>
                </c:pt>
              </c:strCache>
            </c:strRef>
          </c:tx>
          <c:spPr>
            <a:ln w="28575" cap="rnd">
              <a:solidFill>
                <a:schemeClr val="accent2"/>
              </a:solidFill>
              <a:round/>
            </a:ln>
            <a:effectLst/>
          </c:spPr>
          <c:marker>
            <c:symbol val="none"/>
          </c:marker>
          <c:cat>
            <c:strRef>
              <c:f>'Pivot Table &amp; Chart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Chart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31E-4A43-948B-0928D7C23B92}"/>
            </c:ext>
          </c:extLst>
        </c:ser>
        <c:ser>
          <c:idx val="2"/>
          <c:order val="2"/>
          <c:tx>
            <c:strRef>
              <c:f>'Pivot Table &amp; Chart 3'!$D$4:$D$5</c:f>
              <c:strCache>
                <c:ptCount val="1"/>
                <c:pt idx="0">
                  <c:v>live</c:v>
                </c:pt>
              </c:strCache>
            </c:strRef>
          </c:tx>
          <c:spPr>
            <a:ln w="28575" cap="rnd">
              <a:solidFill>
                <a:schemeClr val="accent3"/>
              </a:solidFill>
              <a:round/>
            </a:ln>
            <a:effectLst/>
          </c:spPr>
          <c:marker>
            <c:symbol val="none"/>
          </c:marker>
          <c:cat>
            <c:strRef>
              <c:f>'Pivot Table &amp; Chart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Chart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231E-4A43-948B-0928D7C23B92}"/>
            </c:ext>
          </c:extLst>
        </c:ser>
        <c:ser>
          <c:idx val="3"/>
          <c:order val="3"/>
          <c:tx>
            <c:strRef>
              <c:f>'Pivot Table &amp; Chart 3'!$E$4:$E$5</c:f>
              <c:strCache>
                <c:ptCount val="1"/>
                <c:pt idx="0">
                  <c:v>successful</c:v>
                </c:pt>
              </c:strCache>
            </c:strRef>
          </c:tx>
          <c:spPr>
            <a:ln w="28575" cap="rnd">
              <a:solidFill>
                <a:schemeClr val="accent4"/>
              </a:solidFill>
              <a:round/>
            </a:ln>
            <a:effectLst/>
          </c:spPr>
          <c:marker>
            <c:symbol val="none"/>
          </c:marker>
          <c:cat>
            <c:strRef>
              <c:f>'Pivot Table &amp; Chart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&amp; Chart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231E-4A43-948B-0928D7C23B92}"/>
            </c:ext>
          </c:extLst>
        </c:ser>
        <c:dLbls>
          <c:showLegendKey val="0"/>
          <c:showVal val="0"/>
          <c:showCatName val="0"/>
          <c:showSerName val="0"/>
          <c:showPercent val="0"/>
          <c:showBubbleSize val="0"/>
        </c:dLbls>
        <c:smooth val="0"/>
        <c:axId val="1700777839"/>
        <c:axId val="395224095"/>
      </c:lineChart>
      <c:catAx>
        <c:axId val="170077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24095"/>
        <c:crosses val="autoZero"/>
        <c:auto val="1"/>
        <c:lblAlgn val="ctr"/>
        <c:lblOffset val="100"/>
        <c:noMultiLvlLbl val="0"/>
      </c:catAx>
      <c:valAx>
        <c:axId val="39522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77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chemeClr val="accent1"/>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430-4A35-8CA8-E0C3E036A921}"/>
            </c:ext>
          </c:extLst>
        </c:ser>
        <c:ser>
          <c:idx val="1"/>
          <c:order val="1"/>
          <c:tx>
            <c:strRef>
              <c:f>'Crowfunding Goal Analysis'!$G$1</c:f>
              <c:strCache>
                <c:ptCount val="1"/>
                <c:pt idx="0">
                  <c:v>Percentage Failed</c:v>
                </c:pt>
              </c:strCache>
            </c:strRef>
          </c:tx>
          <c:spPr>
            <a:ln w="28575" cap="rnd">
              <a:solidFill>
                <a:schemeClr val="accent2"/>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430-4A35-8CA8-E0C3E036A921}"/>
            </c:ext>
          </c:extLst>
        </c:ser>
        <c:ser>
          <c:idx val="2"/>
          <c:order val="2"/>
          <c:tx>
            <c:strRef>
              <c:f>'Crowfunding Goal Analysis'!$H$1</c:f>
              <c:strCache>
                <c:ptCount val="1"/>
                <c:pt idx="0">
                  <c:v>Percentage Canceled</c:v>
                </c:pt>
              </c:strCache>
            </c:strRef>
          </c:tx>
          <c:spPr>
            <a:ln w="28575" cap="rnd">
              <a:solidFill>
                <a:schemeClr val="accent3"/>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430-4A35-8CA8-E0C3E036A921}"/>
            </c:ext>
          </c:extLst>
        </c:ser>
        <c:dLbls>
          <c:showLegendKey val="0"/>
          <c:showVal val="0"/>
          <c:showCatName val="0"/>
          <c:showSerName val="0"/>
          <c:showPercent val="0"/>
          <c:showBubbleSize val="0"/>
        </c:dLbls>
        <c:smooth val="0"/>
        <c:axId val="394850879"/>
        <c:axId val="2083274895"/>
      </c:lineChart>
      <c:catAx>
        <c:axId val="39485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Goal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274895"/>
        <c:crosses val="autoZero"/>
        <c:auto val="1"/>
        <c:lblAlgn val="ctr"/>
        <c:lblOffset val="100"/>
        <c:noMultiLvlLbl val="0"/>
      </c:catAx>
      <c:valAx>
        <c:axId val="208327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Outcome Rate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850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 by Parent Category</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2-8A93-431D-A82A-59F3E1721F61}"/>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1-8A93-431D-A82A-59F3E1721F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'W1'!$A$5:$A$13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'W1'!$F$5:$F$13</c:f>
              <c:numCache>
                <c:formatCode>0%</c:formatCode>
                <c:ptCount val="9"/>
                <c:pt idx="0">
                  <c:v>0.58959537572254339</c:v>
                </c:pt>
                <c:pt idx="1">
                  <c:v>0.47826086956521741</c:v>
                </c:pt>
                <c:pt idx="2">
                  <c:v>0.46666666666666667</c:v>
                </c:pt>
                <c:pt idx="3">
                  <c:v>1</c:v>
                </c:pt>
                <c:pt idx="4">
                  <c:v>0.56571428571428573</c:v>
                </c:pt>
                <c:pt idx="5">
                  <c:v>0.63414634146341464</c:v>
                </c:pt>
                <c:pt idx="6">
                  <c:v>0.60606060606060608</c:v>
                </c:pt>
                <c:pt idx="7">
                  <c:v>0.68085106382978722</c:v>
                </c:pt>
                <c:pt idx="8">
                  <c:v>0.54678362573099415</c:v>
                </c:pt>
              </c:numCache>
            </c:numRef>
          </c:val>
          <c:extLst>
            <c:ext xmlns:c16="http://schemas.microsoft.com/office/drawing/2014/chart" uri="{C3380CC4-5D6E-409C-BE32-E72D297353CC}">
              <c16:uniqueId val="{00000000-8A93-431D-A82A-59F3E1721F61}"/>
            </c:ext>
          </c:extLst>
        </c:ser>
        <c:dLbls>
          <c:showLegendKey val="0"/>
          <c:showVal val="0"/>
          <c:showCatName val="0"/>
          <c:showSerName val="0"/>
          <c:showPercent val="0"/>
          <c:showBubbleSize val="0"/>
        </c:dLbls>
        <c:gapWidth val="219"/>
        <c:overlap val="-27"/>
        <c:axId val="1522304432"/>
        <c:axId val="1798522192"/>
      </c:barChart>
      <c:catAx>
        <c:axId val="152230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Parent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522192"/>
        <c:crosses val="autoZero"/>
        <c:auto val="1"/>
        <c:lblAlgn val="ctr"/>
        <c:lblOffset val="100"/>
        <c:noMultiLvlLbl val="0"/>
      </c:catAx>
      <c:valAx>
        <c:axId val="179852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Success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0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 by Sub Category</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accent1"/>
              </a:solidFill>
            </a:ln>
            <a:effectLst/>
          </c:spPr>
          <c:invertIfNegative val="0"/>
          <c:dPt>
            <c:idx val="6"/>
            <c:invertIfNegative val="0"/>
            <c:bubble3D val="0"/>
            <c:spPr>
              <a:solidFill>
                <a:schemeClr val="accent4"/>
              </a:solidFill>
              <a:ln>
                <a:solidFill>
                  <a:schemeClr val="accent1"/>
                </a:solidFill>
              </a:ln>
              <a:effectLst/>
            </c:spPr>
            <c:extLst>
              <c:ext xmlns:c16="http://schemas.microsoft.com/office/drawing/2014/chart" uri="{C3380CC4-5D6E-409C-BE32-E72D297353CC}">
                <c16:uniqueId val="{00000004-9812-4B92-9D88-2511C3B8579E}"/>
              </c:ext>
            </c:extLst>
          </c:dPt>
          <c:dPt>
            <c:idx val="10"/>
            <c:invertIfNegative val="0"/>
            <c:bubble3D val="0"/>
            <c:spPr>
              <a:solidFill>
                <a:srgbClr val="FFC000"/>
              </a:solidFill>
              <a:ln>
                <a:solidFill>
                  <a:schemeClr val="accent1"/>
                </a:solidFill>
              </a:ln>
              <a:effectLst/>
            </c:spPr>
            <c:extLst>
              <c:ext xmlns:c16="http://schemas.microsoft.com/office/drawing/2014/chart" uri="{C3380CC4-5D6E-409C-BE32-E72D297353CC}">
                <c16:uniqueId val="{00000002-FEA3-40D7-973E-4AE81F99510D}"/>
              </c:ext>
            </c:extLst>
          </c:dPt>
          <c:dPt>
            <c:idx val="16"/>
            <c:invertIfNegative val="0"/>
            <c:bubble3D val="0"/>
            <c:spPr>
              <a:solidFill>
                <a:schemeClr val="accent4"/>
              </a:solidFill>
              <a:ln>
                <a:solidFill>
                  <a:schemeClr val="accent1"/>
                </a:solidFill>
              </a:ln>
              <a:effectLst/>
            </c:spPr>
            <c:extLst>
              <c:ext xmlns:c16="http://schemas.microsoft.com/office/drawing/2014/chart" uri="{C3380CC4-5D6E-409C-BE32-E72D297353CC}">
                <c16:uniqueId val="{00000003-FEA3-40D7-973E-4AE81F9951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 2'!$A$3:$A$26</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'W 2'!$F$3:$F$26</c:f>
              <c:numCache>
                <c:formatCode>0%</c:formatCode>
                <c:ptCount val="24"/>
                <c:pt idx="0">
                  <c:v>0.65625</c:v>
                </c:pt>
                <c:pt idx="1">
                  <c:v>1</c:v>
                </c:pt>
                <c:pt idx="2">
                  <c:v>0.57627118644067798</c:v>
                </c:pt>
                <c:pt idx="3">
                  <c:v>0.61111111111111116</c:v>
                </c:pt>
                <c:pt idx="4">
                  <c:v>0.55555555555555558</c:v>
                </c:pt>
                <c:pt idx="5">
                  <c:v>0.52941176470588236</c:v>
                </c:pt>
                <c:pt idx="6">
                  <c:v>0.47826086956521741</c:v>
                </c:pt>
                <c:pt idx="7">
                  <c:v>0.51111111111111107</c:v>
                </c:pt>
                <c:pt idx="8">
                  <c:v>0.58823529411764708</c:v>
                </c:pt>
                <c:pt idx="9">
                  <c:v>0.5714285714285714</c:v>
                </c:pt>
                <c:pt idx="10">
                  <c:v>0.33333333333333331</c:v>
                </c:pt>
                <c:pt idx="11">
                  <c:v>0.65</c:v>
                </c:pt>
                <c:pt idx="12">
                  <c:v>0.63414634146341464</c:v>
                </c:pt>
                <c:pt idx="13">
                  <c:v>0.54678362573099415</c:v>
                </c:pt>
                <c:pt idx="14">
                  <c:v>0.5</c:v>
                </c:pt>
                <c:pt idx="15">
                  <c:v>0.57647058823529407</c:v>
                </c:pt>
                <c:pt idx="16">
                  <c:v>0.35714285714285715</c:v>
                </c:pt>
                <c:pt idx="17">
                  <c:v>0.6</c:v>
                </c:pt>
                <c:pt idx="18">
                  <c:v>0.6470588235294118</c:v>
                </c:pt>
                <c:pt idx="19">
                  <c:v>0.66666666666666663</c:v>
                </c:pt>
                <c:pt idx="20">
                  <c:v>0.51515151515151514</c:v>
                </c:pt>
                <c:pt idx="21">
                  <c:v>0.63636363636363635</c:v>
                </c:pt>
                <c:pt idx="22">
                  <c:v>0.72</c:v>
                </c:pt>
                <c:pt idx="23">
                  <c:v>1</c:v>
                </c:pt>
              </c:numCache>
            </c:numRef>
          </c:val>
          <c:extLst>
            <c:ext xmlns:c16="http://schemas.microsoft.com/office/drawing/2014/chart" uri="{C3380CC4-5D6E-409C-BE32-E72D297353CC}">
              <c16:uniqueId val="{00000000-FEA3-40D7-973E-4AE81F99510D}"/>
            </c:ext>
          </c:extLst>
        </c:ser>
        <c:dLbls>
          <c:showLegendKey val="0"/>
          <c:showVal val="0"/>
          <c:showCatName val="0"/>
          <c:showSerName val="0"/>
          <c:showPercent val="0"/>
          <c:showBubbleSize val="0"/>
        </c:dLbls>
        <c:gapWidth val="219"/>
        <c:overlap val="3"/>
        <c:axId val="1547687584"/>
        <c:axId val="1101219520"/>
      </c:barChart>
      <c:catAx>
        <c:axId val="154768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Sub Category</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19520"/>
        <c:crosses val="autoZero"/>
        <c:auto val="1"/>
        <c:lblAlgn val="ctr"/>
        <c:lblOffset val="100"/>
        <c:noMultiLvlLbl val="0"/>
      </c:catAx>
      <c:valAx>
        <c:axId val="110121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Success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8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by Success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 3'!$F$18</c:f>
              <c:strCache>
                <c:ptCount val="1"/>
                <c:pt idx="0">
                  <c:v>Success Rate</c:v>
                </c:pt>
              </c:strCache>
            </c:strRef>
          </c:tx>
          <c:spPr>
            <a:solidFill>
              <a:schemeClr val="accent1"/>
            </a:solidFill>
            <a:ln>
              <a:noFill/>
            </a:ln>
            <a:effectLst/>
          </c:spPr>
          <c:invertIfNegative val="0"/>
          <c:dPt>
            <c:idx val="4"/>
            <c:invertIfNegative val="0"/>
            <c:bubble3D val="0"/>
            <c:spPr>
              <a:solidFill>
                <a:srgbClr val="FFC000"/>
              </a:solidFill>
              <a:ln>
                <a:noFill/>
              </a:ln>
              <a:effectLst/>
            </c:spPr>
            <c:extLst>
              <c:ext xmlns:c16="http://schemas.microsoft.com/office/drawing/2014/chart" uri="{C3380CC4-5D6E-409C-BE32-E72D297353CC}">
                <c16:uniqueId val="{00000001-E2ED-4163-876F-65D370D26142}"/>
              </c:ext>
            </c:extLst>
          </c:dPt>
          <c:cat>
            <c:strRef>
              <c:f>'W 3'!$A$19:$A$25</c:f>
              <c:strCache>
                <c:ptCount val="7"/>
                <c:pt idx="0">
                  <c:v>AU</c:v>
                </c:pt>
                <c:pt idx="1">
                  <c:v>CA</c:v>
                </c:pt>
                <c:pt idx="2">
                  <c:v>CH</c:v>
                </c:pt>
                <c:pt idx="3">
                  <c:v>DK</c:v>
                </c:pt>
                <c:pt idx="4">
                  <c:v>GB</c:v>
                </c:pt>
                <c:pt idx="5">
                  <c:v>IT</c:v>
                </c:pt>
                <c:pt idx="6">
                  <c:v>US</c:v>
                </c:pt>
              </c:strCache>
            </c:strRef>
          </c:cat>
          <c:val>
            <c:numRef>
              <c:f>'W 3'!$F$19:$F$25</c:f>
              <c:numCache>
                <c:formatCode>_(* #,##0.00_);_(* \(#,##0.00\);_(* "-"??_);_(@_)</c:formatCode>
                <c:ptCount val="7"/>
                <c:pt idx="0">
                  <c:v>0.5714285714285714</c:v>
                </c:pt>
                <c:pt idx="1">
                  <c:v>0.51162790697674421</c:v>
                </c:pt>
                <c:pt idx="2">
                  <c:v>0.54545454545454541</c:v>
                </c:pt>
                <c:pt idx="3">
                  <c:v>0.56666666666666665</c:v>
                </c:pt>
                <c:pt idx="4">
                  <c:v>0.5957446808510638</c:v>
                </c:pt>
                <c:pt idx="5">
                  <c:v>0.54166666666666663</c:v>
                </c:pt>
                <c:pt idx="6">
                  <c:v>0.57824933687002655</c:v>
                </c:pt>
              </c:numCache>
            </c:numRef>
          </c:val>
          <c:extLst>
            <c:ext xmlns:c16="http://schemas.microsoft.com/office/drawing/2014/chart" uri="{C3380CC4-5D6E-409C-BE32-E72D297353CC}">
              <c16:uniqueId val="{00000000-E2ED-4163-876F-65D370D26142}"/>
            </c:ext>
          </c:extLst>
        </c:ser>
        <c:dLbls>
          <c:showLegendKey val="0"/>
          <c:showVal val="0"/>
          <c:showCatName val="0"/>
          <c:showSerName val="0"/>
          <c:showPercent val="0"/>
          <c:showBubbleSize val="0"/>
        </c:dLbls>
        <c:gapWidth val="219"/>
        <c:overlap val="-27"/>
        <c:axId val="612865663"/>
        <c:axId val="246773823"/>
      </c:barChart>
      <c:catAx>
        <c:axId val="61286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 </a:t>
                </a:r>
              </a:p>
            </c:rich>
          </c:tx>
          <c:layout>
            <c:manualLayout>
              <c:xMode val="edge"/>
              <c:yMode val="edge"/>
              <c:x val="0.4926447944006998"/>
              <c:y val="0.86942111402741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73823"/>
        <c:crosses val="autoZero"/>
        <c:auto val="1"/>
        <c:lblAlgn val="ctr"/>
        <c:lblOffset val="100"/>
        <c:noMultiLvlLbl val="0"/>
      </c:catAx>
      <c:valAx>
        <c:axId val="24677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Success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6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[CrowdfundingBook.xlsx]W 4!PivotTable9</c:name>
    <c:fmtId val="1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 4'!$B$4:$B$5</c:f>
              <c:strCache>
                <c:ptCount val="1"/>
                <c:pt idx="0">
                  <c:v>canceled</c:v>
                </c:pt>
              </c:strCache>
            </c:strRef>
          </c:tx>
          <c:spPr>
            <a:ln w="28575" cap="rnd">
              <a:solidFill>
                <a:schemeClr val="accent1"/>
              </a:solidFill>
              <a:round/>
            </a:ln>
            <a:effectLst/>
          </c:spPr>
          <c:marker>
            <c:symbol val="none"/>
          </c:marker>
          <c:cat>
            <c:strRef>
              <c:f>'W 4'!$A$6:$A$17</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'W 4'!$B$6:$B$17</c:f>
              <c:numCache>
                <c:formatCode>General</c:formatCode>
                <c:ptCount val="11"/>
                <c:pt idx="0">
                  <c:v>14</c:v>
                </c:pt>
                <c:pt idx="1">
                  <c:v>6</c:v>
                </c:pt>
                <c:pt idx="2">
                  <c:v>4</c:v>
                </c:pt>
                <c:pt idx="3">
                  <c:v>4</c:v>
                </c:pt>
                <c:pt idx="4">
                  <c:v>4</c:v>
                </c:pt>
                <c:pt idx="5">
                  <c:v>7</c:v>
                </c:pt>
                <c:pt idx="6">
                  <c:v>5</c:v>
                </c:pt>
                <c:pt idx="7">
                  <c:v>5</c:v>
                </c:pt>
                <c:pt idx="8">
                  <c:v>4</c:v>
                </c:pt>
                <c:pt idx="9">
                  <c:v>4</c:v>
                </c:pt>
              </c:numCache>
            </c:numRef>
          </c:val>
          <c:smooth val="0"/>
          <c:extLst>
            <c:ext xmlns:c16="http://schemas.microsoft.com/office/drawing/2014/chart" uri="{C3380CC4-5D6E-409C-BE32-E72D297353CC}">
              <c16:uniqueId val="{00000000-0F9B-4640-AF92-7201050465E7}"/>
            </c:ext>
          </c:extLst>
        </c:ser>
        <c:ser>
          <c:idx val="1"/>
          <c:order val="1"/>
          <c:tx>
            <c:strRef>
              <c:f>'W 4'!$C$4:$C$5</c:f>
              <c:strCache>
                <c:ptCount val="1"/>
                <c:pt idx="0">
                  <c:v>failed</c:v>
                </c:pt>
              </c:strCache>
            </c:strRef>
          </c:tx>
          <c:spPr>
            <a:ln w="28575" cap="rnd">
              <a:solidFill>
                <a:schemeClr val="accent2"/>
              </a:solidFill>
              <a:round/>
            </a:ln>
            <a:effectLst/>
          </c:spPr>
          <c:marker>
            <c:symbol val="none"/>
          </c:marker>
          <c:cat>
            <c:strRef>
              <c:f>'W 4'!$A$6:$A$17</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'W 4'!$C$6:$C$17</c:f>
              <c:numCache>
                <c:formatCode>General</c:formatCode>
                <c:ptCount val="11"/>
                <c:pt idx="0">
                  <c:v>35</c:v>
                </c:pt>
                <c:pt idx="1">
                  <c:v>40</c:v>
                </c:pt>
                <c:pt idx="2">
                  <c:v>32</c:v>
                </c:pt>
                <c:pt idx="3">
                  <c:v>35</c:v>
                </c:pt>
                <c:pt idx="4">
                  <c:v>37</c:v>
                </c:pt>
                <c:pt idx="5">
                  <c:v>42</c:v>
                </c:pt>
                <c:pt idx="6">
                  <c:v>42</c:v>
                </c:pt>
                <c:pt idx="7">
                  <c:v>28</c:v>
                </c:pt>
                <c:pt idx="8">
                  <c:v>35</c:v>
                </c:pt>
                <c:pt idx="9">
                  <c:v>36</c:v>
                </c:pt>
                <c:pt idx="10">
                  <c:v>2</c:v>
                </c:pt>
              </c:numCache>
            </c:numRef>
          </c:val>
          <c:smooth val="0"/>
          <c:extLst>
            <c:ext xmlns:c16="http://schemas.microsoft.com/office/drawing/2014/chart" uri="{C3380CC4-5D6E-409C-BE32-E72D297353CC}">
              <c16:uniqueId val="{00000001-0F9B-4640-AF92-7201050465E7}"/>
            </c:ext>
          </c:extLst>
        </c:ser>
        <c:ser>
          <c:idx val="2"/>
          <c:order val="2"/>
          <c:tx>
            <c:strRef>
              <c:f>'W 4'!$D$4:$D$5</c:f>
              <c:strCache>
                <c:ptCount val="1"/>
                <c:pt idx="0">
                  <c:v>successful</c:v>
                </c:pt>
              </c:strCache>
            </c:strRef>
          </c:tx>
          <c:spPr>
            <a:ln w="28575" cap="rnd">
              <a:solidFill>
                <a:schemeClr val="accent3"/>
              </a:solidFill>
              <a:round/>
            </a:ln>
            <a:effectLst/>
          </c:spPr>
          <c:marker>
            <c:symbol val="none"/>
          </c:marker>
          <c:cat>
            <c:strRef>
              <c:f>'W 4'!$A$6:$A$17</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'W 4'!$D$6:$D$17</c:f>
              <c:numCache>
                <c:formatCode>General</c:formatCode>
                <c:ptCount val="11"/>
                <c:pt idx="0">
                  <c:v>58</c:v>
                </c:pt>
                <c:pt idx="1">
                  <c:v>56</c:v>
                </c:pt>
                <c:pt idx="2">
                  <c:v>45</c:v>
                </c:pt>
                <c:pt idx="3">
                  <c:v>48</c:v>
                </c:pt>
                <c:pt idx="4">
                  <c:v>60</c:v>
                </c:pt>
                <c:pt idx="5">
                  <c:v>54</c:v>
                </c:pt>
                <c:pt idx="6">
                  <c:v>49</c:v>
                </c:pt>
                <c:pt idx="7">
                  <c:v>67</c:v>
                </c:pt>
                <c:pt idx="8">
                  <c:v>61</c:v>
                </c:pt>
                <c:pt idx="9">
                  <c:v>67</c:v>
                </c:pt>
              </c:numCache>
            </c:numRef>
          </c:val>
          <c:smooth val="0"/>
          <c:extLst>
            <c:ext xmlns:c16="http://schemas.microsoft.com/office/drawing/2014/chart" uri="{C3380CC4-5D6E-409C-BE32-E72D297353CC}">
              <c16:uniqueId val="{00000002-0F9B-4640-AF92-7201050465E7}"/>
            </c:ext>
          </c:extLst>
        </c:ser>
        <c:dLbls>
          <c:showLegendKey val="0"/>
          <c:showVal val="0"/>
          <c:showCatName val="0"/>
          <c:showSerName val="0"/>
          <c:showPercent val="0"/>
          <c:showBubbleSize val="0"/>
        </c:dLbls>
        <c:smooth val="0"/>
        <c:axId val="1904345072"/>
        <c:axId val="1782165152"/>
      </c:lineChart>
      <c:catAx>
        <c:axId val="190434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165152"/>
        <c:crosses val="autoZero"/>
        <c:auto val="1"/>
        <c:lblAlgn val="ctr"/>
        <c:lblOffset val="100"/>
        <c:noMultiLvlLbl val="0"/>
      </c:catAx>
      <c:valAx>
        <c:axId val="178216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Outcome Rate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34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Unsuccess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Unsuccess</a:t>
          </a:r>
        </a:p>
      </cx:txPr>
    </cx:title>
    <cx:plotArea>
      <cx:plotAreaRegion>
        <cx:series layoutId="boxWhisker" uniqueId="{105D05E3-143F-488D-94DA-1EB34FD4092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success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a:t>
          </a:r>
        </a:p>
      </cx:txPr>
    </cx:title>
    <cx:plotArea>
      <cx:plotAreaRegion>
        <cx:series layoutId="boxWhisker" uniqueId="{4DC2B56A-C0CF-4B8C-881F-D6510472CAC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EDD9BE66-E2D0-4C26-9A79-D3C39DBC643C}">
          <cx:tx>
            <cx:txData>
              <cx:f>_xlchart.v1.0</cx:f>
              <cx:v>Uns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Histogram - Average Donation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 Average Donation</a:t>
          </a:r>
        </a:p>
      </cx:txPr>
    </cx:title>
    <cx:plotArea>
      <cx:plotAreaRegion>
        <cx:series layoutId="clusteredColumn" uniqueId="{D0B0D60D-87F3-43D7-B599-B8F36B88A651}">
          <cx:tx>
            <cx:txData>
              <cx:f>_xlchart.v1.4</cx:f>
              <cx:v> Average Donation   100   91   83   27   35   86   71   74   74   82   43   51   76   102   60   52   88   65   105   48   37   71   38   60   68   90   99   25   103   92   62   55   102   74   75   53   99   105   68   93   93   31   101   n/a   85   82   50   79   45   41   96   2   81   38   40   84   30   50   47   56   79   47   90   4   58   36   31   64   26   44   74   104   28   69   102   65   111   110   71   48   64   76   73   37   47   108   93   94   104   95   77   58   36   89   59   49   4   56   49   58   98   88   59   79   72   1   42   33   103   58   76   65   31   96   57   108   28   42   59   52   28   105   52   40   5   66   94   25   101   68   80   94   104   62   49   77   85   26   82   105   65   61   105   48   99   29   56   83   49   68   31   64   83   45   70   47   70   66   86   51   71   49   43   33   90   83   39   91   5   40   51   56   72   76   71   83   93   1   60   43   89   102   57   26   105   78   65   41   85   38   107   2   59   64   110   67   44   102   75   37   55   27   33   59   86   99   104   75   110   112   62   105   109   81   94   73   85   45   108   42   63   75   90   37   79   54   87   53   76   64   84   54   84   52   44   101   33   92   103   99   73   63   112   102   105   94   85   110   108   45   45   106   69   85   39   73   35   107   62   112   35   85   69   106   75   75   36   27   94   46   48   53   45   33   59   45   90   70   31   29   30   58   111   72   61   109   112   85   74   105   86   57   80   41   48   55   92   40   111   61   111   89   58   108   38   65   107   91   1   56   31   89   103   95   76   108   51   72   109   95   110   87   31   95   70   63   110   26   47   90   80   43   88   47   47   94   80   59   66   61   98   105   86   30   47   105   70   1   60   52   31   95   76   113   105   79   57   36   108   44   55   78   83   104   26   101   112   42   110   59   33   39   31   38   32   102   106   35   46   69   109   82   36   74   91   80   63   70   61   99   97   61   73   40   87   42   104   62   90   39   55   48   88   52   30   98   109   67   65   100   82   63   97   39   45   76   69   43   43   75   69   66   98   26   3   38   106   97   57   90   72   78   38   58   50   54   30   70   56   102   25   32   82   52   81   40   90   97   25   37   73   68   62   25   106   75   101   77   72   44   70   40   41   99   88   81   94   73   109   41   99   106   49   39   31   104   42   53   51   101   65   38   38   81   26   30   54   102   77   88   47   111   87   64   106   74   89   77   97   33   100   110   66   41   104   5   47   81   26   104   64   108   72   60   78   106   25   96   30   59   85   78   50   59   94   40   70   48   63   87   75   41   50   97   101   88   90   29   42   110   42   31   66   2   46   74   69   61   111   88   50   100   105   108   29   30   41   63   27   68   51   54   97   25   84   47   78   63   81   65   104   70   83   55   52   60   44   53   55   36   37   63   30   75   29   98   87   45   37   95   29   56   54   82   67   108   69   39   110   95   101   65   27   105   84   103   40   51   41   59   99   104   77   87   84   101   32   71   77   102   51   31   28   38   n/a </cx:v>
            </cx:txData>
          </cx:tx>
          <cx:dataId val="0"/>
          <cx:layoutPr>
            <cx:binning intervalClosed="r"/>
          </cx:layoutPr>
        </cx:series>
      </cx:plotAreaRegion>
      <cx:axis id="0">
        <cx:catScaling gapWidth="0"/>
        <cx:title>
          <cx:tx>
            <cx:txData>
              <cx:v>Average Donation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Average Donation</a:t>
              </a:r>
            </a:p>
          </cx:txPr>
        </cx:title>
        <cx:tickLabels/>
      </cx:axis>
      <cx:axis id="1">
        <cx:valScaling/>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a:p>
                <a:pPr algn="ctr" rtl="0">
                  <a:defRPr/>
                </a:pPr>
                <a:endParaRPr lang="en-US" sz="9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180974</xdr:colOff>
      <xdr:row>3</xdr:row>
      <xdr:rowOff>101600</xdr:rowOff>
    </xdr:from>
    <xdr:to>
      <xdr:col>22</xdr:col>
      <xdr:colOff>127000</xdr:colOff>
      <xdr:row>35</xdr:row>
      <xdr:rowOff>158750</xdr:rowOff>
    </xdr:to>
    <xdr:graphicFrame macro="">
      <xdr:nvGraphicFramePr>
        <xdr:cNvPr id="3" name="Chart 2">
          <a:extLst>
            <a:ext uri="{FF2B5EF4-FFF2-40B4-BE49-F238E27FC236}">
              <a16:creationId xmlns:a16="http://schemas.microsoft.com/office/drawing/2014/main" id="{FD51412F-AC45-E99C-06F0-8C7D9ECEA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266700</xdr:colOff>
      <xdr:row>0</xdr:row>
      <xdr:rowOff>101600</xdr:rowOff>
    </xdr:from>
    <xdr:to>
      <xdr:col>18</xdr:col>
      <xdr:colOff>774700</xdr:colOff>
      <xdr:row>14</xdr:row>
      <xdr:rowOff>82550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A836D66-DD5D-391F-5FAD-86EACC3E63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753850" y="101600"/>
              <a:ext cx="40259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26</xdr:col>
      <xdr:colOff>698500</xdr:colOff>
      <xdr:row>3</xdr:row>
      <xdr:rowOff>57150</xdr:rowOff>
    </xdr:from>
    <xdr:to>
      <xdr:col>32</xdr:col>
      <xdr:colOff>577850</xdr:colOff>
      <xdr:row>13</xdr:row>
      <xdr:rowOff>146050</xdr:rowOff>
    </xdr:to>
    <xdr:graphicFrame macro="">
      <xdr:nvGraphicFramePr>
        <xdr:cNvPr id="2" name="Chart 1">
          <a:extLst>
            <a:ext uri="{FF2B5EF4-FFF2-40B4-BE49-F238E27FC236}">
              <a16:creationId xmlns:a16="http://schemas.microsoft.com/office/drawing/2014/main" id="{83724E56-7A69-2D40-3A66-9C74B2C34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536574</xdr:colOff>
      <xdr:row>31</xdr:row>
      <xdr:rowOff>19050</xdr:rowOff>
    </xdr:from>
    <xdr:to>
      <xdr:col>15</xdr:col>
      <xdr:colOff>641349</xdr:colOff>
      <xdr:row>45</xdr:row>
      <xdr:rowOff>6350</xdr:rowOff>
    </xdr:to>
    <xdr:graphicFrame macro="">
      <xdr:nvGraphicFramePr>
        <xdr:cNvPr id="2" name="Chart 1">
          <a:extLst>
            <a:ext uri="{FF2B5EF4-FFF2-40B4-BE49-F238E27FC236}">
              <a16:creationId xmlns:a16="http://schemas.microsoft.com/office/drawing/2014/main" id="{3DE4F089-FAF4-67B4-E921-3B8A4D74B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552450</xdr:colOff>
      <xdr:row>3</xdr:row>
      <xdr:rowOff>139700</xdr:rowOff>
    </xdr:from>
    <xdr:to>
      <xdr:col>16</xdr:col>
      <xdr:colOff>6350</xdr:colOff>
      <xdr:row>28</xdr:row>
      <xdr:rowOff>31750</xdr:rowOff>
    </xdr:to>
    <xdr:graphicFrame macro="">
      <xdr:nvGraphicFramePr>
        <xdr:cNvPr id="3" name="Chart 2">
          <a:extLst>
            <a:ext uri="{FF2B5EF4-FFF2-40B4-BE49-F238E27FC236}">
              <a16:creationId xmlns:a16="http://schemas.microsoft.com/office/drawing/2014/main" id="{609BDFDB-2E5A-BAF7-8ED7-E8CFDC33D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15875</xdr:colOff>
      <xdr:row>4</xdr:row>
      <xdr:rowOff>25400</xdr:rowOff>
    </xdr:from>
    <xdr:to>
      <xdr:col>13</xdr:col>
      <xdr:colOff>625475</xdr:colOff>
      <xdr:row>18</xdr:row>
      <xdr:rowOff>12700</xdr:rowOff>
    </xdr:to>
    <xdr:graphicFrame macro="">
      <xdr:nvGraphicFramePr>
        <xdr:cNvPr id="3" name="Chart 2">
          <a:extLst>
            <a:ext uri="{FF2B5EF4-FFF2-40B4-BE49-F238E27FC236}">
              <a16:creationId xmlns:a16="http://schemas.microsoft.com/office/drawing/2014/main" id="{B9BA991A-B69E-5697-9AFD-712F2A6B6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16</xdr:row>
      <xdr:rowOff>50800</xdr:rowOff>
    </xdr:from>
    <xdr:to>
      <xdr:col>8</xdr:col>
      <xdr:colOff>184150</xdr:colOff>
      <xdr:row>29</xdr:row>
      <xdr:rowOff>190500</xdr:rowOff>
    </xdr:to>
    <xdr:graphicFrame macro="">
      <xdr:nvGraphicFramePr>
        <xdr:cNvPr id="3" name="Chart 2">
          <a:extLst>
            <a:ext uri="{FF2B5EF4-FFF2-40B4-BE49-F238E27FC236}">
              <a16:creationId xmlns:a16="http://schemas.microsoft.com/office/drawing/2014/main" id="{D37D5673-E867-8B07-DF36-C1DE05440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20</xdr:row>
      <xdr:rowOff>0</xdr:rowOff>
    </xdr:from>
    <xdr:to>
      <xdr:col>5</xdr:col>
      <xdr:colOff>177800</xdr:colOff>
      <xdr:row>33</xdr:row>
      <xdr:rowOff>184150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CC43312-5313-4581-9062-CB3363F300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40200" y="4787900"/>
              <a:ext cx="39243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209550</xdr:colOff>
      <xdr:row>19</xdr:row>
      <xdr:rowOff>177800</xdr:rowOff>
    </xdr:from>
    <xdr:to>
      <xdr:col>7</xdr:col>
      <xdr:colOff>1752600</xdr:colOff>
      <xdr:row>33</xdr:row>
      <xdr:rowOff>165100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DC5E401-38BC-4B36-91E5-32468201D4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096250" y="4768850"/>
              <a:ext cx="37338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3587750</xdr:colOff>
      <xdr:row>371</xdr:row>
      <xdr:rowOff>127000</xdr:rowOff>
    </xdr:from>
    <xdr:to>
      <xdr:col>7</xdr:col>
      <xdr:colOff>2222500</xdr:colOff>
      <xdr:row>385</xdr:row>
      <xdr:rowOff>114300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BCABB00-77D2-40E5-037F-4BF2D80F8E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727950" y="742188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3</xdr:col>
      <xdr:colOff>666750</xdr:colOff>
      <xdr:row>45</xdr:row>
      <xdr:rowOff>31750</xdr:rowOff>
    </xdr:from>
    <xdr:ext cx="8489950" cy="1125693"/>
    <xdr:sp macro="" textlink="">
      <xdr:nvSpPr>
        <xdr:cNvPr id="8" name="TextBox 7">
          <a:extLst>
            <a:ext uri="{FF2B5EF4-FFF2-40B4-BE49-F238E27FC236}">
              <a16:creationId xmlns:a16="http://schemas.microsoft.com/office/drawing/2014/main" id="{7C10A277-DB9D-480E-4920-90832B67AC5D}"/>
            </a:ext>
          </a:extLst>
        </xdr:cNvPr>
        <xdr:cNvSpPr txBox="1"/>
      </xdr:nvSpPr>
      <xdr:spPr>
        <a:xfrm>
          <a:off x="4000500" y="9950450"/>
          <a:ext cx="8489950"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Dataset measures show that the large variance of the number of backers in successful and unsuccessful campaigns is huge, implying the mean will not represent the true value. The difference in the mean and median is calculated in Table A. However, this does not mean the median represents the closer value. As seen in Boxplots 1,2, there are outliers. Table B shows the new mean calculated after excluding outliers. The difference between the new mean and the original mean is shown in Table B. It can be seen the difference between the new mean and the original mean is lesser than the difference between the original mean and the median. Therefore, in this case, the mean is closer to the true value, summarising better data.</a:t>
          </a:r>
        </a:p>
      </xdr:txBody>
    </xdr:sp>
    <xdr:clientData/>
  </xdr:oneCellAnchor>
  <xdr:oneCellAnchor>
    <xdr:from>
      <xdr:col>3</xdr:col>
      <xdr:colOff>755650</xdr:colOff>
      <xdr:row>52</xdr:row>
      <xdr:rowOff>152400</xdr:rowOff>
    </xdr:from>
    <xdr:ext cx="8413750" cy="596900"/>
    <xdr:sp macro="" textlink="">
      <xdr:nvSpPr>
        <xdr:cNvPr id="9" name="TextBox 8">
          <a:extLst>
            <a:ext uri="{FF2B5EF4-FFF2-40B4-BE49-F238E27FC236}">
              <a16:creationId xmlns:a16="http://schemas.microsoft.com/office/drawing/2014/main" id="{DA43E30A-7BBD-DBC5-C0EE-098C6488EBF1}"/>
            </a:ext>
          </a:extLst>
        </xdr:cNvPr>
        <xdr:cNvSpPr txBox="1"/>
      </xdr:nvSpPr>
      <xdr:spPr>
        <a:xfrm>
          <a:off x="4089400" y="11449050"/>
          <a:ext cx="8413750" cy="596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100"/>
        </a:p>
      </xdr:txBody>
    </xdr:sp>
    <xdr:clientData/>
  </xdr:oneCellAnchor>
  <xdr:oneCellAnchor>
    <xdr:from>
      <xdr:col>3</xdr:col>
      <xdr:colOff>685800</xdr:colOff>
      <xdr:row>52</xdr:row>
      <xdr:rowOff>76200</xdr:rowOff>
    </xdr:from>
    <xdr:ext cx="8477250" cy="609013"/>
    <xdr:sp macro="" textlink="">
      <xdr:nvSpPr>
        <xdr:cNvPr id="10" name="TextBox 9">
          <a:extLst>
            <a:ext uri="{FF2B5EF4-FFF2-40B4-BE49-F238E27FC236}">
              <a16:creationId xmlns:a16="http://schemas.microsoft.com/office/drawing/2014/main" id="{6529E609-A029-E14A-AC0D-87D1DFB06130}"/>
            </a:ext>
          </a:extLst>
        </xdr:cNvPr>
        <xdr:cNvSpPr txBox="1"/>
      </xdr:nvSpPr>
      <xdr:spPr>
        <a:xfrm>
          <a:off x="4019550" y="11372850"/>
          <a:ext cx="847725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Moving away from central tendancy could lead higher variability. The differnce of the</a:t>
          </a:r>
          <a:r>
            <a:rPr lang="en-GB" sz="1100" baseline="0"/>
            <a:t> mean and median of </a:t>
          </a:r>
          <a:r>
            <a:rPr lang="en-GB" sz="1100"/>
            <a:t>successful campaigns larger than unsuccessful campaigns, with regard to the number of backers. Yes, this makes sense because higher differance</a:t>
          </a:r>
          <a:r>
            <a:rPr lang="en-GB" sz="1100" baseline="0"/>
            <a:t> could lead to larger the variance. Therefore, more variability can be expected.</a:t>
          </a:r>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8</xdr:col>
      <xdr:colOff>12700</xdr:colOff>
      <xdr:row>0</xdr:row>
      <xdr:rowOff>146050</xdr:rowOff>
    </xdr:from>
    <xdr:to>
      <xdr:col>14</xdr:col>
      <xdr:colOff>622300</xdr:colOff>
      <xdr:row>14</xdr:row>
      <xdr:rowOff>133350</xdr:rowOff>
    </xdr:to>
    <xdr:graphicFrame macro="">
      <xdr:nvGraphicFramePr>
        <xdr:cNvPr id="2" name="Chart 1">
          <a:extLst>
            <a:ext uri="{FF2B5EF4-FFF2-40B4-BE49-F238E27FC236}">
              <a16:creationId xmlns:a16="http://schemas.microsoft.com/office/drawing/2014/main" id="{84F19630-6DF3-F37C-8E9F-4CD575F55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387350</xdr:colOff>
      <xdr:row>1</xdr:row>
      <xdr:rowOff>63500</xdr:rowOff>
    </xdr:from>
    <xdr:to>
      <xdr:col>18</xdr:col>
      <xdr:colOff>19050</xdr:colOff>
      <xdr:row>15</xdr:row>
      <xdr:rowOff>146050</xdr:rowOff>
    </xdr:to>
    <xdr:graphicFrame macro="">
      <xdr:nvGraphicFramePr>
        <xdr:cNvPr id="2" name="Chart 1">
          <a:extLst>
            <a:ext uri="{FF2B5EF4-FFF2-40B4-BE49-F238E27FC236}">
              <a16:creationId xmlns:a16="http://schemas.microsoft.com/office/drawing/2014/main" id="{81EAE96A-EC35-3BB0-B014-DC3AE45A7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209550</xdr:colOff>
      <xdr:row>12</xdr:row>
      <xdr:rowOff>44450</xdr:rowOff>
    </xdr:from>
    <xdr:to>
      <xdr:col>14</xdr:col>
      <xdr:colOff>158750</xdr:colOff>
      <xdr:row>26</xdr:row>
      <xdr:rowOff>31750</xdr:rowOff>
    </xdr:to>
    <xdr:graphicFrame macro="">
      <xdr:nvGraphicFramePr>
        <xdr:cNvPr id="2" name="Chart 1">
          <a:extLst>
            <a:ext uri="{FF2B5EF4-FFF2-40B4-BE49-F238E27FC236}">
              <a16:creationId xmlns:a16="http://schemas.microsoft.com/office/drawing/2014/main" id="{5DA9A070-FC65-7D53-CDE7-89D98E789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371474</xdr:colOff>
      <xdr:row>2</xdr:row>
      <xdr:rowOff>146050</xdr:rowOff>
    </xdr:from>
    <xdr:to>
      <xdr:col>20</xdr:col>
      <xdr:colOff>222249</xdr:colOff>
      <xdr:row>16</xdr:row>
      <xdr:rowOff>133350</xdr:rowOff>
    </xdr:to>
    <xdr:graphicFrame macro="">
      <xdr:nvGraphicFramePr>
        <xdr:cNvPr id="3" name="Chart 2">
          <a:extLst>
            <a:ext uri="{FF2B5EF4-FFF2-40B4-BE49-F238E27FC236}">
              <a16:creationId xmlns:a16="http://schemas.microsoft.com/office/drawing/2014/main" id="{D49BE9F7-1782-9038-42B1-23DBBDD59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44.70440185185" createdVersion="8" refreshedVersion="8" minRefreshableVersion="3" recordCount="1000" xr:uid="{A10543B2-CDCD-4DD3-846A-79A37C389290}">
  <cacheSource type="worksheet">
    <worksheetSource ref="A1:T1001" sheet="Crowdfunding"/>
  </cacheSource>
  <cacheFields count="23">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ount="999">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43">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43">
      <sharedItems containsSemiMixedTypes="0" containsString="0" containsNumber="1" containsInteger="1" minValue="0" maxValue="199110" count="964">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Percent Funded" numFmtId="9">
      <sharedItems containsSemiMixedTypes="0" containsString="0" containsNumber="1" minValue="0" maxValue="23.388333333333332"/>
    </cacheField>
    <cacheField name="Average Donation" numFmtId="43">
      <sharedItems containsMixedTypes="1" containsNumber="1" minValue="1" maxValue="113.17073170731707" count="984">
        <s v="n/a"/>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Months (Date Created Conversion)" numFmtId="0" databaseField="0">
      <fieldGroup base="11">
        <rangePr groupBy="months" startDate="2010-01-09T06:00:00" endDate="2020-01-27T06:00:00"/>
        <groupItems count="14">
          <s v="&lt;09/01/2010"/>
          <s v="Jan"/>
          <s v="Feb"/>
          <s v="Mar"/>
          <s v="Apr"/>
          <s v="May"/>
          <s v="Jun"/>
          <s v="Jul"/>
          <s v="Aug"/>
          <s v="Sep"/>
          <s v="Oct"/>
          <s v="Nov"/>
          <s v="Dec"/>
          <s v="&gt;27/01/2020"/>
        </groupItems>
      </fieldGroup>
    </cacheField>
    <cacheField name="Quarters (Date Created Conversion)" numFmtId="0" databaseField="0">
      <fieldGroup base="11">
        <rangePr groupBy="quarters" startDate="2010-01-09T06:00:00" endDate="2020-01-27T06:00:00"/>
        <groupItems count="6">
          <s v="&lt;09/01/2010"/>
          <s v="Qtr1"/>
          <s v="Qtr2"/>
          <s v="Qtr3"/>
          <s v="Qtr4"/>
          <s v="&gt;27/01/2020"/>
        </groupItems>
      </fieldGroup>
    </cacheField>
    <cacheField name="Years (Date Created Conversion)" numFmtId="0" databaseField="0">
      <fieldGroup base="11">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aldwin, Riley and Jackson"/>
    <x v="0"/>
    <x v="0"/>
    <x v="0"/>
    <x v="0"/>
    <x v="0"/>
    <x v="0"/>
    <s v="CAD"/>
    <n v="1448690400"/>
    <n v="1450159200"/>
    <x v="0"/>
    <d v="2015-12-15T06:00:00"/>
    <b v="0"/>
    <b v="0"/>
    <s v="food/food trucks"/>
    <x v="0"/>
    <x v="0"/>
    <n v="0"/>
    <x v="0"/>
  </r>
  <r>
    <x v="1"/>
    <s v="Odom Inc"/>
    <x v="1"/>
    <x v="1"/>
    <x v="1"/>
    <x v="1"/>
    <x v="1"/>
    <x v="1"/>
    <s v="USD"/>
    <n v="1408424400"/>
    <n v="1408597200"/>
    <x v="1"/>
    <d v="2014-08-21T05:00:00"/>
    <b v="0"/>
    <b v="1"/>
    <s v="music/rock"/>
    <x v="1"/>
    <x v="1"/>
    <n v="10.4"/>
    <x v="1"/>
  </r>
  <r>
    <x v="2"/>
    <s v="Melton, Robinson and Fritz"/>
    <x v="2"/>
    <x v="2"/>
    <x v="2"/>
    <x v="1"/>
    <x v="2"/>
    <x v="2"/>
    <s v="AUD"/>
    <n v="1384668000"/>
    <n v="1384840800"/>
    <x v="2"/>
    <d v="2013-11-19T06:00:00"/>
    <b v="0"/>
    <b v="0"/>
    <s v="technology/web"/>
    <x v="2"/>
    <x v="2"/>
    <n v="1.3147878228782288"/>
    <x v="2"/>
  </r>
  <r>
    <x v="3"/>
    <s v="Mcdonald, Gonzalez and Ross"/>
    <x v="3"/>
    <x v="3"/>
    <x v="3"/>
    <x v="0"/>
    <x v="3"/>
    <x v="1"/>
    <s v="USD"/>
    <n v="1565499600"/>
    <n v="1568955600"/>
    <x v="3"/>
    <d v="2019-09-20T05:00:00"/>
    <b v="0"/>
    <b v="0"/>
    <s v="music/rock"/>
    <x v="1"/>
    <x v="1"/>
    <n v="0.58976190476190471"/>
    <x v="3"/>
  </r>
  <r>
    <x v="4"/>
    <s v="Larson-Little"/>
    <x v="4"/>
    <x v="4"/>
    <x v="4"/>
    <x v="0"/>
    <x v="4"/>
    <x v="1"/>
    <s v="USD"/>
    <n v="1547964000"/>
    <n v="1548309600"/>
    <x v="4"/>
    <d v="2019-01-24T06:00:00"/>
    <b v="0"/>
    <b v="0"/>
    <s v="theater/plays"/>
    <x v="3"/>
    <x v="3"/>
    <n v="0.69276315789473686"/>
    <x v="4"/>
  </r>
  <r>
    <x v="5"/>
    <s v="Harris Group"/>
    <x v="5"/>
    <x v="4"/>
    <x v="5"/>
    <x v="1"/>
    <x v="5"/>
    <x v="3"/>
    <s v="DKK"/>
    <n v="1346130000"/>
    <n v="1347080400"/>
    <x v="5"/>
    <d v="2012-09-08T05:00:00"/>
    <b v="0"/>
    <b v="0"/>
    <s v="theater/plays"/>
    <x v="3"/>
    <x v="3"/>
    <n v="1.7361842105263159"/>
    <x v="5"/>
  </r>
  <r>
    <x v="6"/>
    <s v="Ortiz, Coleman and Mitchell"/>
    <x v="6"/>
    <x v="5"/>
    <x v="6"/>
    <x v="0"/>
    <x v="6"/>
    <x v="4"/>
    <s v="GBP"/>
    <n v="1505278800"/>
    <n v="1505365200"/>
    <x v="6"/>
    <d v="2017-09-14T05:00:00"/>
    <b v="0"/>
    <b v="0"/>
    <s v="film &amp; video/documentary"/>
    <x v="4"/>
    <x v="4"/>
    <n v="0.20961538461538462"/>
    <x v="6"/>
  </r>
  <r>
    <x v="7"/>
    <s v="Carter-Guzman"/>
    <x v="7"/>
    <x v="6"/>
    <x v="7"/>
    <x v="1"/>
    <x v="7"/>
    <x v="3"/>
    <s v="DKK"/>
    <n v="1439442000"/>
    <n v="1439614800"/>
    <x v="7"/>
    <d v="2015-08-15T05:00:00"/>
    <b v="0"/>
    <b v="0"/>
    <s v="theater/plays"/>
    <x v="3"/>
    <x v="3"/>
    <n v="3.2757777777777779"/>
    <x v="7"/>
  </r>
  <r>
    <x v="8"/>
    <s v="Nunez-Richards"/>
    <x v="8"/>
    <x v="7"/>
    <x v="8"/>
    <x v="2"/>
    <x v="8"/>
    <x v="3"/>
    <s v="DKK"/>
    <n v="1281330000"/>
    <n v="1281502800"/>
    <x v="8"/>
    <d v="2010-08-11T05:00:00"/>
    <b v="0"/>
    <b v="0"/>
    <s v="theater/plays"/>
    <x v="3"/>
    <x v="3"/>
    <n v="0.19932788374205268"/>
    <x v="8"/>
  </r>
  <r>
    <x v="9"/>
    <s v="Rangel, Holt and Jones"/>
    <x v="9"/>
    <x v="8"/>
    <x v="9"/>
    <x v="0"/>
    <x v="9"/>
    <x v="1"/>
    <s v="USD"/>
    <n v="1379566800"/>
    <n v="1383804000"/>
    <x v="9"/>
    <d v="2013-11-07T06:00:00"/>
    <b v="0"/>
    <b v="0"/>
    <s v="music/electric music"/>
    <x v="1"/>
    <x v="5"/>
    <n v="0.51741935483870971"/>
    <x v="9"/>
  </r>
  <r>
    <x v="10"/>
    <s v="Green Ltd"/>
    <x v="10"/>
    <x v="5"/>
    <x v="10"/>
    <x v="1"/>
    <x v="10"/>
    <x v="1"/>
    <s v="USD"/>
    <n v="1281762000"/>
    <n v="1285909200"/>
    <x v="10"/>
    <d v="2010-10-01T05:00:00"/>
    <b v="0"/>
    <b v="0"/>
    <s v="film &amp; video/drama"/>
    <x v="4"/>
    <x v="6"/>
    <n v="2.6611538461538462"/>
    <x v="10"/>
  </r>
  <r>
    <x v="11"/>
    <s v="Perez, Johnson and Gardner"/>
    <x v="11"/>
    <x v="9"/>
    <x v="11"/>
    <x v="0"/>
    <x v="11"/>
    <x v="1"/>
    <s v="USD"/>
    <n v="1285045200"/>
    <n v="1285563600"/>
    <x v="11"/>
    <d v="2010-09-27T05:00:00"/>
    <b v="0"/>
    <b v="1"/>
    <s v="theater/plays"/>
    <x v="3"/>
    <x v="3"/>
    <n v="0.48095238095238096"/>
    <x v="11"/>
  </r>
  <r>
    <x v="12"/>
    <s v="Kim Ltd"/>
    <x v="12"/>
    <x v="9"/>
    <x v="12"/>
    <x v="0"/>
    <x v="12"/>
    <x v="1"/>
    <s v="USD"/>
    <n v="1571720400"/>
    <n v="1572411600"/>
    <x v="12"/>
    <d v="2019-10-30T05:00:00"/>
    <b v="0"/>
    <b v="0"/>
    <s v="film &amp; video/drama"/>
    <x v="4"/>
    <x v="6"/>
    <n v="0.89349206349206345"/>
    <x v="12"/>
  </r>
  <r>
    <x v="13"/>
    <s v="Walker, Taylor and Coleman"/>
    <x v="13"/>
    <x v="3"/>
    <x v="13"/>
    <x v="1"/>
    <x v="13"/>
    <x v="1"/>
    <s v="USD"/>
    <n v="1465621200"/>
    <n v="1466658000"/>
    <x v="13"/>
    <d v="2016-06-23T05:00:00"/>
    <b v="0"/>
    <b v="0"/>
    <s v="music/indie rock"/>
    <x v="1"/>
    <x v="7"/>
    <n v="2.4511904761904764"/>
    <x v="13"/>
  </r>
  <r>
    <x v="14"/>
    <s v="Rodriguez, Rose and Stewart"/>
    <x v="14"/>
    <x v="10"/>
    <x v="14"/>
    <x v="0"/>
    <x v="14"/>
    <x v="1"/>
    <s v="USD"/>
    <n v="1331013600"/>
    <n v="1333342800"/>
    <x v="14"/>
    <d v="2012-04-02T05:00:00"/>
    <b v="0"/>
    <b v="0"/>
    <s v="music/indie rock"/>
    <x v="1"/>
    <x v="7"/>
    <n v="0.66769503546099296"/>
    <x v="14"/>
  </r>
  <r>
    <x v="15"/>
    <s v="Wright, Hunt and Rowe"/>
    <x v="15"/>
    <x v="11"/>
    <x v="15"/>
    <x v="0"/>
    <x v="15"/>
    <x v="1"/>
    <s v="USD"/>
    <n v="1575957600"/>
    <n v="1576303200"/>
    <x v="15"/>
    <d v="2019-12-14T06:00:00"/>
    <b v="0"/>
    <b v="0"/>
    <s v="technology/wearables"/>
    <x v="2"/>
    <x v="8"/>
    <n v="0.47307881773399013"/>
    <x v="15"/>
  </r>
  <r>
    <x v="16"/>
    <s v="Hines Inc"/>
    <x v="16"/>
    <x v="12"/>
    <x v="16"/>
    <x v="1"/>
    <x v="16"/>
    <x v="1"/>
    <s v="USD"/>
    <n v="1390370400"/>
    <n v="1392271200"/>
    <x v="16"/>
    <d v="2014-02-13T06:00:00"/>
    <b v="0"/>
    <b v="0"/>
    <s v="publishing/nonfiction"/>
    <x v="5"/>
    <x v="9"/>
    <n v="6.4947058823529416"/>
    <x v="16"/>
  </r>
  <r>
    <x v="17"/>
    <s v="Cochran-Nguyen"/>
    <x v="17"/>
    <x v="13"/>
    <x v="17"/>
    <x v="1"/>
    <x v="17"/>
    <x v="1"/>
    <s v="USD"/>
    <n v="1294812000"/>
    <n v="1294898400"/>
    <x v="17"/>
    <d v="2011-01-13T06:00:00"/>
    <b v="0"/>
    <b v="0"/>
    <s v="film &amp; video/animation"/>
    <x v="4"/>
    <x v="10"/>
    <n v="1.5939125295508274"/>
    <x v="17"/>
  </r>
  <r>
    <x v="18"/>
    <s v="Johnson-Gould"/>
    <x v="18"/>
    <x v="14"/>
    <x v="18"/>
    <x v="3"/>
    <x v="18"/>
    <x v="1"/>
    <s v="USD"/>
    <n v="1536382800"/>
    <n v="1537074000"/>
    <x v="18"/>
    <d v="2018-09-16T05:00:00"/>
    <b v="0"/>
    <b v="0"/>
    <s v="theater/plays"/>
    <x v="3"/>
    <x v="3"/>
    <n v="0.66912087912087914"/>
    <x v="18"/>
  </r>
  <r>
    <x v="19"/>
    <s v="Perez-Hess"/>
    <x v="19"/>
    <x v="15"/>
    <x v="19"/>
    <x v="0"/>
    <x v="19"/>
    <x v="1"/>
    <s v="USD"/>
    <n v="1551679200"/>
    <n v="1553490000"/>
    <x v="19"/>
    <d v="2019-03-25T05:00:00"/>
    <b v="0"/>
    <b v="1"/>
    <s v="theater/plays"/>
    <x v="3"/>
    <x v="3"/>
    <n v="0.48529600000000001"/>
    <x v="19"/>
  </r>
  <r>
    <x v="20"/>
    <s v="Reeves, Thompson and Richardson"/>
    <x v="20"/>
    <x v="16"/>
    <x v="20"/>
    <x v="1"/>
    <x v="20"/>
    <x v="1"/>
    <s v="USD"/>
    <n v="1406523600"/>
    <n v="1406523600"/>
    <x v="20"/>
    <d v="2014-07-28T05:00:00"/>
    <b v="0"/>
    <b v="0"/>
    <s v="film &amp; video/drama"/>
    <x v="4"/>
    <x v="6"/>
    <n v="1.1224279210925645"/>
    <x v="20"/>
  </r>
  <r>
    <x v="21"/>
    <s v="Simmons-Reynolds"/>
    <x v="21"/>
    <x v="17"/>
    <x v="21"/>
    <x v="0"/>
    <x v="21"/>
    <x v="1"/>
    <s v="USD"/>
    <n v="1313384400"/>
    <n v="1316322000"/>
    <x v="21"/>
    <d v="2011-09-18T05:00:00"/>
    <b v="0"/>
    <b v="0"/>
    <s v="theater/plays"/>
    <x v="3"/>
    <x v="3"/>
    <n v="0.40992553191489361"/>
    <x v="21"/>
  </r>
  <r>
    <x v="22"/>
    <s v="Collier Inc"/>
    <x v="22"/>
    <x v="18"/>
    <x v="22"/>
    <x v="1"/>
    <x v="22"/>
    <x v="1"/>
    <s v="USD"/>
    <n v="1522731600"/>
    <n v="1524027600"/>
    <x v="22"/>
    <d v="2018-04-18T05:00:00"/>
    <b v="0"/>
    <b v="0"/>
    <s v="theater/plays"/>
    <x v="3"/>
    <x v="3"/>
    <n v="1.2807106598984772"/>
    <x v="22"/>
  </r>
  <r>
    <x v="23"/>
    <s v="Gray-Jenkins"/>
    <x v="23"/>
    <x v="6"/>
    <x v="23"/>
    <x v="1"/>
    <x v="23"/>
    <x v="4"/>
    <s v="GBP"/>
    <n v="1550124000"/>
    <n v="1554699600"/>
    <x v="23"/>
    <d v="2019-04-08T05:00:00"/>
    <b v="0"/>
    <b v="0"/>
    <s v="film &amp; video/documentary"/>
    <x v="4"/>
    <x v="4"/>
    <n v="3.3204444444444445"/>
    <x v="23"/>
  </r>
  <r>
    <x v="24"/>
    <s v="Scott, Wilson and Martin"/>
    <x v="24"/>
    <x v="19"/>
    <x v="24"/>
    <x v="1"/>
    <x v="24"/>
    <x v="1"/>
    <s v="USD"/>
    <n v="1403326800"/>
    <n v="1403499600"/>
    <x v="24"/>
    <d v="2014-06-23T05:00:00"/>
    <b v="0"/>
    <b v="0"/>
    <s v="technology/wearables"/>
    <x v="2"/>
    <x v="8"/>
    <n v="1.1283225108225108"/>
    <x v="24"/>
  </r>
  <r>
    <x v="25"/>
    <s v="Caldwell, Velazquez and Wilson"/>
    <x v="25"/>
    <x v="20"/>
    <x v="25"/>
    <x v="1"/>
    <x v="25"/>
    <x v="1"/>
    <s v="USD"/>
    <n v="1305694800"/>
    <n v="1307422800"/>
    <x v="25"/>
    <d v="2011-06-07T05:00:00"/>
    <b v="0"/>
    <b v="1"/>
    <s v="games/video games"/>
    <x v="6"/>
    <x v="11"/>
    <n v="2.1643636363636363"/>
    <x v="25"/>
  </r>
  <r>
    <x v="26"/>
    <s v="Spencer-Bates"/>
    <x v="26"/>
    <x v="21"/>
    <x v="26"/>
    <x v="3"/>
    <x v="26"/>
    <x v="1"/>
    <s v="USD"/>
    <n v="1533013200"/>
    <n v="1535346000"/>
    <x v="26"/>
    <d v="2018-08-27T05:00:00"/>
    <b v="0"/>
    <b v="0"/>
    <s v="theater/plays"/>
    <x v="3"/>
    <x v="3"/>
    <n v="0.4819906976744186"/>
    <x v="26"/>
  </r>
  <r>
    <x v="27"/>
    <s v="Best, Carr and Williams"/>
    <x v="27"/>
    <x v="22"/>
    <x v="27"/>
    <x v="0"/>
    <x v="27"/>
    <x v="1"/>
    <s v="USD"/>
    <n v="1443848400"/>
    <n v="1444539600"/>
    <x v="27"/>
    <d v="2015-10-11T05:00:00"/>
    <b v="0"/>
    <b v="0"/>
    <s v="music/rock"/>
    <x v="1"/>
    <x v="1"/>
    <n v="0.79949999999999999"/>
    <x v="27"/>
  </r>
  <r>
    <x v="28"/>
    <s v="Campbell, Brown and Powell"/>
    <x v="28"/>
    <x v="23"/>
    <x v="28"/>
    <x v="1"/>
    <x v="28"/>
    <x v="1"/>
    <s v="USD"/>
    <n v="1265695200"/>
    <n v="1267682400"/>
    <x v="28"/>
    <d v="2010-03-04T06:00:00"/>
    <b v="0"/>
    <b v="1"/>
    <s v="theater/plays"/>
    <x v="3"/>
    <x v="3"/>
    <n v="1.0522553516819573"/>
    <x v="28"/>
  </r>
  <r>
    <x v="29"/>
    <s v="Johnson, Parker and Haynes"/>
    <x v="29"/>
    <x v="24"/>
    <x v="29"/>
    <x v="1"/>
    <x v="29"/>
    <x v="5"/>
    <s v="CHF"/>
    <n v="1532062800"/>
    <n v="1535518800"/>
    <x v="29"/>
    <d v="2018-08-29T05:00:00"/>
    <b v="0"/>
    <b v="0"/>
    <s v="film &amp; video/shorts"/>
    <x v="4"/>
    <x v="12"/>
    <n v="3.2889978213507627"/>
    <x v="29"/>
  </r>
  <r>
    <x v="30"/>
    <s v="Clark-Cooke"/>
    <x v="30"/>
    <x v="25"/>
    <x v="30"/>
    <x v="1"/>
    <x v="30"/>
    <x v="1"/>
    <s v="USD"/>
    <n v="1558674000"/>
    <n v="1559106000"/>
    <x v="30"/>
    <d v="2019-05-29T05:00:00"/>
    <b v="0"/>
    <b v="0"/>
    <s v="film &amp; video/animation"/>
    <x v="4"/>
    <x v="10"/>
    <n v="1.606111111111111"/>
    <x v="30"/>
  </r>
  <r>
    <x v="31"/>
    <s v="Schroeder Ltd"/>
    <x v="31"/>
    <x v="26"/>
    <x v="31"/>
    <x v="1"/>
    <x v="31"/>
    <x v="4"/>
    <s v="GBP"/>
    <n v="1451973600"/>
    <n v="1454392800"/>
    <x v="31"/>
    <d v="2016-02-02T06:00:00"/>
    <b v="0"/>
    <b v="0"/>
    <s v="games/video games"/>
    <x v="6"/>
    <x v="11"/>
    <n v="3.1"/>
    <x v="31"/>
  </r>
  <r>
    <x v="32"/>
    <s v="Jackson PLC"/>
    <x v="32"/>
    <x v="27"/>
    <x v="32"/>
    <x v="0"/>
    <x v="32"/>
    <x v="6"/>
    <s v="EUR"/>
    <n v="1515564000"/>
    <n v="1517896800"/>
    <x v="32"/>
    <d v="2018-02-06T06:00:00"/>
    <b v="0"/>
    <b v="0"/>
    <s v="film &amp; video/documentary"/>
    <x v="4"/>
    <x v="4"/>
    <n v="0.86807920792079207"/>
    <x v="32"/>
  </r>
  <r>
    <x v="33"/>
    <s v="Blair, Collins and Carter"/>
    <x v="33"/>
    <x v="28"/>
    <x v="33"/>
    <x v="1"/>
    <x v="33"/>
    <x v="1"/>
    <s v="USD"/>
    <n v="1412485200"/>
    <n v="1415685600"/>
    <x v="33"/>
    <d v="2014-11-11T06:00:00"/>
    <b v="0"/>
    <b v="0"/>
    <s v="theater/plays"/>
    <x v="3"/>
    <x v="3"/>
    <n v="3.7782071713147412"/>
    <x v="33"/>
  </r>
  <r>
    <x v="34"/>
    <s v="Maldonado and Sons"/>
    <x v="34"/>
    <x v="29"/>
    <x v="34"/>
    <x v="1"/>
    <x v="34"/>
    <x v="1"/>
    <s v="USD"/>
    <n v="1490245200"/>
    <n v="1490677200"/>
    <x v="34"/>
    <d v="2017-03-28T05:00:00"/>
    <b v="0"/>
    <b v="0"/>
    <s v="film &amp; video/documentary"/>
    <x v="4"/>
    <x v="4"/>
    <n v="1.5080645161290323"/>
    <x v="34"/>
  </r>
  <r>
    <x v="35"/>
    <s v="Mitchell and Sons"/>
    <x v="35"/>
    <x v="30"/>
    <x v="35"/>
    <x v="1"/>
    <x v="35"/>
    <x v="3"/>
    <s v="DKK"/>
    <n v="1547877600"/>
    <n v="1551506400"/>
    <x v="35"/>
    <d v="2019-03-02T06:00:00"/>
    <b v="0"/>
    <b v="1"/>
    <s v="film &amp; video/drama"/>
    <x v="4"/>
    <x v="6"/>
    <n v="1.5030119521912351"/>
    <x v="35"/>
  </r>
  <r>
    <x v="36"/>
    <s v="Jackson-Lewis"/>
    <x v="36"/>
    <x v="31"/>
    <x v="36"/>
    <x v="1"/>
    <x v="36"/>
    <x v="1"/>
    <s v="USD"/>
    <n v="1298700000"/>
    <n v="1300856400"/>
    <x v="36"/>
    <d v="2011-03-23T05:00:00"/>
    <b v="0"/>
    <b v="0"/>
    <s v="theater/plays"/>
    <x v="3"/>
    <x v="3"/>
    <n v="1.572857142857143"/>
    <x v="36"/>
  </r>
  <r>
    <x v="37"/>
    <s v="Black, Armstrong and Anderson"/>
    <x v="37"/>
    <x v="32"/>
    <x v="37"/>
    <x v="1"/>
    <x v="37"/>
    <x v="1"/>
    <s v="USD"/>
    <n v="1570338000"/>
    <n v="1573192800"/>
    <x v="37"/>
    <d v="2019-11-08T06:00:00"/>
    <b v="0"/>
    <b v="1"/>
    <s v="publishing/fiction"/>
    <x v="5"/>
    <x v="13"/>
    <n v="1.3998765432098765"/>
    <x v="37"/>
  </r>
  <r>
    <x v="38"/>
    <s v="Maldonado-Gonzalez"/>
    <x v="38"/>
    <x v="33"/>
    <x v="38"/>
    <x v="1"/>
    <x v="38"/>
    <x v="1"/>
    <s v="USD"/>
    <n v="1287378000"/>
    <n v="1287810000"/>
    <x v="38"/>
    <d v="2010-10-23T05:00:00"/>
    <b v="0"/>
    <b v="0"/>
    <s v="photography/photography books"/>
    <x v="7"/>
    <x v="14"/>
    <n v="3.2532258064516131"/>
    <x v="38"/>
  </r>
  <r>
    <x v="39"/>
    <s v="Kim-Rice"/>
    <x v="39"/>
    <x v="34"/>
    <x v="39"/>
    <x v="0"/>
    <x v="39"/>
    <x v="3"/>
    <s v="DKK"/>
    <n v="1361772000"/>
    <n v="1362978000"/>
    <x v="39"/>
    <d v="2013-03-11T05:00:00"/>
    <b v="0"/>
    <b v="0"/>
    <s v="theater/plays"/>
    <x v="3"/>
    <x v="3"/>
    <n v="0.50777777777777777"/>
    <x v="39"/>
  </r>
  <r>
    <x v="40"/>
    <s v="Garcia, Garcia and Lopez"/>
    <x v="40"/>
    <x v="35"/>
    <x v="40"/>
    <x v="1"/>
    <x v="40"/>
    <x v="1"/>
    <s v="USD"/>
    <n v="1275714000"/>
    <n v="1277355600"/>
    <x v="40"/>
    <d v="2010-06-24T05:00:00"/>
    <b v="0"/>
    <b v="1"/>
    <s v="technology/wearables"/>
    <x v="2"/>
    <x v="8"/>
    <n v="1.6906818181818182"/>
    <x v="40"/>
  </r>
  <r>
    <x v="41"/>
    <s v="Watts Group"/>
    <x v="41"/>
    <x v="36"/>
    <x v="41"/>
    <x v="1"/>
    <x v="41"/>
    <x v="6"/>
    <s v="EUR"/>
    <n v="1346734800"/>
    <n v="1348981200"/>
    <x v="41"/>
    <d v="2012-09-30T05:00:00"/>
    <b v="0"/>
    <b v="1"/>
    <s v="music/rock"/>
    <x v="1"/>
    <x v="1"/>
    <n v="2.1292857142857144"/>
    <x v="41"/>
  </r>
  <r>
    <x v="42"/>
    <s v="Werner-Bryant"/>
    <x v="42"/>
    <x v="37"/>
    <x v="42"/>
    <x v="1"/>
    <x v="42"/>
    <x v="1"/>
    <s v="USD"/>
    <n v="1309755600"/>
    <n v="1310533200"/>
    <x v="42"/>
    <d v="2011-07-13T05:00:00"/>
    <b v="0"/>
    <b v="0"/>
    <s v="food/food trucks"/>
    <x v="0"/>
    <x v="0"/>
    <n v="4.4394444444444447"/>
    <x v="42"/>
  </r>
  <r>
    <x v="43"/>
    <s v="Schmitt-Mendoza"/>
    <x v="43"/>
    <x v="38"/>
    <x v="43"/>
    <x v="1"/>
    <x v="43"/>
    <x v="1"/>
    <s v="USD"/>
    <n v="1406178000"/>
    <n v="1407560400"/>
    <x v="43"/>
    <d v="2014-08-09T05:00:00"/>
    <b v="0"/>
    <b v="0"/>
    <s v="publishing/radio &amp; podcasts"/>
    <x v="5"/>
    <x v="15"/>
    <n v="1.859390243902439"/>
    <x v="43"/>
  </r>
  <r>
    <x v="44"/>
    <s v="Reid-Mccullough"/>
    <x v="44"/>
    <x v="39"/>
    <x v="44"/>
    <x v="1"/>
    <x v="13"/>
    <x v="3"/>
    <s v="DKK"/>
    <n v="1552798800"/>
    <n v="1552885200"/>
    <x v="44"/>
    <d v="2019-03-18T05:00:00"/>
    <b v="0"/>
    <b v="0"/>
    <s v="publishing/fiction"/>
    <x v="5"/>
    <x v="13"/>
    <n v="6.5881249999999998"/>
    <x v="44"/>
  </r>
  <r>
    <x v="45"/>
    <s v="Woods-Clark"/>
    <x v="45"/>
    <x v="40"/>
    <x v="45"/>
    <x v="0"/>
    <x v="44"/>
    <x v="1"/>
    <s v="USD"/>
    <n v="1478062800"/>
    <n v="1479362400"/>
    <x v="45"/>
    <d v="2016-11-17T06:00:00"/>
    <b v="0"/>
    <b v="1"/>
    <s v="theater/plays"/>
    <x v="3"/>
    <x v="3"/>
    <n v="0.4768421052631579"/>
    <x v="45"/>
  </r>
  <r>
    <x v="46"/>
    <s v="Vaughn, Hunt and Caldwell"/>
    <x v="46"/>
    <x v="41"/>
    <x v="46"/>
    <x v="1"/>
    <x v="45"/>
    <x v="1"/>
    <s v="USD"/>
    <n v="1278565200"/>
    <n v="1280552400"/>
    <x v="46"/>
    <d v="2010-07-31T05:00:00"/>
    <b v="0"/>
    <b v="0"/>
    <s v="music/rock"/>
    <x v="1"/>
    <x v="1"/>
    <n v="1.1478378378378378"/>
    <x v="46"/>
  </r>
  <r>
    <x v="47"/>
    <s v="Bennett and Sons"/>
    <x v="47"/>
    <x v="42"/>
    <x v="47"/>
    <x v="1"/>
    <x v="46"/>
    <x v="1"/>
    <s v="USD"/>
    <n v="1396069200"/>
    <n v="1398661200"/>
    <x v="47"/>
    <d v="2014-04-28T05:00:00"/>
    <b v="0"/>
    <b v="0"/>
    <s v="theater/plays"/>
    <x v="3"/>
    <x v="3"/>
    <n v="4.7526666666666664"/>
    <x v="47"/>
  </r>
  <r>
    <x v="48"/>
    <s v="Lamb Inc"/>
    <x v="48"/>
    <x v="43"/>
    <x v="48"/>
    <x v="1"/>
    <x v="47"/>
    <x v="1"/>
    <s v="USD"/>
    <n v="1435208400"/>
    <n v="1436245200"/>
    <x v="48"/>
    <d v="2015-07-07T05:00:00"/>
    <b v="0"/>
    <b v="0"/>
    <s v="theater/plays"/>
    <x v="3"/>
    <x v="3"/>
    <n v="3.86972972972973"/>
    <x v="48"/>
  </r>
  <r>
    <x v="49"/>
    <s v="Casey-Kelly"/>
    <x v="49"/>
    <x v="44"/>
    <x v="49"/>
    <x v="1"/>
    <x v="48"/>
    <x v="1"/>
    <s v="USD"/>
    <n v="1571547600"/>
    <n v="1575439200"/>
    <x v="49"/>
    <d v="2019-12-04T06:00:00"/>
    <b v="0"/>
    <b v="0"/>
    <s v="music/rock"/>
    <x v="1"/>
    <x v="1"/>
    <n v="1.89625"/>
    <x v="49"/>
  </r>
  <r>
    <x v="50"/>
    <s v="Jones, Taylor and Moore"/>
    <x v="50"/>
    <x v="0"/>
    <x v="50"/>
    <x v="0"/>
    <x v="49"/>
    <x v="6"/>
    <s v="EUR"/>
    <n v="1375333200"/>
    <n v="1377752400"/>
    <x v="50"/>
    <d v="2013-08-29T05:00:00"/>
    <b v="0"/>
    <b v="0"/>
    <s v="music/metal"/>
    <x v="1"/>
    <x v="16"/>
    <n v="0.02"/>
    <x v="50"/>
  </r>
  <r>
    <x v="51"/>
    <s v="Bradshaw, Gill and Donovan"/>
    <x v="51"/>
    <x v="45"/>
    <x v="51"/>
    <x v="0"/>
    <x v="50"/>
    <x v="4"/>
    <s v="GBP"/>
    <n v="1332824400"/>
    <n v="1334206800"/>
    <x v="51"/>
    <d v="2012-04-12T05:00:00"/>
    <b v="0"/>
    <b v="1"/>
    <s v="technology/wearables"/>
    <x v="2"/>
    <x v="8"/>
    <n v="0.91867805186590767"/>
    <x v="51"/>
  </r>
  <r>
    <x v="52"/>
    <s v="Hernandez, Rodriguez and Clark"/>
    <x v="52"/>
    <x v="44"/>
    <x v="52"/>
    <x v="0"/>
    <x v="51"/>
    <x v="1"/>
    <s v="USD"/>
    <n v="1284526800"/>
    <n v="1284872400"/>
    <x v="52"/>
    <d v="2010-09-19T05:00:00"/>
    <b v="0"/>
    <b v="0"/>
    <s v="theater/plays"/>
    <x v="3"/>
    <x v="3"/>
    <n v="0.34152777777777776"/>
    <x v="52"/>
  </r>
  <r>
    <x v="53"/>
    <s v="Smith-Jones"/>
    <x v="53"/>
    <x v="35"/>
    <x v="53"/>
    <x v="1"/>
    <x v="52"/>
    <x v="1"/>
    <s v="USD"/>
    <n v="1400562000"/>
    <n v="1403931600"/>
    <x v="53"/>
    <d v="2014-06-28T05:00:00"/>
    <b v="0"/>
    <b v="0"/>
    <s v="film &amp; video/drama"/>
    <x v="4"/>
    <x v="6"/>
    <n v="1.4040909090909091"/>
    <x v="53"/>
  </r>
  <r>
    <x v="54"/>
    <s v="Roy PLC"/>
    <x v="54"/>
    <x v="46"/>
    <x v="54"/>
    <x v="0"/>
    <x v="53"/>
    <x v="1"/>
    <s v="USD"/>
    <n v="1520748000"/>
    <n v="1521262800"/>
    <x v="54"/>
    <d v="2018-03-17T05:00:00"/>
    <b v="0"/>
    <b v="0"/>
    <s v="technology/wearables"/>
    <x v="2"/>
    <x v="8"/>
    <n v="0.89866666666666661"/>
    <x v="54"/>
  </r>
  <r>
    <x v="55"/>
    <s v="Wright, Brooks and Villarreal"/>
    <x v="55"/>
    <x v="47"/>
    <x v="55"/>
    <x v="1"/>
    <x v="54"/>
    <x v="1"/>
    <s v="USD"/>
    <n v="1532926800"/>
    <n v="1533358800"/>
    <x v="55"/>
    <d v="2018-08-04T05:00:00"/>
    <b v="0"/>
    <b v="0"/>
    <s v="music/jazz"/>
    <x v="1"/>
    <x v="17"/>
    <n v="1.7796969696969698"/>
    <x v="55"/>
  </r>
  <r>
    <x v="56"/>
    <s v="Flores, Miller and Johnson"/>
    <x v="56"/>
    <x v="48"/>
    <x v="56"/>
    <x v="1"/>
    <x v="55"/>
    <x v="1"/>
    <s v="USD"/>
    <n v="1420869600"/>
    <n v="1421474400"/>
    <x v="56"/>
    <d v="2015-01-17T06:00:00"/>
    <b v="0"/>
    <b v="0"/>
    <s v="technology/wearables"/>
    <x v="2"/>
    <x v="8"/>
    <n v="1.436625"/>
    <x v="56"/>
  </r>
  <r>
    <x v="57"/>
    <s v="Bridges, Freeman and Kim"/>
    <x v="57"/>
    <x v="49"/>
    <x v="57"/>
    <x v="1"/>
    <x v="56"/>
    <x v="1"/>
    <s v="USD"/>
    <n v="1504242000"/>
    <n v="1505278800"/>
    <x v="57"/>
    <d v="2017-09-13T05:00:00"/>
    <b v="0"/>
    <b v="0"/>
    <s v="games/video games"/>
    <x v="6"/>
    <x v="11"/>
    <n v="2.1527586206896552"/>
    <x v="57"/>
  </r>
  <r>
    <x v="58"/>
    <s v="Anderson-Perez"/>
    <x v="58"/>
    <x v="50"/>
    <x v="58"/>
    <x v="1"/>
    <x v="57"/>
    <x v="1"/>
    <s v="USD"/>
    <n v="1442811600"/>
    <n v="1443934800"/>
    <x v="58"/>
    <d v="2015-10-04T05:00:00"/>
    <b v="0"/>
    <b v="0"/>
    <s v="theater/plays"/>
    <x v="3"/>
    <x v="3"/>
    <n v="2.2711111111111113"/>
    <x v="58"/>
  </r>
  <r>
    <x v="59"/>
    <s v="Wright, Fox and Marks"/>
    <x v="59"/>
    <x v="1"/>
    <x v="59"/>
    <x v="1"/>
    <x v="58"/>
    <x v="1"/>
    <s v="USD"/>
    <n v="1497243600"/>
    <n v="1498539600"/>
    <x v="59"/>
    <d v="2017-06-27T05:00:00"/>
    <b v="0"/>
    <b v="1"/>
    <s v="theater/plays"/>
    <x v="3"/>
    <x v="3"/>
    <n v="2.7507142857142859"/>
    <x v="59"/>
  </r>
  <r>
    <x v="60"/>
    <s v="Crawford-Peters"/>
    <x v="60"/>
    <x v="51"/>
    <x v="60"/>
    <x v="1"/>
    <x v="59"/>
    <x v="0"/>
    <s v="CAD"/>
    <n v="1342501200"/>
    <n v="1342760400"/>
    <x v="60"/>
    <d v="2012-07-20T05:00:00"/>
    <b v="0"/>
    <b v="0"/>
    <s v="theater/plays"/>
    <x v="3"/>
    <x v="3"/>
    <n v="1.4437048832271762"/>
    <x v="60"/>
  </r>
  <r>
    <x v="61"/>
    <s v="Romero-Hoffman"/>
    <x v="61"/>
    <x v="52"/>
    <x v="61"/>
    <x v="0"/>
    <x v="60"/>
    <x v="0"/>
    <s v="CAD"/>
    <n v="1298268000"/>
    <n v="1301720400"/>
    <x v="61"/>
    <d v="2011-04-02T05:00:00"/>
    <b v="0"/>
    <b v="0"/>
    <s v="theater/plays"/>
    <x v="3"/>
    <x v="3"/>
    <n v="0.92745983935742971"/>
    <x v="61"/>
  </r>
  <r>
    <x v="62"/>
    <s v="Sparks-West"/>
    <x v="62"/>
    <x v="22"/>
    <x v="62"/>
    <x v="1"/>
    <x v="61"/>
    <x v="1"/>
    <s v="USD"/>
    <n v="1433480400"/>
    <n v="1433566800"/>
    <x v="62"/>
    <d v="2015-06-06T05:00:00"/>
    <b v="0"/>
    <b v="0"/>
    <s v="technology/web"/>
    <x v="2"/>
    <x v="2"/>
    <n v="7.226"/>
    <x v="62"/>
  </r>
  <r>
    <x v="63"/>
    <s v="Baker, Morgan and Brown"/>
    <x v="63"/>
    <x v="53"/>
    <x v="63"/>
    <x v="0"/>
    <x v="62"/>
    <x v="1"/>
    <s v="USD"/>
    <n v="1493355600"/>
    <n v="1493874000"/>
    <x v="63"/>
    <d v="2017-05-04T05:00:00"/>
    <b v="0"/>
    <b v="0"/>
    <s v="theater/plays"/>
    <x v="3"/>
    <x v="3"/>
    <n v="0.11851063829787234"/>
    <x v="63"/>
  </r>
  <r>
    <x v="64"/>
    <s v="Mosley-Gilbert"/>
    <x v="64"/>
    <x v="54"/>
    <x v="64"/>
    <x v="0"/>
    <x v="63"/>
    <x v="1"/>
    <s v="USD"/>
    <n v="1530507600"/>
    <n v="1531803600"/>
    <x v="64"/>
    <d v="2018-07-17T05:00:00"/>
    <b v="0"/>
    <b v="1"/>
    <s v="technology/web"/>
    <x v="2"/>
    <x v="2"/>
    <n v="0.97642857142857142"/>
    <x v="64"/>
  </r>
  <r>
    <x v="65"/>
    <s v="Berry-Boyer"/>
    <x v="65"/>
    <x v="55"/>
    <x v="65"/>
    <x v="1"/>
    <x v="64"/>
    <x v="1"/>
    <s v="USD"/>
    <n v="1296108000"/>
    <n v="1296712800"/>
    <x v="65"/>
    <d v="2011-02-03T06:00:00"/>
    <b v="0"/>
    <b v="0"/>
    <s v="theater/plays"/>
    <x v="3"/>
    <x v="3"/>
    <n v="2.3614754098360655"/>
    <x v="65"/>
  </r>
  <r>
    <x v="66"/>
    <s v="Sanders-Allen"/>
    <x v="66"/>
    <x v="49"/>
    <x v="66"/>
    <x v="0"/>
    <x v="65"/>
    <x v="1"/>
    <s v="USD"/>
    <n v="1428469200"/>
    <n v="1428901200"/>
    <x v="66"/>
    <d v="2015-04-13T05:00:00"/>
    <b v="0"/>
    <b v="1"/>
    <s v="theater/plays"/>
    <x v="3"/>
    <x v="3"/>
    <n v="0.45068965517241377"/>
    <x v="66"/>
  </r>
  <r>
    <x v="67"/>
    <s v="Lopez Inc"/>
    <x v="67"/>
    <x v="56"/>
    <x v="67"/>
    <x v="1"/>
    <x v="66"/>
    <x v="4"/>
    <s v="GBP"/>
    <n v="1264399200"/>
    <n v="1264831200"/>
    <x v="67"/>
    <d v="2010-01-30T06:00:00"/>
    <b v="0"/>
    <b v="1"/>
    <s v="technology/wearables"/>
    <x v="2"/>
    <x v="8"/>
    <n v="1.6238567493112948"/>
    <x v="67"/>
  </r>
  <r>
    <x v="68"/>
    <s v="Moreno-Turner"/>
    <x v="68"/>
    <x v="57"/>
    <x v="68"/>
    <x v="1"/>
    <x v="67"/>
    <x v="6"/>
    <s v="EUR"/>
    <n v="1501131600"/>
    <n v="1505192400"/>
    <x v="68"/>
    <d v="2017-09-12T05:00:00"/>
    <b v="0"/>
    <b v="1"/>
    <s v="theater/plays"/>
    <x v="3"/>
    <x v="3"/>
    <n v="2.5452631578947367"/>
    <x v="68"/>
  </r>
  <r>
    <x v="69"/>
    <s v="Jones-Watson"/>
    <x v="69"/>
    <x v="58"/>
    <x v="69"/>
    <x v="3"/>
    <x v="68"/>
    <x v="1"/>
    <s v="USD"/>
    <n v="1292738400"/>
    <n v="1295676000"/>
    <x v="69"/>
    <d v="2011-01-22T06:00:00"/>
    <b v="0"/>
    <b v="0"/>
    <s v="theater/plays"/>
    <x v="3"/>
    <x v="3"/>
    <n v="0.24063291139240506"/>
    <x v="69"/>
  </r>
  <r>
    <x v="70"/>
    <s v="Barker Inc"/>
    <x v="70"/>
    <x v="59"/>
    <x v="70"/>
    <x v="1"/>
    <x v="69"/>
    <x v="6"/>
    <s v="EUR"/>
    <n v="1288674000"/>
    <n v="1292911200"/>
    <x v="70"/>
    <d v="2010-12-21T06:00:00"/>
    <b v="0"/>
    <b v="1"/>
    <s v="theater/plays"/>
    <x v="3"/>
    <x v="3"/>
    <n v="1.2374140625000001"/>
    <x v="70"/>
  </r>
  <r>
    <x v="71"/>
    <s v="Tate, Bass and House"/>
    <x v="71"/>
    <x v="46"/>
    <x v="71"/>
    <x v="1"/>
    <x v="70"/>
    <x v="1"/>
    <s v="USD"/>
    <n v="1575093600"/>
    <n v="1575439200"/>
    <x v="71"/>
    <d v="2019-12-04T06:00:00"/>
    <b v="0"/>
    <b v="0"/>
    <s v="theater/plays"/>
    <x v="3"/>
    <x v="3"/>
    <n v="1.0806666666666667"/>
    <x v="71"/>
  </r>
  <r>
    <x v="72"/>
    <s v="Hampton, Lewis and Ray"/>
    <x v="72"/>
    <x v="60"/>
    <x v="72"/>
    <x v="1"/>
    <x v="71"/>
    <x v="1"/>
    <s v="USD"/>
    <n v="1435726800"/>
    <n v="1438837200"/>
    <x v="72"/>
    <d v="2015-08-06T05:00:00"/>
    <b v="0"/>
    <b v="0"/>
    <s v="film &amp; video/animation"/>
    <x v="4"/>
    <x v="10"/>
    <n v="6.7033333333333331"/>
    <x v="72"/>
  </r>
  <r>
    <x v="73"/>
    <s v="Collins-Goodman"/>
    <x v="73"/>
    <x v="1"/>
    <x v="73"/>
    <x v="1"/>
    <x v="39"/>
    <x v="1"/>
    <s v="USD"/>
    <n v="1480226400"/>
    <n v="1480485600"/>
    <x v="73"/>
    <d v="2016-11-30T06:00:00"/>
    <b v="0"/>
    <b v="0"/>
    <s v="music/jazz"/>
    <x v="1"/>
    <x v="17"/>
    <n v="6.609285714285714"/>
    <x v="73"/>
  </r>
  <r>
    <x v="74"/>
    <s v="Davis-Michael"/>
    <x v="74"/>
    <x v="61"/>
    <x v="74"/>
    <x v="1"/>
    <x v="72"/>
    <x v="4"/>
    <s v="GBP"/>
    <n v="1459054800"/>
    <n v="1459141200"/>
    <x v="74"/>
    <d v="2016-03-28T05:00:00"/>
    <b v="0"/>
    <b v="0"/>
    <s v="music/metal"/>
    <x v="1"/>
    <x v="16"/>
    <n v="1.2246153846153847"/>
    <x v="74"/>
  </r>
  <r>
    <x v="75"/>
    <s v="White, Torres and Bishop"/>
    <x v="75"/>
    <x v="62"/>
    <x v="75"/>
    <x v="1"/>
    <x v="73"/>
    <x v="1"/>
    <s v="USD"/>
    <n v="1531630800"/>
    <n v="1532322000"/>
    <x v="75"/>
    <d v="2018-07-23T05:00:00"/>
    <b v="0"/>
    <b v="0"/>
    <s v="photography/photography books"/>
    <x v="7"/>
    <x v="14"/>
    <n v="1.5057731958762886"/>
    <x v="75"/>
  </r>
  <r>
    <x v="76"/>
    <s v="Martin, Conway and Larsen"/>
    <x v="76"/>
    <x v="63"/>
    <x v="76"/>
    <x v="0"/>
    <x v="74"/>
    <x v="1"/>
    <s v="USD"/>
    <n v="1421992800"/>
    <n v="1426222800"/>
    <x v="76"/>
    <d v="2015-03-13T05:00:00"/>
    <b v="1"/>
    <b v="1"/>
    <s v="theater/plays"/>
    <x v="3"/>
    <x v="3"/>
    <n v="0.78106590724165992"/>
    <x v="76"/>
  </r>
  <r>
    <x v="77"/>
    <s v="Acevedo-Huffman"/>
    <x v="77"/>
    <x v="40"/>
    <x v="77"/>
    <x v="0"/>
    <x v="75"/>
    <x v="1"/>
    <s v="USD"/>
    <n v="1285563600"/>
    <n v="1286773200"/>
    <x v="77"/>
    <d v="2010-10-11T05:00:00"/>
    <b v="0"/>
    <b v="1"/>
    <s v="film &amp; video/animation"/>
    <x v="4"/>
    <x v="10"/>
    <n v="0.46947368421052632"/>
    <x v="77"/>
  </r>
  <r>
    <x v="78"/>
    <s v="Montgomery, Larson and Spencer"/>
    <x v="78"/>
    <x v="6"/>
    <x v="78"/>
    <x v="1"/>
    <x v="76"/>
    <x v="1"/>
    <s v="USD"/>
    <n v="1523854800"/>
    <n v="1523941200"/>
    <x v="78"/>
    <d v="2018-04-17T05:00:00"/>
    <b v="0"/>
    <b v="0"/>
    <s v="publishing/translations"/>
    <x v="5"/>
    <x v="18"/>
    <n v="3.008"/>
    <x v="78"/>
  </r>
  <r>
    <x v="79"/>
    <s v="Soto LLC"/>
    <x v="79"/>
    <x v="64"/>
    <x v="79"/>
    <x v="0"/>
    <x v="77"/>
    <x v="1"/>
    <s v="USD"/>
    <n v="1529125200"/>
    <n v="1529557200"/>
    <x v="79"/>
    <d v="2018-06-21T05:00:00"/>
    <b v="0"/>
    <b v="0"/>
    <s v="theater/plays"/>
    <x v="3"/>
    <x v="3"/>
    <n v="0.6959861591695502"/>
    <x v="79"/>
  </r>
  <r>
    <x v="80"/>
    <s v="Sutton, Barrett and Tucker"/>
    <x v="80"/>
    <x v="65"/>
    <x v="80"/>
    <x v="1"/>
    <x v="78"/>
    <x v="1"/>
    <s v="USD"/>
    <n v="1503982800"/>
    <n v="1506574800"/>
    <x v="80"/>
    <d v="2017-09-28T05:00:00"/>
    <b v="0"/>
    <b v="0"/>
    <s v="games/video games"/>
    <x v="6"/>
    <x v="11"/>
    <n v="6.374545454545455"/>
    <x v="80"/>
  </r>
  <r>
    <x v="81"/>
    <s v="Gomez, Bailey and Flores"/>
    <x v="81"/>
    <x v="66"/>
    <x v="81"/>
    <x v="1"/>
    <x v="79"/>
    <x v="1"/>
    <s v="USD"/>
    <n v="1511416800"/>
    <n v="1513576800"/>
    <x v="81"/>
    <d v="2017-12-18T06:00:00"/>
    <b v="0"/>
    <b v="0"/>
    <s v="music/rock"/>
    <x v="1"/>
    <x v="1"/>
    <n v="2.253392857142857"/>
    <x v="81"/>
  </r>
  <r>
    <x v="82"/>
    <s v="Porter-George"/>
    <x v="82"/>
    <x v="67"/>
    <x v="82"/>
    <x v="1"/>
    <x v="80"/>
    <x v="4"/>
    <s v="GBP"/>
    <n v="1547704800"/>
    <n v="1548309600"/>
    <x v="82"/>
    <d v="2019-01-24T06:00:00"/>
    <b v="0"/>
    <b v="1"/>
    <s v="games/video games"/>
    <x v="6"/>
    <x v="11"/>
    <n v="14.973000000000001"/>
    <x v="82"/>
  </r>
  <r>
    <x v="83"/>
    <s v="Fitzgerald PLC"/>
    <x v="83"/>
    <x v="68"/>
    <x v="83"/>
    <x v="0"/>
    <x v="81"/>
    <x v="1"/>
    <s v="USD"/>
    <n v="1469682000"/>
    <n v="1471582800"/>
    <x v="83"/>
    <d v="2016-08-19T05:00:00"/>
    <b v="0"/>
    <b v="0"/>
    <s v="music/electric music"/>
    <x v="1"/>
    <x v="5"/>
    <n v="0.37590225563909774"/>
    <x v="83"/>
  </r>
  <r>
    <x v="84"/>
    <s v="Cisneros-Burton"/>
    <x v="84"/>
    <x v="69"/>
    <x v="84"/>
    <x v="1"/>
    <x v="82"/>
    <x v="1"/>
    <s v="USD"/>
    <n v="1343451600"/>
    <n v="1344315600"/>
    <x v="84"/>
    <d v="2012-08-07T05:00:00"/>
    <b v="0"/>
    <b v="0"/>
    <s v="technology/wearables"/>
    <x v="2"/>
    <x v="8"/>
    <n v="1.3236942675159236"/>
    <x v="84"/>
  </r>
  <r>
    <x v="85"/>
    <s v="Hill, Lawson and Wilkinson"/>
    <x v="85"/>
    <x v="70"/>
    <x v="85"/>
    <x v="1"/>
    <x v="83"/>
    <x v="2"/>
    <s v="AUD"/>
    <n v="1315717200"/>
    <n v="1316408400"/>
    <x v="85"/>
    <d v="2011-09-19T05:00:00"/>
    <b v="0"/>
    <b v="0"/>
    <s v="music/indie rock"/>
    <x v="1"/>
    <x v="7"/>
    <n v="1.3122448979591836"/>
    <x v="85"/>
  </r>
  <r>
    <x v="86"/>
    <s v="Davis-Smith"/>
    <x v="86"/>
    <x v="71"/>
    <x v="86"/>
    <x v="1"/>
    <x v="84"/>
    <x v="1"/>
    <s v="USD"/>
    <n v="1430715600"/>
    <n v="1431838800"/>
    <x v="86"/>
    <d v="2015-05-17T05:00:00"/>
    <b v="1"/>
    <b v="0"/>
    <s v="theater/plays"/>
    <x v="3"/>
    <x v="3"/>
    <n v="1.6763513513513513"/>
    <x v="86"/>
  </r>
  <r>
    <x v="87"/>
    <s v="Farrell and Sons"/>
    <x v="87"/>
    <x v="72"/>
    <x v="87"/>
    <x v="0"/>
    <x v="85"/>
    <x v="2"/>
    <s v="AUD"/>
    <n v="1299564000"/>
    <n v="1300510800"/>
    <x v="87"/>
    <d v="2011-03-19T05:00:00"/>
    <b v="0"/>
    <b v="1"/>
    <s v="music/rock"/>
    <x v="1"/>
    <x v="1"/>
    <n v="0.6198488664987406"/>
    <x v="87"/>
  </r>
  <r>
    <x v="88"/>
    <s v="Clark Group"/>
    <x v="88"/>
    <x v="73"/>
    <x v="88"/>
    <x v="1"/>
    <x v="86"/>
    <x v="1"/>
    <s v="USD"/>
    <n v="1429160400"/>
    <n v="1431061200"/>
    <x v="88"/>
    <d v="2015-05-08T05:00:00"/>
    <b v="0"/>
    <b v="0"/>
    <s v="publishing/translations"/>
    <x v="5"/>
    <x v="18"/>
    <n v="2.6074999999999999"/>
    <x v="88"/>
  </r>
  <r>
    <x v="89"/>
    <s v="White, Singleton and Zimmerman"/>
    <x v="89"/>
    <x v="74"/>
    <x v="89"/>
    <x v="1"/>
    <x v="87"/>
    <x v="1"/>
    <s v="USD"/>
    <n v="1271307600"/>
    <n v="1271480400"/>
    <x v="89"/>
    <d v="2010-04-17T05:00:00"/>
    <b v="0"/>
    <b v="0"/>
    <s v="theater/plays"/>
    <x v="3"/>
    <x v="3"/>
    <n v="2.5258823529411765"/>
    <x v="89"/>
  </r>
  <r>
    <x v="90"/>
    <s v="Kramer Group"/>
    <x v="90"/>
    <x v="75"/>
    <x v="58"/>
    <x v="0"/>
    <x v="88"/>
    <x v="1"/>
    <s v="USD"/>
    <n v="1456380000"/>
    <n v="1456380000"/>
    <x v="90"/>
    <d v="2016-02-25T06:00:00"/>
    <b v="0"/>
    <b v="1"/>
    <s v="theater/plays"/>
    <x v="3"/>
    <x v="3"/>
    <n v="0.7861538461538462"/>
    <x v="90"/>
  </r>
  <r>
    <x v="91"/>
    <s v="Frazier, Patrick and Smith"/>
    <x v="91"/>
    <x v="76"/>
    <x v="90"/>
    <x v="0"/>
    <x v="89"/>
    <x v="6"/>
    <s v="EUR"/>
    <n v="1470459600"/>
    <n v="1472878800"/>
    <x v="91"/>
    <d v="2016-09-03T05:00:00"/>
    <b v="0"/>
    <b v="0"/>
    <s v="publishing/translations"/>
    <x v="5"/>
    <x v="18"/>
    <n v="0.48404406999351912"/>
    <x v="91"/>
  </r>
  <r>
    <x v="92"/>
    <s v="Santos, Bell and Lloyd"/>
    <x v="92"/>
    <x v="77"/>
    <x v="91"/>
    <x v="1"/>
    <x v="90"/>
    <x v="5"/>
    <s v="CHF"/>
    <n v="1277269200"/>
    <n v="1277355600"/>
    <x v="92"/>
    <d v="2010-06-24T05:00:00"/>
    <b v="0"/>
    <b v="1"/>
    <s v="games/video games"/>
    <x v="6"/>
    <x v="11"/>
    <n v="2.5887500000000001"/>
    <x v="92"/>
  </r>
  <r>
    <x v="93"/>
    <s v="Hall and Sons"/>
    <x v="93"/>
    <x v="78"/>
    <x v="92"/>
    <x v="3"/>
    <x v="91"/>
    <x v="1"/>
    <s v="USD"/>
    <n v="1350709200"/>
    <n v="1351054800"/>
    <x v="93"/>
    <d v="2012-10-24T05:00:00"/>
    <b v="0"/>
    <b v="1"/>
    <s v="theater/plays"/>
    <x v="3"/>
    <x v="3"/>
    <n v="0.60548713235294116"/>
    <x v="93"/>
  </r>
  <r>
    <x v="94"/>
    <s v="Hanson Inc"/>
    <x v="94"/>
    <x v="49"/>
    <x v="93"/>
    <x v="1"/>
    <x v="80"/>
    <x v="4"/>
    <s v="GBP"/>
    <n v="1554613200"/>
    <n v="1555563600"/>
    <x v="94"/>
    <d v="2019-04-18T05:00:00"/>
    <b v="0"/>
    <b v="0"/>
    <s v="technology/web"/>
    <x v="2"/>
    <x v="2"/>
    <n v="3.036896551724138"/>
    <x v="94"/>
  </r>
  <r>
    <x v="95"/>
    <s v="Sanchez LLC"/>
    <x v="95"/>
    <x v="79"/>
    <x v="94"/>
    <x v="1"/>
    <x v="11"/>
    <x v="1"/>
    <s v="USD"/>
    <n v="1571029200"/>
    <n v="1571634000"/>
    <x v="95"/>
    <d v="2019-10-21T05:00:00"/>
    <b v="0"/>
    <b v="0"/>
    <s v="film &amp; video/documentary"/>
    <x v="4"/>
    <x v="4"/>
    <n v="1.1299999999999999"/>
    <x v="95"/>
  </r>
  <r>
    <x v="96"/>
    <s v="Howard Ltd"/>
    <x v="96"/>
    <x v="80"/>
    <x v="95"/>
    <x v="1"/>
    <x v="92"/>
    <x v="1"/>
    <s v="USD"/>
    <n v="1299736800"/>
    <n v="1300856400"/>
    <x v="96"/>
    <d v="2011-03-23T05:00:00"/>
    <b v="0"/>
    <b v="0"/>
    <s v="theater/plays"/>
    <x v="3"/>
    <x v="3"/>
    <n v="2.1737876614060259"/>
    <x v="96"/>
  </r>
  <r>
    <x v="97"/>
    <s v="Stewart LLC"/>
    <x v="97"/>
    <x v="81"/>
    <x v="96"/>
    <x v="1"/>
    <x v="86"/>
    <x v="1"/>
    <s v="USD"/>
    <n v="1435208400"/>
    <n v="1439874000"/>
    <x v="48"/>
    <d v="2015-08-18T05:00:00"/>
    <b v="0"/>
    <b v="0"/>
    <s v="food/food trucks"/>
    <x v="0"/>
    <x v="0"/>
    <n v="9.2669230769230762"/>
    <x v="97"/>
  </r>
  <r>
    <x v="98"/>
    <s v="Arias, Allen and Miller"/>
    <x v="98"/>
    <x v="82"/>
    <x v="97"/>
    <x v="0"/>
    <x v="93"/>
    <x v="2"/>
    <s v="AUD"/>
    <n v="1437973200"/>
    <n v="1438318800"/>
    <x v="97"/>
    <d v="2015-07-31T05:00:00"/>
    <b v="0"/>
    <b v="0"/>
    <s v="games/video games"/>
    <x v="6"/>
    <x v="11"/>
    <n v="0.33692229038854804"/>
    <x v="98"/>
  </r>
  <r>
    <x v="99"/>
    <s v="Baker-Morris"/>
    <x v="99"/>
    <x v="4"/>
    <x v="98"/>
    <x v="1"/>
    <x v="55"/>
    <x v="1"/>
    <s v="USD"/>
    <n v="1416895200"/>
    <n v="1419400800"/>
    <x v="98"/>
    <d v="2014-12-24T06:00:00"/>
    <b v="0"/>
    <b v="0"/>
    <s v="theater/plays"/>
    <x v="3"/>
    <x v="3"/>
    <n v="1.9672368421052631"/>
    <x v="99"/>
  </r>
  <r>
    <x v="100"/>
    <s v="Tucker, Fox and Green"/>
    <x v="100"/>
    <x v="0"/>
    <x v="99"/>
    <x v="0"/>
    <x v="49"/>
    <x v="1"/>
    <s v="USD"/>
    <n v="1319000400"/>
    <n v="1320555600"/>
    <x v="99"/>
    <d v="2011-11-06T05:00:00"/>
    <b v="0"/>
    <b v="0"/>
    <s v="theater/plays"/>
    <x v="3"/>
    <x v="3"/>
    <n v="0.01"/>
    <x v="100"/>
  </r>
  <r>
    <x v="101"/>
    <s v="Douglas LLC"/>
    <x v="101"/>
    <x v="79"/>
    <x v="100"/>
    <x v="1"/>
    <x v="55"/>
    <x v="1"/>
    <s v="USD"/>
    <n v="1424498400"/>
    <n v="1425103200"/>
    <x v="100"/>
    <d v="2015-02-28T06:00:00"/>
    <b v="0"/>
    <b v="1"/>
    <s v="music/electric music"/>
    <x v="1"/>
    <x v="5"/>
    <n v="10.214444444444444"/>
    <x v="101"/>
  </r>
  <r>
    <x v="102"/>
    <s v="Garcia Inc"/>
    <x v="102"/>
    <x v="41"/>
    <x v="101"/>
    <x v="1"/>
    <x v="94"/>
    <x v="1"/>
    <s v="USD"/>
    <n v="1526274000"/>
    <n v="1526878800"/>
    <x v="101"/>
    <d v="2018-05-21T05:00:00"/>
    <b v="0"/>
    <b v="1"/>
    <s v="technology/wearables"/>
    <x v="2"/>
    <x v="8"/>
    <n v="2.8167567567567566"/>
    <x v="102"/>
  </r>
  <r>
    <x v="103"/>
    <s v="Frye, Hunt and Powell"/>
    <x v="103"/>
    <x v="83"/>
    <x v="102"/>
    <x v="0"/>
    <x v="95"/>
    <x v="6"/>
    <s v="EUR"/>
    <n v="1287896400"/>
    <n v="1288674000"/>
    <x v="102"/>
    <d v="2010-11-02T05:00:00"/>
    <b v="0"/>
    <b v="0"/>
    <s v="music/electric music"/>
    <x v="1"/>
    <x v="5"/>
    <n v="0.24610000000000001"/>
    <x v="103"/>
  </r>
  <r>
    <x v="104"/>
    <s v="Smith, Wells and Nguyen"/>
    <x v="104"/>
    <x v="84"/>
    <x v="103"/>
    <x v="1"/>
    <x v="96"/>
    <x v="1"/>
    <s v="USD"/>
    <n v="1495515600"/>
    <n v="1495602000"/>
    <x v="103"/>
    <d v="2017-05-24T05:00:00"/>
    <b v="0"/>
    <b v="0"/>
    <s v="music/indie rock"/>
    <x v="1"/>
    <x v="7"/>
    <n v="1.4314010067114094"/>
    <x v="104"/>
  </r>
  <r>
    <x v="105"/>
    <s v="Charles-Johnson"/>
    <x v="105"/>
    <x v="85"/>
    <x v="104"/>
    <x v="1"/>
    <x v="97"/>
    <x v="1"/>
    <s v="USD"/>
    <n v="1364878800"/>
    <n v="1366434000"/>
    <x v="104"/>
    <d v="2013-04-20T05:00:00"/>
    <b v="0"/>
    <b v="0"/>
    <s v="technology/web"/>
    <x v="2"/>
    <x v="2"/>
    <n v="1.4454411764705883"/>
    <x v="105"/>
  </r>
  <r>
    <x v="106"/>
    <s v="Brandt, Carter and Wood"/>
    <x v="106"/>
    <x v="61"/>
    <x v="105"/>
    <x v="1"/>
    <x v="98"/>
    <x v="1"/>
    <s v="USD"/>
    <n v="1567918800"/>
    <n v="1568350800"/>
    <x v="105"/>
    <d v="2019-09-13T05:00:00"/>
    <b v="0"/>
    <b v="0"/>
    <s v="theater/plays"/>
    <x v="3"/>
    <x v="3"/>
    <n v="3.5912820512820511"/>
    <x v="106"/>
  </r>
  <r>
    <x v="107"/>
    <s v="Tucker, Schmidt and Reid"/>
    <x v="107"/>
    <x v="26"/>
    <x v="106"/>
    <x v="1"/>
    <x v="99"/>
    <x v="1"/>
    <s v="USD"/>
    <n v="1524459600"/>
    <n v="1525928400"/>
    <x v="106"/>
    <d v="2018-05-10T05:00:00"/>
    <b v="0"/>
    <b v="1"/>
    <s v="theater/plays"/>
    <x v="3"/>
    <x v="3"/>
    <n v="1.8648571428571428"/>
    <x v="107"/>
  </r>
  <r>
    <x v="108"/>
    <s v="Decker Inc"/>
    <x v="108"/>
    <x v="42"/>
    <x v="107"/>
    <x v="1"/>
    <x v="100"/>
    <x v="1"/>
    <s v="USD"/>
    <n v="1333688400"/>
    <n v="1336885200"/>
    <x v="107"/>
    <d v="2012-05-13T05:00:00"/>
    <b v="0"/>
    <b v="0"/>
    <s v="film &amp; video/documentary"/>
    <x v="4"/>
    <x v="4"/>
    <n v="5.9526666666666666"/>
    <x v="108"/>
  </r>
  <r>
    <x v="109"/>
    <s v="Romero and Sons"/>
    <x v="109"/>
    <x v="5"/>
    <x v="108"/>
    <x v="0"/>
    <x v="101"/>
    <x v="1"/>
    <s v="USD"/>
    <n v="1389506400"/>
    <n v="1389679200"/>
    <x v="108"/>
    <d v="2014-01-14T06:00:00"/>
    <b v="0"/>
    <b v="0"/>
    <s v="film &amp; video/television"/>
    <x v="4"/>
    <x v="19"/>
    <n v="0.5921153846153846"/>
    <x v="109"/>
  </r>
  <r>
    <x v="110"/>
    <s v="Castillo-Carey"/>
    <x v="110"/>
    <x v="86"/>
    <x v="109"/>
    <x v="0"/>
    <x v="102"/>
    <x v="1"/>
    <s v="USD"/>
    <n v="1536642000"/>
    <n v="1538283600"/>
    <x v="109"/>
    <d v="2018-09-30T05:00:00"/>
    <b v="0"/>
    <b v="0"/>
    <s v="food/food trucks"/>
    <x v="0"/>
    <x v="0"/>
    <n v="0.14962780898876404"/>
    <x v="110"/>
  </r>
  <r>
    <x v="111"/>
    <s v="Hart-Briggs"/>
    <x v="111"/>
    <x v="87"/>
    <x v="110"/>
    <x v="1"/>
    <x v="103"/>
    <x v="1"/>
    <s v="USD"/>
    <n v="1348290000"/>
    <n v="1348808400"/>
    <x v="110"/>
    <d v="2012-09-28T05:00:00"/>
    <b v="0"/>
    <b v="0"/>
    <s v="publishing/radio &amp; podcasts"/>
    <x v="5"/>
    <x v="15"/>
    <n v="1.1995602605863191"/>
    <x v="111"/>
  </r>
  <r>
    <x v="112"/>
    <s v="Jones-Meyer"/>
    <x v="112"/>
    <x v="53"/>
    <x v="111"/>
    <x v="1"/>
    <x v="104"/>
    <x v="2"/>
    <s v="AUD"/>
    <n v="1408856400"/>
    <n v="1410152400"/>
    <x v="111"/>
    <d v="2014-09-08T05:00:00"/>
    <b v="0"/>
    <b v="0"/>
    <s v="technology/web"/>
    <x v="2"/>
    <x v="2"/>
    <n v="2.6882978723404256"/>
    <x v="112"/>
  </r>
  <r>
    <x v="113"/>
    <s v="Wright, Hartman and Yu"/>
    <x v="113"/>
    <x v="88"/>
    <x v="112"/>
    <x v="1"/>
    <x v="54"/>
    <x v="1"/>
    <s v="USD"/>
    <n v="1505192400"/>
    <n v="1505797200"/>
    <x v="112"/>
    <d v="2017-09-19T05:00:00"/>
    <b v="0"/>
    <b v="0"/>
    <s v="food/food trucks"/>
    <x v="0"/>
    <x v="0"/>
    <n v="3.7687878787878786"/>
    <x v="113"/>
  </r>
  <r>
    <x v="114"/>
    <s v="Harper-Davis"/>
    <x v="114"/>
    <x v="89"/>
    <x v="113"/>
    <x v="1"/>
    <x v="105"/>
    <x v="1"/>
    <s v="USD"/>
    <n v="1554786000"/>
    <n v="1554872400"/>
    <x v="113"/>
    <d v="2019-04-10T05:00:00"/>
    <b v="0"/>
    <b v="1"/>
    <s v="technology/wearables"/>
    <x v="2"/>
    <x v="8"/>
    <n v="7.2715789473684209"/>
    <x v="114"/>
  </r>
  <r>
    <x v="115"/>
    <s v="Barrett PLC"/>
    <x v="115"/>
    <x v="90"/>
    <x v="114"/>
    <x v="0"/>
    <x v="106"/>
    <x v="6"/>
    <s v="EUR"/>
    <n v="1510898400"/>
    <n v="1513922400"/>
    <x v="114"/>
    <d v="2017-12-22T06:00:00"/>
    <b v="0"/>
    <b v="0"/>
    <s v="publishing/fiction"/>
    <x v="5"/>
    <x v="13"/>
    <n v="0.87211757648470301"/>
    <x v="115"/>
  </r>
  <r>
    <x v="116"/>
    <s v="David-Clark"/>
    <x v="116"/>
    <x v="44"/>
    <x v="115"/>
    <x v="0"/>
    <x v="107"/>
    <x v="1"/>
    <s v="USD"/>
    <n v="1442552400"/>
    <n v="1442638800"/>
    <x v="115"/>
    <d v="2015-09-19T05:00:00"/>
    <b v="0"/>
    <b v="0"/>
    <s v="theater/plays"/>
    <x v="3"/>
    <x v="3"/>
    <n v="0.88"/>
    <x v="116"/>
  </r>
  <r>
    <x v="117"/>
    <s v="Chaney-Dennis"/>
    <x v="117"/>
    <x v="70"/>
    <x v="116"/>
    <x v="1"/>
    <x v="108"/>
    <x v="1"/>
    <s v="USD"/>
    <n v="1316667600"/>
    <n v="1317186000"/>
    <x v="116"/>
    <d v="2011-09-28T05:00:00"/>
    <b v="0"/>
    <b v="0"/>
    <s v="film &amp; video/television"/>
    <x v="4"/>
    <x v="19"/>
    <n v="1.7393877551020409"/>
    <x v="117"/>
  </r>
  <r>
    <x v="118"/>
    <s v="Robinson, Lopez and Christensen"/>
    <x v="118"/>
    <x v="91"/>
    <x v="117"/>
    <x v="1"/>
    <x v="109"/>
    <x v="1"/>
    <s v="USD"/>
    <n v="1390716000"/>
    <n v="1391234400"/>
    <x v="117"/>
    <d v="2014-02-01T06:00:00"/>
    <b v="0"/>
    <b v="0"/>
    <s v="photography/photography books"/>
    <x v="7"/>
    <x v="14"/>
    <n v="1.1761111111111111"/>
    <x v="118"/>
  </r>
  <r>
    <x v="119"/>
    <s v="Clark and Sons"/>
    <x v="119"/>
    <x v="92"/>
    <x v="118"/>
    <x v="1"/>
    <x v="110"/>
    <x v="1"/>
    <s v="USD"/>
    <n v="1402894800"/>
    <n v="1404363600"/>
    <x v="118"/>
    <d v="2014-07-03T05:00:00"/>
    <b v="0"/>
    <b v="1"/>
    <s v="film &amp; video/documentary"/>
    <x v="4"/>
    <x v="4"/>
    <n v="2.1496"/>
    <x v="119"/>
  </r>
  <r>
    <x v="120"/>
    <s v="Vega Group"/>
    <x v="120"/>
    <x v="93"/>
    <x v="119"/>
    <x v="1"/>
    <x v="111"/>
    <x v="1"/>
    <s v="USD"/>
    <n v="1429246800"/>
    <n v="1429592400"/>
    <x v="119"/>
    <d v="2015-04-21T05:00:00"/>
    <b v="0"/>
    <b v="1"/>
    <s v="games/mobile games"/>
    <x v="6"/>
    <x v="20"/>
    <n v="1.4949667110519307"/>
    <x v="120"/>
  </r>
  <r>
    <x v="121"/>
    <s v="Brown-Brown"/>
    <x v="121"/>
    <x v="94"/>
    <x v="120"/>
    <x v="1"/>
    <x v="112"/>
    <x v="1"/>
    <s v="USD"/>
    <n v="1412485200"/>
    <n v="1413608400"/>
    <x v="33"/>
    <d v="2014-10-18T05:00:00"/>
    <b v="0"/>
    <b v="0"/>
    <s v="games/video games"/>
    <x v="6"/>
    <x v="11"/>
    <n v="2.1933995584988963"/>
    <x v="121"/>
  </r>
  <r>
    <x v="122"/>
    <s v="Taylor PLC"/>
    <x v="122"/>
    <x v="95"/>
    <x v="121"/>
    <x v="0"/>
    <x v="113"/>
    <x v="1"/>
    <s v="USD"/>
    <n v="1417068000"/>
    <n v="1419400800"/>
    <x v="120"/>
    <d v="2014-12-24T06:00:00"/>
    <b v="0"/>
    <b v="0"/>
    <s v="publishing/fiction"/>
    <x v="5"/>
    <x v="13"/>
    <n v="0.64367690058479532"/>
    <x v="122"/>
  </r>
  <r>
    <x v="123"/>
    <s v="Edwards-Lewis"/>
    <x v="123"/>
    <x v="96"/>
    <x v="122"/>
    <x v="0"/>
    <x v="114"/>
    <x v="0"/>
    <s v="CAD"/>
    <n v="1448344800"/>
    <n v="1448604000"/>
    <x v="121"/>
    <d v="2015-11-27T06:00:00"/>
    <b v="1"/>
    <b v="0"/>
    <s v="theater/plays"/>
    <x v="3"/>
    <x v="3"/>
    <n v="0.18622397298818233"/>
    <x v="123"/>
  </r>
  <r>
    <x v="124"/>
    <s v="Stanton, Neal and Rodriguez"/>
    <x v="124"/>
    <x v="97"/>
    <x v="123"/>
    <x v="1"/>
    <x v="115"/>
    <x v="6"/>
    <s v="EUR"/>
    <n v="1557723600"/>
    <n v="1562302800"/>
    <x v="122"/>
    <d v="2019-07-05T05:00:00"/>
    <b v="0"/>
    <b v="0"/>
    <s v="photography/photography books"/>
    <x v="7"/>
    <x v="14"/>
    <n v="3.6776923076923076"/>
    <x v="124"/>
  </r>
  <r>
    <x v="125"/>
    <s v="Pratt LLC"/>
    <x v="125"/>
    <x v="98"/>
    <x v="124"/>
    <x v="1"/>
    <x v="80"/>
    <x v="1"/>
    <s v="USD"/>
    <n v="1537333200"/>
    <n v="1537678800"/>
    <x v="123"/>
    <d v="2018-09-23T05:00:00"/>
    <b v="0"/>
    <b v="0"/>
    <s v="theater/plays"/>
    <x v="3"/>
    <x v="3"/>
    <n v="1.5990566037735849"/>
    <x v="125"/>
  </r>
  <r>
    <x v="126"/>
    <s v="Gross PLC"/>
    <x v="126"/>
    <x v="99"/>
    <x v="125"/>
    <x v="0"/>
    <x v="116"/>
    <x v="1"/>
    <s v="USD"/>
    <n v="1471150800"/>
    <n v="1473570000"/>
    <x v="124"/>
    <d v="2016-09-11T05:00:00"/>
    <b v="0"/>
    <b v="1"/>
    <s v="theater/plays"/>
    <x v="3"/>
    <x v="3"/>
    <n v="0.38633185349611543"/>
    <x v="126"/>
  </r>
  <r>
    <x v="127"/>
    <s v="Martinez, Gomez and Dalton"/>
    <x v="127"/>
    <x v="100"/>
    <x v="126"/>
    <x v="0"/>
    <x v="117"/>
    <x v="0"/>
    <s v="CAD"/>
    <n v="1273640400"/>
    <n v="1273899600"/>
    <x v="125"/>
    <d v="2010-05-15T05:00:00"/>
    <b v="0"/>
    <b v="0"/>
    <s v="theater/plays"/>
    <x v="3"/>
    <x v="3"/>
    <n v="0.51421511627906979"/>
    <x v="127"/>
  </r>
  <r>
    <x v="128"/>
    <s v="Allen-Curtis"/>
    <x v="128"/>
    <x v="101"/>
    <x v="127"/>
    <x v="3"/>
    <x v="118"/>
    <x v="1"/>
    <s v="USD"/>
    <n v="1282885200"/>
    <n v="1284008400"/>
    <x v="126"/>
    <d v="2010-09-09T05:00:00"/>
    <b v="0"/>
    <b v="0"/>
    <s v="music/rock"/>
    <x v="1"/>
    <x v="1"/>
    <n v="0.60334277620396604"/>
    <x v="128"/>
  </r>
  <r>
    <x v="129"/>
    <s v="Morgan-Martinez"/>
    <x v="129"/>
    <x v="102"/>
    <x v="128"/>
    <x v="3"/>
    <x v="12"/>
    <x v="2"/>
    <s v="AUD"/>
    <n v="1422943200"/>
    <n v="1425103200"/>
    <x v="127"/>
    <d v="2015-02-28T06:00:00"/>
    <b v="0"/>
    <b v="0"/>
    <s v="food/food trucks"/>
    <x v="0"/>
    <x v="0"/>
    <n v="3.2026936026936029E-2"/>
    <x v="129"/>
  </r>
  <r>
    <x v="130"/>
    <s v="Luna, Anderson and Fox"/>
    <x v="130"/>
    <x v="103"/>
    <x v="129"/>
    <x v="1"/>
    <x v="119"/>
    <x v="3"/>
    <s v="DKK"/>
    <n v="1319605200"/>
    <n v="1320991200"/>
    <x v="128"/>
    <d v="2011-11-11T06:00:00"/>
    <b v="0"/>
    <b v="0"/>
    <s v="film &amp; video/drama"/>
    <x v="4"/>
    <x v="6"/>
    <n v="1.5546875"/>
    <x v="130"/>
  </r>
  <r>
    <x v="131"/>
    <s v="Fleming, Zhang and Henderson"/>
    <x v="131"/>
    <x v="104"/>
    <x v="130"/>
    <x v="1"/>
    <x v="120"/>
    <x v="4"/>
    <s v="GBP"/>
    <n v="1385704800"/>
    <n v="1386828000"/>
    <x v="129"/>
    <d v="2013-12-12T06:00:00"/>
    <b v="0"/>
    <b v="0"/>
    <s v="technology/web"/>
    <x v="2"/>
    <x v="2"/>
    <n v="1.0085974499089254"/>
    <x v="131"/>
  </r>
  <r>
    <x v="132"/>
    <s v="Flowers and Sons"/>
    <x v="132"/>
    <x v="88"/>
    <x v="131"/>
    <x v="1"/>
    <x v="121"/>
    <x v="1"/>
    <s v="USD"/>
    <n v="1515736800"/>
    <n v="1517119200"/>
    <x v="130"/>
    <d v="2018-01-28T06:00:00"/>
    <b v="0"/>
    <b v="1"/>
    <s v="theater/plays"/>
    <x v="3"/>
    <x v="3"/>
    <n v="1.1618181818181819"/>
    <x v="132"/>
  </r>
  <r>
    <x v="133"/>
    <s v="Gates PLC"/>
    <x v="133"/>
    <x v="6"/>
    <x v="132"/>
    <x v="1"/>
    <x v="122"/>
    <x v="1"/>
    <s v="USD"/>
    <n v="1313125200"/>
    <n v="1315026000"/>
    <x v="131"/>
    <d v="2011-09-03T05:00:00"/>
    <b v="0"/>
    <b v="0"/>
    <s v="music/world music"/>
    <x v="1"/>
    <x v="21"/>
    <n v="3.1077777777777778"/>
    <x v="133"/>
  </r>
  <r>
    <x v="134"/>
    <s v="Caldwell LLC"/>
    <x v="134"/>
    <x v="105"/>
    <x v="133"/>
    <x v="0"/>
    <x v="123"/>
    <x v="5"/>
    <s v="CHF"/>
    <n v="1308459600"/>
    <n v="1312693200"/>
    <x v="132"/>
    <d v="2011-08-07T05:00:00"/>
    <b v="0"/>
    <b v="1"/>
    <s v="film &amp; video/documentary"/>
    <x v="4"/>
    <x v="4"/>
    <n v="0.89736683417085428"/>
    <x v="134"/>
  </r>
  <r>
    <x v="135"/>
    <s v="Le, Burton and Evans"/>
    <x v="135"/>
    <x v="106"/>
    <x v="134"/>
    <x v="0"/>
    <x v="124"/>
    <x v="1"/>
    <s v="USD"/>
    <n v="1362636000"/>
    <n v="1363064400"/>
    <x v="133"/>
    <d v="2013-03-12T05:00:00"/>
    <b v="0"/>
    <b v="1"/>
    <s v="theater/plays"/>
    <x v="3"/>
    <x v="3"/>
    <n v="0.71272727272727276"/>
    <x v="135"/>
  </r>
  <r>
    <x v="136"/>
    <s v="Briggs PLC"/>
    <x v="136"/>
    <x v="107"/>
    <x v="135"/>
    <x v="3"/>
    <x v="125"/>
    <x v="1"/>
    <s v="USD"/>
    <n v="1402117200"/>
    <n v="1403154000"/>
    <x v="134"/>
    <d v="2014-06-19T05:00:00"/>
    <b v="0"/>
    <b v="1"/>
    <s v="film &amp; video/drama"/>
    <x v="4"/>
    <x v="6"/>
    <n v="3.2862318840579711E-2"/>
    <x v="136"/>
  </r>
  <r>
    <x v="137"/>
    <s v="Hudson-Nguyen"/>
    <x v="137"/>
    <x v="37"/>
    <x v="136"/>
    <x v="1"/>
    <x v="126"/>
    <x v="1"/>
    <s v="USD"/>
    <n v="1286341200"/>
    <n v="1286859600"/>
    <x v="135"/>
    <d v="2010-10-12T05:00:00"/>
    <b v="0"/>
    <b v="0"/>
    <s v="publishing/nonfiction"/>
    <x v="5"/>
    <x v="9"/>
    <n v="2.617777777777778"/>
    <x v="137"/>
  </r>
  <r>
    <x v="138"/>
    <s v="Hogan Ltd"/>
    <x v="138"/>
    <x v="103"/>
    <x v="137"/>
    <x v="0"/>
    <x v="127"/>
    <x v="1"/>
    <s v="USD"/>
    <n v="1348808400"/>
    <n v="1349326800"/>
    <x v="136"/>
    <d v="2012-10-04T05:00:00"/>
    <b v="0"/>
    <b v="0"/>
    <s v="games/mobile games"/>
    <x v="6"/>
    <x v="20"/>
    <n v="0.96"/>
    <x v="138"/>
  </r>
  <r>
    <x v="139"/>
    <s v="Hamilton, Wright and Chavez"/>
    <x v="139"/>
    <x v="108"/>
    <x v="138"/>
    <x v="0"/>
    <x v="128"/>
    <x v="1"/>
    <s v="USD"/>
    <n v="1429592400"/>
    <n v="1430974800"/>
    <x v="137"/>
    <d v="2015-05-07T05:00:00"/>
    <b v="0"/>
    <b v="1"/>
    <s v="technology/wearables"/>
    <x v="2"/>
    <x v="8"/>
    <n v="0.20896851248642778"/>
    <x v="139"/>
  </r>
  <r>
    <x v="140"/>
    <s v="Bautista-Cross"/>
    <x v="140"/>
    <x v="20"/>
    <x v="139"/>
    <x v="1"/>
    <x v="129"/>
    <x v="1"/>
    <s v="USD"/>
    <n v="1519538400"/>
    <n v="1519970400"/>
    <x v="138"/>
    <d v="2018-03-02T06:00:00"/>
    <b v="0"/>
    <b v="0"/>
    <s v="film &amp; video/documentary"/>
    <x v="4"/>
    <x v="4"/>
    <n v="2.2316363636363636"/>
    <x v="140"/>
  </r>
  <r>
    <x v="141"/>
    <s v="Jackson LLC"/>
    <x v="141"/>
    <x v="109"/>
    <x v="140"/>
    <x v="1"/>
    <x v="130"/>
    <x v="1"/>
    <s v="USD"/>
    <n v="1434085200"/>
    <n v="1434603600"/>
    <x v="139"/>
    <d v="2015-06-18T05:00:00"/>
    <b v="0"/>
    <b v="0"/>
    <s v="technology/web"/>
    <x v="2"/>
    <x v="2"/>
    <n v="1.0159097978227061"/>
    <x v="141"/>
  </r>
  <r>
    <x v="142"/>
    <s v="Figueroa Ltd"/>
    <x v="142"/>
    <x v="92"/>
    <x v="141"/>
    <x v="1"/>
    <x v="124"/>
    <x v="1"/>
    <s v="USD"/>
    <n v="1333688400"/>
    <n v="1337230800"/>
    <x v="107"/>
    <d v="2012-05-17T05:00:00"/>
    <b v="0"/>
    <b v="0"/>
    <s v="technology/web"/>
    <x v="2"/>
    <x v="2"/>
    <n v="2.3003999999999998"/>
    <x v="142"/>
  </r>
  <r>
    <x v="143"/>
    <s v="Avila-Jones"/>
    <x v="143"/>
    <x v="91"/>
    <x v="142"/>
    <x v="1"/>
    <x v="131"/>
    <x v="1"/>
    <s v="USD"/>
    <n v="1277701200"/>
    <n v="1279429200"/>
    <x v="140"/>
    <d v="2010-07-18T05:00:00"/>
    <b v="0"/>
    <b v="0"/>
    <s v="music/indie rock"/>
    <x v="1"/>
    <x v="7"/>
    <n v="1.355925925925926"/>
    <x v="143"/>
  </r>
  <r>
    <x v="144"/>
    <s v="Martin, Lopez and Hunter"/>
    <x v="144"/>
    <x v="25"/>
    <x v="143"/>
    <x v="1"/>
    <x v="18"/>
    <x v="1"/>
    <s v="USD"/>
    <n v="1560747600"/>
    <n v="1561438800"/>
    <x v="141"/>
    <d v="2019-06-25T05:00:00"/>
    <b v="0"/>
    <b v="0"/>
    <s v="theater/plays"/>
    <x v="3"/>
    <x v="3"/>
    <n v="1.2909999999999999"/>
    <x v="144"/>
  </r>
  <r>
    <x v="145"/>
    <s v="Fields-Moore"/>
    <x v="145"/>
    <x v="110"/>
    <x v="144"/>
    <x v="1"/>
    <x v="132"/>
    <x v="5"/>
    <s v="CHF"/>
    <n v="1410066000"/>
    <n v="1410498000"/>
    <x v="142"/>
    <d v="2014-09-12T05:00:00"/>
    <b v="0"/>
    <b v="0"/>
    <s v="technology/wearables"/>
    <x v="2"/>
    <x v="8"/>
    <n v="2.3651200000000001"/>
    <x v="145"/>
  </r>
  <r>
    <x v="146"/>
    <s v="Harris-Golden"/>
    <x v="146"/>
    <x v="35"/>
    <x v="145"/>
    <x v="3"/>
    <x v="133"/>
    <x v="1"/>
    <s v="USD"/>
    <n v="1320732000"/>
    <n v="1322460000"/>
    <x v="143"/>
    <d v="2011-11-28T06:00:00"/>
    <b v="0"/>
    <b v="0"/>
    <s v="theater/plays"/>
    <x v="3"/>
    <x v="3"/>
    <n v="0.17249999999999999"/>
    <x v="146"/>
  </r>
  <r>
    <x v="147"/>
    <s v="Moss, Norman and Dunlap"/>
    <x v="147"/>
    <x v="111"/>
    <x v="146"/>
    <x v="1"/>
    <x v="134"/>
    <x v="1"/>
    <s v="USD"/>
    <n v="1465794000"/>
    <n v="1466312400"/>
    <x v="144"/>
    <d v="2016-06-19T05:00:00"/>
    <b v="0"/>
    <b v="1"/>
    <s v="theater/plays"/>
    <x v="3"/>
    <x v="3"/>
    <n v="1.1249397590361445"/>
    <x v="147"/>
  </r>
  <r>
    <x v="148"/>
    <s v="White, Larson and Wright"/>
    <x v="148"/>
    <x v="29"/>
    <x v="147"/>
    <x v="1"/>
    <x v="37"/>
    <x v="1"/>
    <s v="USD"/>
    <n v="1500958800"/>
    <n v="1501736400"/>
    <x v="145"/>
    <d v="2017-08-03T05:00:00"/>
    <b v="0"/>
    <b v="0"/>
    <s v="technology/wearables"/>
    <x v="2"/>
    <x v="8"/>
    <n v="1.2102150537634409"/>
    <x v="148"/>
  </r>
  <r>
    <x v="149"/>
    <s v="Payne, Oliver and Burch"/>
    <x v="149"/>
    <x v="8"/>
    <x v="148"/>
    <x v="1"/>
    <x v="135"/>
    <x v="1"/>
    <s v="USD"/>
    <n v="1357020000"/>
    <n v="1361512800"/>
    <x v="146"/>
    <d v="2013-02-22T06:00:00"/>
    <b v="0"/>
    <b v="0"/>
    <s v="music/indie rock"/>
    <x v="1"/>
    <x v="7"/>
    <n v="2.1987096774193549"/>
    <x v="149"/>
  </r>
  <r>
    <x v="150"/>
    <s v="Brown, Palmer and Pace"/>
    <x v="150"/>
    <x v="0"/>
    <x v="99"/>
    <x v="0"/>
    <x v="49"/>
    <x v="1"/>
    <s v="USD"/>
    <n v="1544940000"/>
    <n v="1545026400"/>
    <x v="147"/>
    <d v="2018-12-17T06:00:00"/>
    <b v="0"/>
    <b v="0"/>
    <s v="music/rock"/>
    <x v="1"/>
    <x v="1"/>
    <n v="0.01"/>
    <x v="100"/>
  </r>
  <r>
    <x v="151"/>
    <s v="Parker LLC"/>
    <x v="151"/>
    <x v="112"/>
    <x v="149"/>
    <x v="0"/>
    <x v="50"/>
    <x v="1"/>
    <s v="USD"/>
    <n v="1402290000"/>
    <n v="1406696400"/>
    <x v="148"/>
    <d v="2014-07-30T05:00:00"/>
    <b v="0"/>
    <b v="0"/>
    <s v="music/electric music"/>
    <x v="1"/>
    <x v="5"/>
    <n v="0.64166909620991253"/>
    <x v="150"/>
  </r>
  <r>
    <x v="152"/>
    <s v="Bowen, Mcdonald and Hall"/>
    <x v="152"/>
    <x v="113"/>
    <x v="150"/>
    <x v="1"/>
    <x v="136"/>
    <x v="1"/>
    <s v="USD"/>
    <n v="1487311200"/>
    <n v="1487916000"/>
    <x v="149"/>
    <d v="2017-02-24T06:00:00"/>
    <b v="0"/>
    <b v="0"/>
    <s v="music/indie rock"/>
    <x v="1"/>
    <x v="7"/>
    <n v="4.2306746987951804"/>
    <x v="151"/>
  </r>
  <r>
    <x v="153"/>
    <s v="Whitehead, Bell and Hughes"/>
    <x v="153"/>
    <x v="114"/>
    <x v="151"/>
    <x v="0"/>
    <x v="137"/>
    <x v="1"/>
    <s v="USD"/>
    <n v="1350622800"/>
    <n v="1351141200"/>
    <x v="150"/>
    <d v="2012-10-25T05:00:00"/>
    <b v="0"/>
    <b v="0"/>
    <s v="theater/plays"/>
    <x v="3"/>
    <x v="3"/>
    <n v="0.92984160506863778"/>
    <x v="152"/>
  </r>
  <r>
    <x v="154"/>
    <s v="Rodriguez-Brown"/>
    <x v="154"/>
    <x v="115"/>
    <x v="152"/>
    <x v="0"/>
    <x v="138"/>
    <x v="1"/>
    <s v="USD"/>
    <n v="1463029200"/>
    <n v="1465016400"/>
    <x v="151"/>
    <d v="2016-06-04T05:00:00"/>
    <b v="0"/>
    <b v="1"/>
    <s v="music/indie rock"/>
    <x v="1"/>
    <x v="7"/>
    <n v="0.58756567425569173"/>
    <x v="153"/>
  </r>
  <r>
    <x v="155"/>
    <s v="Hall-Schaefer"/>
    <x v="155"/>
    <x v="116"/>
    <x v="153"/>
    <x v="0"/>
    <x v="139"/>
    <x v="1"/>
    <s v="USD"/>
    <n v="1269493200"/>
    <n v="1270789200"/>
    <x v="152"/>
    <d v="2010-04-09T05:00:00"/>
    <b v="0"/>
    <b v="0"/>
    <s v="theater/plays"/>
    <x v="3"/>
    <x v="3"/>
    <n v="0.65022222222222226"/>
    <x v="154"/>
  </r>
  <r>
    <x v="156"/>
    <s v="Meza-Rogers"/>
    <x v="156"/>
    <x v="117"/>
    <x v="154"/>
    <x v="3"/>
    <x v="140"/>
    <x v="2"/>
    <s v="AUD"/>
    <n v="1570251600"/>
    <n v="1572325200"/>
    <x v="153"/>
    <d v="2019-10-29T05:00:00"/>
    <b v="0"/>
    <b v="0"/>
    <s v="music/rock"/>
    <x v="1"/>
    <x v="1"/>
    <n v="0.73939560439560437"/>
    <x v="155"/>
  </r>
  <r>
    <x v="157"/>
    <s v="Curtis-Curtis"/>
    <x v="157"/>
    <x v="3"/>
    <x v="155"/>
    <x v="0"/>
    <x v="141"/>
    <x v="2"/>
    <s v="AUD"/>
    <n v="1388383200"/>
    <n v="1389420000"/>
    <x v="154"/>
    <d v="2014-01-11T06:00:00"/>
    <b v="0"/>
    <b v="0"/>
    <s v="photography/photography books"/>
    <x v="7"/>
    <x v="14"/>
    <n v="0.52666666666666662"/>
    <x v="156"/>
  </r>
  <r>
    <x v="158"/>
    <s v="Carlson Inc"/>
    <x v="158"/>
    <x v="118"/>
    <x v="156"/>
    <x v="1"/>
    <x v="142"/>
    <x v="1"/>
    <s v="USD"/>
    <n v="1449554400"/>
    <n v="1449640800"/>
    <x v="155"/>
    <d v="2015-12-09T06:00:00"/>
    <b v="0"/>
    <b v="0"/>
    <s v="music/rock"/>
    <x v="1"/>
    <x v="1"/>
    <n v="2.2095238095238097"/>
    <x v="157"/>
  </r>
  <r>
    <x v="159"/>
    <s v="Clarke, Anderson and Lee"/>
    <x v="159"/>
    <x v="119"/>
    <x v="157"/>
    <x v="1"/>
    <x v="143"/>
    <x v="1"/>
    <s v="USD"/>
    <n v="1553662800"/>
    <n v="1555218000"/>
    <x v="156"/>
    <d v="2019-04-14T05:00:00"/>
    <b v="0"/>
    <b v="1"/>
    <s v="theater/plays"/>
    <x v="3"/>
    <x v="3"/>
    <n v="1.0001150627615063"/>
    <x v="158"/>
  </r>
  <r>
    <x v="160"/>
    <s v="Evans Group"/>
    <x v="160"/>
    <x v="48"/>
    <x v="158"/>
    <x v="1"/>
    <x v="55"/>
    <x v="1"/>
    <s v="USD"/>
    <n v="1556341200"/>
    <n v="1557723600"/>
    <x v="157"/>
    <d v="2019-05-13T05:00:00"/>
    <b v="0"/>
    <b v="0"/>
    <s v="technology/wearables"/>
    <x v="2"/>
    <x v="8"/>
    <n v="1.6231249999999999"/>
    <x v="159"/>
  </r>
  <r>
    <x v="161"/>
    <s v="Bruce Group"/>
    <x v="161"/>
    <x v="20"/>
    <x v="159"/>
    <x v="0"/>
    <x v="51"/>
    <x v="1"/>
    <s v="USD"/>
    <n v="1442984400"/>
    <n v="1443502800"/>
    <x v="158"/>
    <d v="2015-09-29T05:00:00"/>
    <b v="0"/>
    <b v="1"/>
    <s v="technology/web"/>
    <x v="2"/>
    <x v="2"/>
    <n v="0.78181818181818186"/>
    <x v="160"/>
  </r>
  <r>
    <x v="162"/>
    <s v="Keith, Alvarez and Potter"/>
    <x v="162"/>
    <x v="55"/>
    <x v="160"/>
    <x v="1"/>
    <x v="144"/>
    <x v="5"/>
    <s v="CHF"/>
    <n v="1544248800"/>
    <n v="1546840800"/>
    <x v="159"/>
    <d v="2019-01-07T06:00:00"/>
    <b v="0"/>
    <b v="0"/>
    <s v="music/rock"/>
    <x v="1"/>
    <x v="1"/>
    <n v="1.4973770491803278"/>
    <x v="161"/>
  </r>
  <r>
    <x v="163"/>
    <s v="Burton-Watkins"/>
    <x v="163"/>
    <x v="26"/>
    <x v="161"/>
    <x v="1"/>
    <x v="67"/>
    <x v="1"/>
    <s v="USD"/>
    <n v="1508475600"/>
    <n v="1512712800"/>
    <x v="160"/>
    <d v="2017-12-08T06:00:00"/>
    <b v="0"/>
    <b v="1"/>
    <s v="photography/photography books"/>
    <x v="7"/>
    <x v="14"/>
    <n v="2.5325714285714285"/>
    <x v="162"/>
  </r>
  <r>
    <x v="164"/>
    <s v="Lopez and Sons"/>
    <x v="164"/>
    <x v="120"/>
    <x v="162"/>
    <x v="1"/>
    <x v="20"/>
    <x v="1"/>
    <s v="USD"/>
    <n v="1507438800"/>
    <n v="1507525200"/>
    <x v="161"/>
    <d v="2017-10-09T05:00:00"/>
    <b v="0"/>
    <b v="0"/>
    <s v="theater/plays"/>
    <x v="3"/>
    <x v="3"/>
    <n v="1.0016943521594683"/>
    <x v="163"/>
  </r>
  <r>
    <x v="165"/>
    <s v="Cordova Ltd"/>
    <x v="165"/>
    <x v="121"/>
    <x v="163"/>
    <x v="1"/>
    <x v="145"/>
    <x v="1"/>
    <s v="USD"/>
    <n v="1501563600"/>
    <n v="1504328400"/>
    <x v="162"/>
    <d v="2017-09-02T05:00:00"/>
    <b v="0"/>
    <b v="0"/>
    <s v="technology/web"/>
    <x v="2"/>
    <x v="2"/>
    <n v="1.2199004424778761"/>
    <x v="164"/>
  </r>
  <r>
    <x v="166"/>
    <s v="Brown-Vang"/>
    <x v="166"/>
    <x v="122"/>
    <x v="164"/>
    <x v="1"/>
    <x v="146"/>
    <x v="1"/>
    <s v="USD"/>
    <n v="1292997600"/>
    <n v="1293343200"/>
    <x v="163"/>
    <d v="2010-12-26T06:00:00"/>
    <b v="0"/>
    <b v="0"/>
    <s v="photography/photography books"/>
    <x v="7"/>
    <x v="14"/>
    <n v="1.3713265306122449"/>
    <x v="165"/>
  </r>
  <r>
    <x v="167"/>
    <s v="Cruz-Ward"/>
    <x v="167"/>
    <x v="97"/>
    <x v="165"/>
    <x v="1"/>
    <x v="147"/>
    <x v="2"/>
    <s v="AUD"/>
    <n v="1370840400"/>
    <n v="1371704400"/>
    <x v="164"/>
    <d v="2013-06-20T05:00:00"/>
    <b v="0"/>
    <b v="0"/>
    <s v="theater/plays"/>
    <x v="3"/>
    <x v="3"/>
    <n v="4.155384615384615"/>
    <x v="166"/>
  </r>
  <r>
    <x v="168"/>
    <s v="Hernandez Group"/>
    <x v="168"/>
    <x v="123"/>
    <x v="166"/>
    <x v="0"/>
    <x v="148"/>
    <x v="3"/>
    <s v="DKK"/>
    <n v="1550815200"/>
    <n v="1552798800"/>
    <x v="165"/>
    <d v="2019-03-17T05:00:00"/>
    <b v="0"/>
    <b v="1"/>
    <s v="music/indie rock"/>
    <x v="1"/>
    <x v="7"/>
    <n v="0.3130913348946136"/>
    <x v="167"/>
  </r>
  <r>
    <x v="169"/>
    <s v="Tran, Steele and Wilson"/>
    <x v="169"/>
    <x v="124"/>
    <x v="167"/>
    <x v="1"/>
    <x v="149"/>
    <x v="1"/>
    <s v="USD"/>
    <n v="1339909200"/>
    <n v="1342328400"/>
    <x v="166"/>
    <d v="2012-07-15T05:00:00"/>
    <b v="0"/>
    <b v="1"/>
    <s v="film &amp; video/shorts"/>
    <x v="4"/>
    <x v="12"/>
    <n v="4.240815450643777"/>
    <x v="168"/>
  </r>
  <r>
    <x v="170"/>
    <s v="Summers, Gallegos and Stein"/>
    <x v="170"/>
    <x v="125"/>
    <x v="168"/>
    <x v="0"/>
    <x v="109"/>
    <x v="1"/>
    <s v="USD"/>
    <n v="1501736400"/>
    <n v="1502341200"/>
    <x v="167"/>
    <d v="2017-08-10T05:00:00"/>
    <b v="0"/>
    <b v="0"/>
    <s v="music/indie rock"/>
    <x v="1"/>
    <x v="7"/>
    <n v="2.9388623072833599E-2"/>
    <x v="169"/>
  </r>
  <r>
    <x v="171"/>
    <s v="Blair Group"/>
    <x v="171"/>
    <x v="70"/>
    <x v="169"/>
    <x v="0"/>
    <x v="62"/>
    <x v="1"/>
    <s v="USD"/>
    <n v="1395291600"/>
    <n v="1397192400"/>
    <x v="168"/>
    <d v="2014-04-11T05:00:00"/>
    <b v="0"/>
    <b v="0"/>
    <s v="publishing/translations"/>
    <x v="5"/>
    <x v="18"/>
    <n v="0.1063265306122449"/>
    <x v="170"/>
  </r>
  <r>
    <x v="172"/>
    <s v="Nixon Inc"/>
    <x v="172"/>
    <x v="126"/>
    <x v="170"/>
    <x v="0"/>
    <x v="150"/>
    <x v="1"/>
    <s v="USD"/>
    <n v="1405746000"/>
    <n v="1407042000"/>
    <x v="169"/>
    <d v="2014-08-03T05:00:00"/>
    <b v="0"/>
    <b v="1"/>
    <s v="film &amp; video/documentary"/>
    <x v="4"/>
    <x v="4"/>
    <n v="0.82874999999999999"/>
    <x v="171"/>
  </r>
  <r>
    <x v="173"/>
    <s v="White LLC"/>
    <x v="173"/>
    <x v="127"/>
    <x v="171"/>
    <x v="1"/>
    <x v="151"/>
    <x v="1"/>
    <s v="USD"/>
    <n v="1368853200"/>
    <n v="1369371600"/>
    <x v="170"/>
    <d v="2013-05-24T05:00:00"/>
    <b v="0"/>
    <b v="0"/>
    <s v="theater/plays"/>
    <x v="3"/>
    <x v="3"/>
    <n v="1.6301447776628748"/>
    <x v="172"/>
  </r>
  <r>
    <x v="174"/>
    <s v="Santos, Black and Donovan"/>
    <x v="174"/>
    <x v="60"/>
    <x v="172"/>
    <x v="1"/>
    <x v="44"/>
    <x v="1"/>
    <s v="USD"/>
    <n v="1444021200"/>
    <n v="1444107600"/>
    <x v="171"/>
    <d v="2015-10-06T05:00:00"/>
    <b v="0"/>
    <b v="1"/>
    <s v="technology/wearables"/>
    <x v="2"/>
    <x v="8"/>
    <n v="8.9466666666666672"/>
    <x v="173"/>
  </r>
  <r>
    <x v="175"/>
    <s v="Jones, Contreras and Burnett"/>
    <x v="175"/>
    <x v="128"/>
    <x v="173"/>
    <x v="0"/>
    <x v="152"/>
    <x v="1"/>
    <s v="USD"/>
    <n v="1472619600"/>
    <n v="1474261200"/>
    <x v="172"/>
    <d v="2016-09-19T05:00:00"/>
    <b v="0"/>
    <b v="0"/>
    <s v="theater/plays"/>
    <x v="3"/>
    <x v="3"/>
    <n v="0.26191501103752757"/>
    <x v="174"/>
  </r>
  <r>
    <x v="176"/>
    <s v="Stone-Orozco"/>
    <x v="176"/>
    <x v="129"/>
    <x v="174"/>
    <x v="0"/>
    <x v="153"/>
    <x v="1"/>
    <s v="USD"/>
    <n v="1472878800"/>
    <n v="1473656400"/>
    <x v="173"/>
    <d v="2016-09-12T05:00:00"/>
    <b v="0"/>
    <b v="0"/>
    <s v="theater/plays"/>
    <x v="3"/>
    <x v="3"/>
    <n v="0.74834782608695649"/>
    <x v="175"/>
  </r>
  <r>
    <x v="177"/>
    <s v="Lee, Gibson and Morgan"/>
    <x v="177"/>
    <x v="130"/>
    <x v="175"/>
    <x v="1"/>
    <x v="154"/>
    <x v="1"/>
    <s v="USD"/>
    <n v="1289800800"/>
    <n v="1291960800"/>
    <x v="174"/>
    <d v="2010-12-10T06:00:00"/>
    <b v="0"/>
    <b v="0"/>
    <s v="theater/plays"/>
    <x v="3"/>
    <x v="3"/>
    <n v="4.1647680412371137"/>
    <x v="176"/>
  </r>
  <r>
    <x v="178"/>
    <s v="Alexander-Williams"/>
    <x v="178"/>
    <x v="44"/>
    <x v="176"/>
    <x v="0"/>
    <x v="155"/>
    <x v="1"/>
    <s v="USD"/>
    <n v="1505970000"/>
    <n v="1506747600"/>
    <x v="175"/>
    <d v="2017-09-30T05:00:00"/>
    <b v="0"/>
    <b v="0"/>
    <s v="food/food trucks"/>
    <x v="0"/>
    <x v="0"/>
    <n v="0.96208333333333329"/>
    <x v="177"/>
  </r>
  <r>
    <x v="179"/>
    <s v="Marks Ltd"/>
    <x v="179"/>
    <x v="131"/>
    <x v="177"/>
    <x v="1"/>
    <x v="156"/>
    <x v="0"/>
    <s v="CAD"/>
    <n v="1363496400"/>
    <n v="1363582800"/>
    <x v="176"/>
    <d v="2013-03-18T05:00:00"/>
    <b v="0"/>
    <b v="1"/>
    <s v="theater/plays"/>
    <x v="3"/>
    <x v="3"/>
    <n v="3.5771910112359548"/>
    <x v="178"/>
  </r>
  <r>
    <x v="180"/>
    <s v="Olsen, Edwards and Reid"/>
    <x v="180"/>
    <x v="132"/>
    <x v="178"/>
    <x v="1"/>
    <x v="157"/>
    <x v="2"/>
    <s v="AUD"/>
    <n v="1269234000"/>
    <n v="1269666000"/>
    <x v="177"/>
    <d v="2010-03-27T05:00:00"/>
    <b v="0"/>
    <b v="0"/>
    <s v="technology/wearables"/>
    <x v="2"/>
    <x v="8"/>
    <n v="3.0845714285714285"/>
    <x v="179"/>
  </r>
  <r>
    <x v="181"/>
    <s v="Daniels, Rose and Tyler"/>
    <x v="181"/>
    <x v="133"/>
    <x v="179"/>
    <x v="0"/>
    <x v="158"/>
    <x v="1"/>
    <s v="USD"/>
    <n v="1507093200"/>
    <n v="1508648400"/>
    <x v="178"/>
    <d v="2017-10-22T05:00:00"/>
    <b v="0"/>
    <b v="0"/>
    <s v="technology/web"/>
    <x v="2"/>
    <x v="2"/>
    <n v="0.61802325581395345"/>
    <x v="180"/>
  </r>
  <r>
    <x v="182"/>
    <s v="Adams Group"/>
    <x v="182"/>
    <x v="134"/>
    <x v="180"/>
    <x v="1"/>
    <x v="159"/>
    <x v="3"/>
    <s v="DKK"/>
    <n v="1560574800"/>
    <n v="1561957200"/>
    <x v="179"/>
    <d v="2019-07-01T05:00:00"/>
    <b v="0"/>
    <b v="0"/>
    <s v="theater/plays"/>
    <x v="3"/>
    <x v="3"/>
    <n v="7.2232472324723247"/>
    <x v="181"/>
  </r>
  <r>
    <x v="183"/>
    <s v="Rogers, Huerta and Medina"/>
    <x v="183"/>
    <x v="135"/>
    <x v="181"/>
    <x v="0"/>
    <x v="99"/>
    <x v="0"/>
    <s v="CAD"/>
    <n v="1284008400"/>
    <n v="1285131600"/>
    <x v="180"/>
    <d v="2010-09-22T05:00:00"/>
    <b v="0"/>
    <b v="0"/>
    <s v="music/rock"/>
    <x v="1"/>
    <x v="1"/>
    <n v="0.69117647058823528"/>
    <x v="182"/>
  </r>
  <r>
    <x v="184"/>
    <s v="Howard, Carter and Griffith"/>
    <x v="184"/>
    <x v="136"/>
    <x v="182"/>
    <x v="1"/>
    <x v="160"/>
    <x v="1"/>
    <s v="USD"/>
    <n v="1556859600"/>
    <n v="1556946000"/>
    <x v="181"/>
    <d v="2019-05-04T05:00:00"/>
    <b v="0"/>
    <b v="0"/>
    <s v="theater/plays"/>
    <x v="3"/>
    <x v="3"/>
    <n v="2.9305555555555554"/>
    <x v="183"/>
  </r>
  <r>
    <x v="185"/>
    <s v="Bailey PLC"/>
    <x v="185"/>
    <x v="67"/>
    <x v="183"/>
    <x v="0"/>
    <x v="161"/>
    <x v="1"/>
    <s v="USD"/>
    <n v="1526187600"/>
    <n v="1527138000"/>
    <x v="182"/>
    <d v="2018-05-24T05:00:00"/>
    <b v="0"/>
    <b v="0"/>
    <s v="film &amp; video/television"/>
    <x v="4"/>
    <x v="19"/>
    <n v="0.71799999999999997"/>
    <x v="184"/>
  </r>
  <r>
    <x v="186"/>
    <s v="Parker Group"/>
    <x v="186"/>
    <x v="137"/>
    <x v="184"/>
    <x v="0"/>
    <x v="162"/>
    <x v="1"/>
    <s v="USD"/>
    <n v="1400821200"/>
    <n v="1402117200"/>
    <x v="183"/>
    <d v="2014-06-07T05:00:00"/>
    <b v="0"/>
    <b v="0"/>
    <s v="theater/plays"/>
    <x v="3"/>
    <x v="3"/>
    <n v="0.31934684684684683"/>
    <x v="185"/>
  </r>
  <r>
    <x v="187"/>
    <s v="Fox Group"/>
    <x v="187"/>
    <x v="138"/>
    <x v="185"/>
    <x v="1"/>
    <x v="163"/>
    <x v="0"/>
    <s v="CAD"/>
    <n v="1361599200"/>
    <n v="1364014800"/>
    <x v="184"/>
    <d v="2013-03-23T05:00:00"/>
    <b v="0"/>
    <b v="1"/>
    <s v="film &amp; video/shorts"/>
    <x v="4"/>
    <x v="12"/>
    <n v="2.2987375415282392"/>
    <x v="186"/>
  </r>
  <r>
    <x v="188"/>
    <s v="Walker, Jones and Rodriguez"/>
    <x v="188"/>
    <x v="139"/>
    <x v="186"/>
    <x v="0"/>
    <x v="164"/>
    <x v="6"/>
    <s v="EUR"/>
    <n v="1417500000"/>
    <n v="1417586400"/>
    <x v="185"/>
    <d v="2014-12-03T06:00:00"/>
    <b v="0"/>
    <b v="0"/>
    <s v="theater/plays"/>
    <x v="3"/>
    <x v="3"/>
    <n v="0.3201219512195122"/>
    <x v="187"/>
  </r>
  <r>
    <x v="189"/>
    <s v="Anthony-Shaw"/>
    <x v="189"/>
    <x v="140"/>
    <x v="187"/>
    <x v="3"/>
    <x v="165"/>
    <x v="1"/>
    <s v="USD"/>
    <n v="1457071200"/>
    <n v="1457071200"/>
    <x v="186"/>
    <d v="2016-03-04T06:00:00"/>
    <b v="0"/>
    <b v="0"/>
    <s v="theater/plays"/>
    <x v="3"/>
    <x v="3"/>
    <n v="0.23525352848928385"/>
    <x v="188"/>
  </r>
  <r>
    <x v="190"/>
    <s v="Cook LLC"/>
    <x v="190"/>
    <x v="41"/>
    <x v="188"/>
    <x v="0"/>
    <x v="3"/>
    <x v="1"/>
    <s v="USD"/>
    <n v="1370322000"/>
    <n v="1370408400"/>
    <x v="187"/>
    <d v="2013-06-05T05:00:00"/>
    <b v="0"/>
    <b v="1"/>
    <s v="theater/plays"/>
    <x v="3"/>
    <x v="3"/>
    <n v="0.68594594594594593"/>
    <x v="189"/>
  </r>
  <r>
    <x v="191"/>
    <s v="Sutton PLC"/>
    <x v="191"/>
    <x v="141"/>
    <x v="189"/>
    <x v="0"/>
    <x v="99"/>
    <x v="6"/>
    <s v="EUR"/>
    <n v="1552366800"/>
    <n v="1552626000"/>
    <x v="188"/>
    <d v="2019-03-15T05:00:00"/>
    <b v="0"/>
    <b v="0"/>
    <s v="theater/plays"/>
    <x v="3"/>
    <x v="3"/>
    <n v="0.37952380952380954"/>
    <x v="190"/>
  </r>
  <r>
    <x v="192"/>
    <s v="Long, Morgan and Mitchell"/>
    <x v="192"/>
    <x v="142"/>
    <x v="190"/>
    <x v="0"/>
    <x v="166"/>
    <x v="1"/>
    <s v="USD"/>
    <n v="1403845200"/>
    <n v="1404190800"/>
    <x v="189"/>
    <d v="2014-07-01T05:00:00"/>
    <b v="0"/>
    <b v="0"/>
    <s v="music/rock"/>
    <x v="1"/>
    <x v="1"/>
    <n v="0.19992957746478873"/>
    <x v="191"/>
  </r>
  <r>
    <x v="193"/>
    <s v="Calhoun, Rogers and Long"/>
    <x v="193"/>
    <x v="47"/>
    <x v="191"/>
    <x v="0"/>
    <x v="167"/>
    <x v="1"/>
    <s v="USD"/>
    <n v="1523163600"/>
    <n v="1523509200"/>
    <x v="190"/>
    <d v="2018-04-12T05:00:00"/>
    <b v="1"/>
    <b v="0"/>
    <s v="music/indie rock"/>
    <x v="1"/>
    <x v="7"/>
    <n v="0.45636363636363636"/>
    <x v="192"/>
  </r>
  <r>
    <x v="194"/>
    <s v="Sandoval Group"/>
    <x v="194"/>
    <x v="143"/>
    <x v="192"/>
    <x v="1"/>
    <x v="105"/>
    <x v="1"/>
    <s v="USD"/>
    <n v="1442206800"/>
    <n v="1443589200"/>
    <x v="191"/>
    <d v="2015-09-30T05:00:00"/>
    <b v="0"/>
    <b v="0"/>
    <s v="music/metal"/>
    <x v="1"/>
    <x v="16"/>
    <n v="1.227605633802817"/>
    <x v="193"/>
  </r>
  <r>
    <x v="195"/>
    <s v="Smith and Sons"/>
    <x v="195"/>
    <x v="144"/>
    <x v="193"/>
    <x v="1"/>
    <x v="168"/>
    <x v="1"/>
    <s v="USD"/>
    <n v="1532840400"/>
    <n v="1533445200"/>
    <x v="192"/>
    <d v="2018-08-05T05:00:00"/>
    <b v="0"/>
    <b v="0"/>
    <s v="music/electric music"/>
    <x v="1"/>
    <x v="5"/>
    <n v="3.61753164556962"/>
    <x v="194"/>
  </r>
  <r>
    <x v="196"/>
    <s v="King Inc"/>
    <x v="196"/>
    <x v="139"/>
    <x v="194"/>
    <x v="0"/>
    <x v="16"/>
    <x v="3"/>
    <s v="DKK"/>
    <n v="1472878800"/>
    <n v="1474520400"/>
    <x v="173"/>
    <d v="2016-09-22T05:00:00"/>
    <b v="0"/>
    <b v="0"/>
    <s v="technology/wearables"/>
    <x v="2"/>
    <x v="8"/>
    <n v="0.63146341463414635"/>
    <x v="195"/>
  </r>
  <r>
    <x v="197"/>
    <s v="Perry and Sons"/>
    <x v="197"/>
    <x v="145"/>
    <x v="195"/>
    <x v="1"/>
    <x v="169"/>
    <x v="1"/>
    <s v="USD"/>
    <n v="1498194000"/>
    <n v="1499403600"/>
    <x v="193"/>
    <d v="2017-07-07T05:00:00"/>
    <b v="0"/>
    <b v="0"/>
    <s v="film &amp; video/drama"/>
    <x v="4"/>
    <x v="6"/>
    <n v="2.9820475319926874"/>
    <x v="196"/>
  </r>
  <r>
    <x v="198"/>
    <s v="Palmer Inc"/>
    <x v="198"/>
    <x v="146"/>
    <x v="196"/>
    <x v="0"/>
    <x v="170"/>
    <x v="1"/>
    <s v="USD"/>
    <n v="1281070800"/>
    <n v="1283576400"/>
    <x v="194"/>
    <d v="2010-09-04T05:00:00"/>
    <b v="0"/>
    <b v="0"/>
    <s v="music/electric music"/>
    <x v="1"/>
    <x v="5"/>
    <n v="9.5585443037974685E-2"/>
    <x v="197"/>
  </r>
  <r>
    <x v="199"/>
    <s v="Hull, Baker and Martinez"/>
    <x v="199"/>
    <x v="37"/>
    <x v="197"/>
    <x v="0"/>
    <x v="171"/>
    <x v="1"/>
    <s v="USD"/>
    <n v="1436245200"/>
    <n v="1436590800"/>
    <x v="195"/>
    <d v="2015-07-11T05:00:00"/>
    <b v="0"/>
    <b v="0"/>
    <s v="music/rock"/>
    <x v="1"/>
    <x v="1"/>
    <n v="0.5377777777777778"/>
    <x v="198"/>
  </r>
  <r>
    <x v="200"/>
    <s v="Becker, Rice and White"/>
    <x v="200"/>
    <x v="0"/>
    <x v="50"/>
    <x v="0"/>
    <x v="49"/>
    <x v="0"/>
    <s v="CAD"/>
    <n v="1269493200"/>
    <n v="1270443600"/>
    <x v="152"/>
    <d v="2010-04-05T05:00:00"/>
    <b v="0"/>
    <b v="0"/>
    <s v="theater/plays"/>
    <x v="3"/>
    <x v="3"/>
    <n v="0.02"/>
    <x v="50"/>
  </r>
  <r>
    <x v="201"/>
    <s v="Osborne, Perkins and Knox"/>
    <x v="201"/>
    <x v="118"/>
    <x v="198"/>
    <x v="1"/>
    <x v="144"/>
    <x v="1"/>
    <s v="USD"/>
    <n v="1406264400"/>
    <n v="1407819600"/>
    <x v="196"/>
    <d v="2014-08-12T05:00:00"/>
    <b v="0"/>
    <b v="0"/>
    <s v="technology/web"/>
    <x v="2"/>
    <x v="2"/>
    <n v="6.8119047619047617"/>
    <x v="199"/>
  </r>
  <r>
    <x v="202"/>
    <s v="Mcknight-Freeman"/>
    <x v="202"/>
    <x v="111"/>
    <x v="199"/>
    <x v="3"/>
    <x v="172"/>
    <x v="1"/>
    <s v="USD"/>
    <n v="1317531600"/>
    <n v="1317877200"/>
    <x v="197"/>
    <d v="2011-10-06T05:00:00"/>
    <b v="0"/>
    <b v="0"/>
    <s v="food/food trucks"/>
    <x v="0"/>
    <x v="0"/>
    <n v="0.78831325301204824"/>
    <x v="200"/>
  </r>
  <r>
    <x v="203"/>
    <s v="Hayden, Shannon and Stein"/>
    <x v="203"/>
    <x v="147"/>
    <x v="200"/>
    <x v="1"/>
    <x v="173"/>
    <x v="2"/>
    <s v="AUD"/>
    <n v="1484632800"/>
    <n v="1484805600"/>
    <x v="198"/>
    <d v="2017-01-19T06:00:00"/>
    <b v="0"/>
    <b v="0"/>
    <s v="theater/plays"/>
    <x v="3"/>
    <x v="3"/>
    <n v="1.3440792216817234"/>
    <x v="201"/>
  </r>
  <r>
    <x v="204"/>
    <s v="Daniel-Luna"/>
    <x v="204"/>
    <x v="148"/>
    <x v="201"/>
    <x v="0"/>
    <x v="174"/>
    <x v="1"/>
    <s v="USD"/>
    <n v="1301806800"/>
    <n v="1302670800"/>
    <x v="199"/>
    <d v="2011-04-13T05:00:00"/>
    <b v="0"/>
    <b v="0"/>
    <s v="music/jazz"/>
    <x v="1"/>
    <x v="17"/>
    <n v="3.372E-2"/>
    <x v="202"/>
  </r>
  <r>
    <x v="205"/>
    <s v="Weaver-Marquez"/>
    <x v="205"/>
    <x v="81"/>
    <x v="202"/>
    <x v="1"/>
    <x v="175"/>
    <x v="1"/>
    <s v="USD"/>
    <n v="1539752400"/>
    <n v="1540789200"/>
    <x v="200"/>
    <d v="2018-10-29T05:00:00"/>
    <b v="1"/>
    <b v="0"/>
    <s v="theater/plays"/>
    <x v="3"/>
    <x v="3"/>
    <n v="4.3184615384615386"/>
    <x v="203"/>
  </r>
  <r>
    <x v="206"/>
    <s v="Austin, Baker and Kelley"/>
    <x v="206"/>
    <x v="25"/>
    <x v="203"/>
    <x v="3"/>
    <x v="176"/>
    <x v="1"/>
    <s v="USD"/>
    <n v="1267250400"/>
    <n v="1268028000"/>
    <x v="201"/>
    <d v="2010-03-08T06:00:00"/>
    <b v="0"/>
    <b v="0"/>
    <s v="publishing/fiction"/>
    <x v="5"/>
    <x v="13"/>
    <n v="0.38844444444444443"/>
    <x v="204"/>
  </r>
  <r>
    <x v="207"/>
    <s v="Carney-Anderson"/>
    <x v="207"/>
    <x v="67"/>
    <x v="204"/>
    <x v="1"/>
    <x v="177"/>
    <x v="1"/>
    <s v="USD"/>
    <n v="1535432400"/>
    <n v="1537160400"/>
    <x v="202"/>
    <d v="2018-09-17T05:00:00"/>
    <b v="0"/>
    <b v="1"/>
    <s v="music/rock"/>
    <x v="1"/>
    <x v="1"/>
    <n v="4.2569999999999997"/>
    <x v="205"/>
  </r>
  <r>
    <x v="208"/>
    <s v="Jackson Inc"/>
    <x v="208"/>
    <x v="149"/>
    <x v="205"/>
    <x v="1"/>
    <x v="178"/>
    <x v="1"/>
    <s v="USD"/>
    <n v="1510207200"/>
    <n v="1512280800"/>
    <x v="203"/>
    <d v="2017-12-03T06:00:00"/>
    <b v="0"/>
    <b v="0"/>
    <s v="film &amp; video/documentary"/>
    <x v="4"/>
    <x v="4"/>
    <n v="1.0112239715591671"/>
    <x v="206"/>
  </r>
  <r>
    <x v="209"/>
    <s v="Warren Ltd"/>
    <x v="209"/>
    <x v="150"/>
    <x v="206"/>
    <x v="2"/>
    <x v="179"/>
    <x v="2"/>
    <s v="AUD"/>
    <n v="1462510800"/>
    <n v="1463115600"/>
    <x v="204"/>
    <d v="2016-05-13T05:00:00"/>
    <b v="0"/>
    <b v="0"/>
    <s v="film &amp; video/documentary"/>
    <x v="4"/>
    <x v="4"/>
    <n v="0.21188688946015424"/>
    <x v="207"/>
  </r>
  <r>
    <x v="210"/>
    <s v="Schultz Inc"/>
    <x v="210"/>
    <x v="151"/>
    <x v="207"/>
    <x v="0"/>
    <x v="31"/>
    <x v="3"/>
    <s v="DKK"/>
    <n v="1488520800"/>
    <n v="1490850000"/>
    <x v="205"/>
    <d v="2017-03-30T05:00:00"/>
    <b v="0"/>
    <b v="0"/>
    <s v="film &amp; video/science fiction"/>
    <x v="4"/>
    <x v="22"/>
    <n v="0.67425531914893622"/>
    <x v="208"/>
  </r>
  <r>
    <x v="211"/>
    <s v="Thompson LLC"/>
    <x v="211"/>
    <x v="152"/>
    <x v="208"/>
    <x v="0"/>
    <x v="180"/>
    <x v="1"/>
    <s v="USD"/>
    <n v="1377579600"/>
    <n v="1379653200"/>
    <x v="206"/>
    <d v="2013-09-20T05:00:00"/>
    <b v="0"/>
    <b v="0"/>
    <s v="theater/plays"/>
    <x v="3"/>
    <x v="3"/>
    <n v="0.9492337164750958"/>
    <x v="209"/>
  </r>
  <r>
    <x v="212"/>
    <s v="Johnson Inc"/>
    <x v="212"/>
    <x v="32"/>
    <x v="209"/>
    <x v="1"/>
    <x v="170"/>
    <x v="1"/>
    <s v="USD"/>
    <n v="1576389600"/>
    <n v="1580364000"/>
    <x v="207"/>
    <d v="2020-01-30T06:00:00"/>
    <b v="0"/>
    <b v="0"/>
    <s v="theater/plays"/>
    <x v="3"/>
    <x v="3"/>
    <n v="1.5185185185185186"/>
    <x v="210"/>
  </r>
  <r>
    <x v="213"/>
    <s v="Morgan-Warren"/>
    <x v="213"/>
    <x v="153"/>
    <x v="210"/>
    <x v="1"/>
    <x v="181"/>
    <x v="1"/>
    <s v="USD"/>
    <n v="1289019600"/>
    <n v="1289714400"/>
    <x v="208"/>
    <d v="2010-11-14T06:00:00"/>
    <b v="0"/>
    <b v="1"/>
    <s v="music/indie rock"/>
    <x v="1"/>
    <x v="7"/>
    <n v="1.9516382252559727"/>
    <x v="211"/>
  </r>
  <r>
    <x v="214"/>
    <s v="Sullivan Group"/>
    <x v="214"/>
    <x v="1"/>
    <x v="211"/>
    <x v="1"/>
    <x v="34"/>
    <x v="1"/>
    <s v="USD"/>
    <n v="1282194000"/>
    <n v="1282712400"/>
    <x v="209"/>
    <d v="2010-08-25T05:00:00"/>
    <b v="0"/>
    <b v="0"/>
    <s v="music/rock"/>
    <x v="1"/>
    <x v="1"/>
    <n v="10.231428571428571"/>
    <x v="212"/>
  </r>
  <r>
    <x v="215"/>
    <s v="Vargas, Banks and Palmer"/>
    <x v="215"/>
    <x v="154"/>
    <x v="212"/>
    <x v="0"/>
    <x v="182"/>
    <x v="1"/>
    <s v="USD"/>
    <n v="1550037600"/>
    <n v="1550210400"/>
    <x v="210"/>
    <d v="2019-02-15T06:00:00"/>
    <b v="0"/>
    <b v="0"/>
    <s v="theater/plays"/>
    <x v="3"/>
    <x v="3"/>
    <n v="3.8418367346938778E-2"/>
    <x v="213"/>
  </r>
  <r>
    <x v="216"/>
    <s v="Johnson, Dixon and Zimmerman"/>
    <x v="216"/>
    <x v="155"/>
    <x v="213"/>
    <x v="1"/>
    <x v="183"/>
    <x v="1"/>
    <s v="USD"/>
    <n v="1321941600"/>
    <n v="1322114400"/>
    <x v="211"/>
    <d v="2011-11-24T06:00:00"/>
    <b v="0"/>
    <b v="0"/>
    <s v="theater/plays"/>
    <x v="3"/>
    <x v="3"/>
    <n v="1.5507066557107643"/>
    <x v="214"/>
  </r>
  <r>
    <x v="217"/>
    <s v="Moore, Dudley and Navarro"/>
    <x v="217"/>
    <x v="156"/>
    <x v="214"/>
    <x v="0"/>
    <x v="184"/>
    <x v="1"/>
    <s v="USD"/>
    <n v="1556427600"/>
    <n v="1557205200"/>
    <x v="212"/>
    <d v="2019-05-07T05:00:00"/>
    <b v="0"/>
    <b v="0"/>
    <s v="film &amp; video/science fiction"/>
    <x v="4"/>
    <x v="22"/>
    <n v="0.44753477588871715"/>
    <x v="215"/>
  </r>
  <r>
    <x v="218"/>
    <s v="Price-Rodriguez"/>
    <x v="218"/>
    <x v="57"/>
    <x v="215"/>
    <x v="1"/>
    <x v="185"/>
    <x v="4"/>
    <s v="GBP"/>
    <n v="1320991200"/>
    <n v="1323928800"/>
    <x v="213"/>
    <d v="2011-12-15T06:00:00"/>
    <b v="0"/>
    <b v="1"/>
    <s v="film &amp; video/shorts"/>
    <x v="4"/>
    <x v="12"/>
    <n v="2.1594736842105262"/>
    <x v="216"/>
  </r>
  <r>
    <x v="219"/>
    <s v="Huang-Henderson"/>
    <x v="219"/>
    <x v="157"/>
    <x v="216"/>
    <x v="1"/>
    <x v="186"/>
    <x v="1"/>
    <s v="USD"/>
    <n v="1345093200"/>
    <n v="1346130000"/>
    <x v="214"/>
    <d v="2012-08-28T05:00:00"/>
    <b v="0"/>
    <b v="0"/>
    <s v="film &amp; video/animation"/>
    <x v="4"/>
    <x v="10"/>
    <n v="3.3212709832134291"/>
    <x v="217"/>
  </r>
  <r>
    <x v="220"/>
    <s v="Owens-Le"/>
    <x v="220"/>
    <x v="58"/>
    <x v="217"/>
    <x v="0"/>
    <x v="68"/>
    <x v="1"/>
    <s v="USD"/>
    <n v="1309496400"/>
    <n v="1311051600"/>
    <x v="215"/>
    <d v="2011-07-19T05:00:00"/>
    <b v="1"/>
    <b v="0"/>
    <s v="theater/plays"/>
    <x v="3"/>
    <x v="3"/>
    <n v="8.4430379746835441E-2"/>
    <x v="218"/>
  </r>
  <r>
    <x v="221"/>
    <s v="Huff LLC"/>
    <x v="221"/>
    <x v="158"/>
    <x v="218"/>
    <x v="0"/>
    <x v="187"/>
    <x v="1"/>
    <s v="USD"/>
    <n v="1340254800"/>
    <n v="1340427600"/>
    <x v="216"/>
    <d v="2012-06-23T05:00:00"/>
    <b v="1"/>
    <b v="0"/>
    <s v="food/food trucks"/>
    <x v="0"/>
    <x v="0"/>
    <n v="0.9862551440329218"/>
    <x v="219"/>
  </r>
  <r>
    <x v="222"/>
    <s v="Johnson LLC"/>
    <x v="222"/>
    <x v="73"/>
    <x v="219"/>
    <x v="1"/>
    <x v="188"/>
    <x v="1"/>
    <s v="USD"/>
    <n v="1412226000"/>
    <n v="1412312400"/>
    <x v="217"/>
    <d v="2014-10-03T05:00:00"/>
    <b v="0"/>
    <b v="0"/>
    <s v="photography/photography books"/>
    <x v="7"/>
    <x v="14"/>
    <n v="1.3797916666666667"/>
    <x v="220"/>
  </r>
  <r>
    <x v="223"/>
    <s v="Chavez, Garcia and Cantu"/>
    <x v="223"/>
    <x v="159"/>
    <x v="220"/>
    <x v="0"/>
    <x v="189"/>
    <x v="1"/>
    <s v="USD"/>
    <n v="1458104400"/>
    <n v="1459314000"/>
    <x v="218"/>
    <d v="2016-03-30T05:00:00"/>
    <b v="0"/>
    <b v="0"/>
    <s v="theater/plays"/>
    <x v="3"/>
    <x v="3"/>
    <n v="0.93810996563573879"/>
    <x v="221"/>
  </r>
  <r>
    <x v="224"/>
    <s v="Lester-Moore"/>
    <x v="224"/>
    <x v="160"/>
    <x v="221"/>
    <x v="1"/>
    <x v="190"/>
    <x v="1"/>
    <s v="USD"/>
    <n v="1411534800"/>
    <n v="1415426400"/>
    <x v="219"/>
    <d v="2014-11-08T06:00:00"/>
    <b v="0"/>
    <b v="0"/>
    <s v="film &amp; video/science fiction"/>
    <x v="4"/>
    <x v="22"/>
    <n v="4.0363930885529156"/>
    <x v="222"/>
  </r>
  <r>
    <x v="225"/>
    <s v="Fox-Quinn"/>
    <x v="225"/>
    <x v="161"/>
    <x v="222"/>
    <x v="1"/>
    <x v="191"/>
    <x v="1"/>
    <s v="USD"/>
    <n v="1399093200"/>
    <n v="1399093200"/>
    <x v="220"/>
    <d v="2014-05-03T05:00:00"/>
    <b v="1"/>
    <b v="0"/>
    <s v="music/rock"/>
    <x v="1"/>
    <x v="1"/>
    <n v="2.6017404129793511"/>
    <x v="223"/>
  </r>
  <r>
    <x v="226"/>
    <s v="Garcia Inc"/>
    <x v="226"/>
    <x v="162"/>
    <x v="223"/>
    <x v="1"/>
    <x v="192"/>
    <x v="1"/>
    <s v="USD"/>
    <n v="1270702800"/>
    <n v="1273899600"/>
    <x v="221"/>
    <d v="2010-05-15T05:00:00"/>
    <b v="0"/>
    <b v="0"/>
    <s v="photography/photography books"/>
    <x v="7"/>
    <x v="14"/>
    <n v="3.6663333333333332"/>
    <x v="224"/>
  </r>
  <r>
    <x v="227"/>
    <s v="Johnson-Lee"/>
    <x v="227"/>
    <x v="163"/>
    <x v="224"/>
    <x v="1"/>
    <x v="193"/>
    <x v="1"/>
    <s v="USD"/>
    <n v="1431666000"/>
    <n v="1432184400"/>
    <x v="222"/>
    <d v="2015-05-21T05:00:00"/>
    <b v="0"/>
    <b v="0"/>
    <s v="games/mobile games"/>
    <x v="6"/>
    <x v="20"/>
    <n v="1.687208538587849"/>
    <x v="225"/>
  </r>
  <r>
    <x v="228"/>
    <s v="Pineda Group"/>
    <x v="228"/>
    <x v="164"/>
    <x v="225"/>
    <x v="1"/>
    <x v="194"/>
    <x v="1"/>
    <s v="USD"/>
    <n v="1472619600"/>
    <n v="1474779600"/>
    <x v="172"/>
    <d v="2016-09-25T05:00:00"/>
    <b v="0"/>
    <b v="0"/>
    <s v="film &amp; video/animation"/>
    <x v="4"/>
    <x v="10"/>
    <n v="1.1990717911530093"/>
    <x v="226"/>
  </r>
  <r>
    <x v="229"/>
    <s v="Hoffman-Howard"/>
    <x v="229"/>
    <x v="165"/>
    <x v="226"/>
    <x v="1"/>
    <x v="195"/>
    <x v="1"/>
    <s v="USD"/>
    <n v="1496293200"/>
    <n v="1500440400"/>
    <x v="223"/>
    <d v="2017-07-19T05:00:00"/>
    <b v="0"/>
    <b v="1"/>
    <s v="games/mobile games"/>
    <x v="6"/>
    <x v="20"/>
    <n v="1.936892523364486"/>
    <x v="227"/>
  </r>
  <r>
    <x v="230"/>
    <s v="Miranda, Hall and Mcgrath"/>
    <x v="230"/>
    <x v="166"/>
    <x v="227"/>
    <x v="1"/>
    <x v="196"/>
    <x v="1"/>
    <s v="USD"/>
    <n v="1575612000"/>
    <n v="1575612000"/>
    <x v="224"/>
    <d v="2019-12-06T06:00:00"/>
    <b v="0"/>
    <b v="0"/>
    <s v="games/video games"/>
    <x v="6"/>
    <x v="11"/>
    <n v="4.2016666666666671"/>
    <x v="228"/>
  </r>
  <r>
    <x v="231"/>
    <s v="Williams, Carter and Gonzalez"/>
    <x v="231"/>
    <x v="44"/>
    <x v="228"/>
    <x v="3"/>
    <x v="109"/>
    <x v="1"/>
    <s v="USD"/>
    <n v="1369112400"/>
    <n v="1374123600"/>
    <x v="225"/>
    <d v="2013-07-18T05:00:00"/>
    <b v="0"/>
    <b v="0"/>
    <s v="theater/plays"/>
    <x v="3"/>
    <x v="3"/>
    <n v="0.76708333333333334"/>
    <x v="229"/>
  </r>
  <r>
    <x v="232"/>
    <s v="Davis-Rodriguez"/>
    <x v="232"/>
    <x v="74"/>
    <x v="229"/>
    <x v="1"/>
    <x v="45"/>
    <x v="1"/>
    <s v="USD"/>
    <n v="1469422800"/>
    <n v="1469509200"/>
    <x v="226"/>
    <d v="2016-07-26T05:00:00"/>
    <b v="0"/>
    <b v="0"/>
    <s v="theater/plays"/>
    <x v="3"/>
    <x v="3"/>
    <n v="1.7126470588235294"/>
    <x v="230"/>
  </r>
  <r>
    <x v="233"/>
    <s v="Reid, Rivera and Perry"/>
    <x v="233"/>
    <x v="167"/>
    <x v="230"/>
    <x v="1"/>
    <x v="197"/>
    <x v="1"/>
    <s v="USD"/>
    <n v="1307854800"/>
    <n v="1309237200"/>
    <x v="227"/>
    <d v="2011-06-28T05:00:00"/>
    <b v="0"/>
    <b v="0"/>
    <s v="film &amp; video/animation"/>
    <x v="4"/>
    <x v="10"/>
    <n v="1.5789473684210527"/>
    <x v="231"/>
  </r>
  <r>
    <x v="234"/>
    <s v="Mendoza-Parker"/>
    <x v="234"/>
    <x v="168"/>
    <x v="231"/>
    <x v="1"/>
    <x v="46"/>
    <x v="6"/>
    <s v="EUR"/>
    <n v="1503378000"/>
    <n v="1503982800"/>
    <x v="228"/>
    <d v="2017-08-29T05:00:00"/>
    <b v="0"/>
    <b v="1"/>
    <s v="games/video games"/>
    <x v="6"/>
    <x v="11"/>
    <n v="1.0908"/>
    <x v="232"/>
  </r>
  <r>
    <x v="235"/>
    <s v="Lee, Ali and Guzman"/>
    <x v="235"/>
    <x v="133"/>
    <x v="232"/>
    <x v="0"/>
    <x v="45"/>
    <x v="1"/>
    <s v="USD"/>
    <n v="1486965600"/>
    <n v="1487397600"/>
    <x v="229"/>
    <d v="2017-02-18T06:00:00"/>
    <b v="0"/>
    <b v="0"/>
    <s v="film &amp; video/animation"/>
    <x v="4"/>
    <x v="10"/>
    <n v="0.41732558139534881"/>
    <x v="233"/>
  </r>
  <r>
    <x v="236"/>
    <s v="Gallegos-Cobb"/>
    <x v="236"/>
    <x v="169"/>
    <x v="233"/>
    <x v="0"/>
    <x v="176"/>
    <x v="2"/>
    <s v="AUD"/>
    <n v="1561438800"/>
    <n v="1562043600"/>
    <x v="230"/>
    <d v="2019-07-02T05:00:00"/>
    <b v="0"/>
    <b v="1"/>
    <s v="music/rock"/>
    <x v="1"/>
    <x v="1"/>
    <n v="0.10944303797468355"/>
    <x v="234"/>
  </r>
  <r>
    <x v="237"/>
    <s v="Ellison PLC"/>
    <x v="237"/>
    <x v="29"/>
    <x v="234"/>
    <x v="1"/>
    <x v="198"/>
    <x v="1"/>
    <s v="USD"/>
    <n v="1398402000"/>
    <n v="1398574800"/>
    <x v="231"/>
    <d v="2014-04-27T05:00:00"/>
    <b v="0"/>
    <b v="0"/>
    <s v="film &amp; video/animation"/>
    <x v="4"/>
    <x v="10"/>
    <n v="1.593763440860215"/>
    <x v="235"/>
  </r>
  <r>
    <x v="238"/>
    <s v="Bolton, Sanchez and Carrillo"/>
    <x v="238"/>
    <x v="166"/>
    <x v="235"/>
    <x v="1"/>
    <x v="199"/>
    <x v="3"/>
    <s v="DKK"/>
    <n v="1513231200"/>
    <n v="1515391200"/>
    <x v="232"/>
    <d v="2018-01-08T06:00:00"/>
    <b v="0"/>
    <b v="1"/>
    <s v="theater/plays"/>
    <x v="3"/>
    <x v="3"/>
    <n v="4.2241666666666671"/>
    <x v="236"/>
  </r>
  <r>
    <x v="239"/>
    <s v="Mason-Sanders"/>
    <x v="239"/>
    <x v="170"/>
    <x v="236"/>
    <x v="0"/>
    <x v="142"/>
    <x v="1"/>
    <s v="USD"/>
    <n v="1440824400"/>
    <n v="1441170000"/>
    <x v="233"/>
    <d v="2015-09-02T05:00:00"/>
    <b v="0"/>
    <b v="0"/>
    <s v="technology/wearables"/>
    <x v="2"/>
    <x v="8"/>
    <n v="0.97718749999999999"/>
    <x v="237"/>
  </r>
  <r>
    <x v="240"/>
    <s v="Pitts-Reed"/>
    <x v="240"/>
    <x v="171"/>
    <x v="237"/>
    <x v="1"/>
    <x v="200"/>
    <x v="1"/>
    <s v="USD"/>
    <n v="1281070800"/>
    <n v="1281157200"/>
    <x v="194"/>
    <d v="2010-08-07T05:00:00"/>
    <b v="0"/>
    <b v="0"/>
    <s v="theater/plays"/>
    <x v="3"/>
    <x v="3"/>
    <n v="4.1878911564625847"/>
    <x v="238"/>
  </r>
  <r>
    <x v="241"/>
    <s v="Gonzalez-Martinez"/>
    <x v="241"/>
    <x v="172"/>
    <x v="238"/>
    <x v="1"/>
    <x v="74"/>
    <x v="2"/>
    <s v="AUD"/>
    <n v="1397365200"/>
    <n v="1398229200"/>
    <x v="234"/>
    <d v="2014-04-23T05:00:00"/>
    <b v="0"/>
    <b v="1"/>
    <s v="publishing/nonfiction"/>
    <x v="5"/>
    <x v="9"/>
    <n v="1.0191632047477746"/>
    <x v="239"/>
  </r>
  <r>
    <x v="242"/>
    <s v="Hill, Martin and Garcia"/>
    <x v="242"/>
    <x v="141"/>
    <x v="239"/>
    <x v="1"/>
    <x v="201"/>
    <x v="1"/>
    <s v="USD"/>
    <n v="1494392400"/>
    <n v="1495256400"/>
    <x v="235"/>
    <d v="2017-05-20T05:00:00"/>
    <b v="0"/>
    <b v="1"/>
    <s v="music/rock"/>
    <x v="1"/>
    <x v="1"/>
    <n v="1.2772619047619047"/>
    <x v="240"/>
  </r>
  <r>
    <x v="243"/>
    <s v="Garcia PLC"/>
    <x v="243"/>
    <x v="173"/>
    <x v="240"/>
    <x v="1"/>
    <x v="202"/>
    <x v="1"/>
    <s v="USD"/>
    <n v="1520143200"/>
    <n v="1520402400"/>
    <x v="236"/>
    <d v="2018-03-07T06:00:00"/>
    <b v="0"/>
    <b v="0"/>
    <s v="theater/plays"/>
    <x v="3"/>
    <x v="3"/>
    <n v="4.4521739130434783"/>
    <x v="241"/>
  </r>
  <r>
    <x v="244"/>
    <s v="Herring-Bailey"/>
    <x v="244"/>
    <x v="31"/>
    <x v="241"/>
    <x v="1"/>
    <x v="4"/>
    <x v="1"/>
    <s v="USD"/>
    <n v="1405314000"/>
    <n v="1409806800"/>
    <x v="237"/>
    <d v="2014-09-04T05:00:00"/>
    <b v="0"/>
    <b v="0"/>
    <s v="theater/plays"/>
    <x v="3"/>
    <x v="3"/>
    <n v="5.6971428571428575"/>
    <x v="242"/>
  </r>
  <r>
    <x v="245"/>
    <s v="Russell-Gardner"/>
    <x v="245"/>
    <x v="49"/>
    <x v="242"/>
    <x v="1"/>
    <x v="203"/>
    <x v="1"/>
    <s v="USD"/>
    <n v="1396846800"/>
    <n v="1396933200"/>
    <x v="238"/>
    <d v="2014-04-08T05:00:00"/>
    <b v="0"/>
    <b v="0"/>
    <s v="theater/plays"/>
    <x v="3"/>
    <x v="3"/>
    <n v="5.0934482758620687"/>
    <x v="243"/>
  </r>
  <r>
    <x v="246"/>
    <s v="Walters-Carter"/>
    <x v="246"/>
    <x v="6"/>
    <x v="243"/>
    <x v="1"/>
    <x v="42"/>
    <x v="1"/>
    <s v="USD"/>
    <n v="1375678800"/>
    <n v="1376024400"/>
    <x v="239"/>
    <d v="2013-08-09T05:00:00"/>
    <b v="0"/>
    <b v="0"/>
    <s v="technology/web"/>
    <x v="2"/>
    <x v="2"/>
    <n v="3.2553333333333332"/>
    <x v="244"/>
  </r>
  <r>
    <x v="247"/>
    <s v="Johnson, Patterson and Montoya"/>
    <x v="247"/>
    <x v="174"/>
    <x v="244"/>
    <x v="1"/>
    <x v="204"/>
    <x v="1"/>
    <s v="USD"/>
    <n v="1482386400"/>
    <n v="1483682400"/>
    <x v="240"/>
    <d v="2017-01-06T06:00:00"/>
    <b v="0"/>
    <b v="1"/>
    <s v="publishing/fiction"/>
    <x v="5"/>
    <x v="13"/>
    <n v="9.3261616161616168"/>
    <x v="245"/>
  </r>
  <r>
    <x v="248"/>
    <s v="Roberts and Sons"/>
    <x v="248"/>
    <x v="8"/>
    <x v="245"/>
    <x v="1"/>
    <x v="205"/>
    <x v="2"/>
    <s v="AUD"/>
    <n v="1420005600"/>
    <n v="1420437600"/>
    <x v="241"/>
    <d v="2015-01-05T06:00:00"/>
    <b v="0"/>
    <b v="0"/>
    <s v="games/mobile games"/>
    <x v="6"/>
    <x v="20"/>
    <n v="2.1133870967741935"/>
    <x v="246"/>
  </r>
  <r>
    <x v="249"/>
    <s v="Avila-Nelson"/>
    <x v="249"/>
    <x v="175"/>
    <x v="246"/>
    <x v="1"/>
    <x v="206"/>
    <x v="1"/>
    <s v="USD"/>
    <n v="1420178400"/>
    <n v="1420783200"/>
    <x v="242"/>
    <d v="2015-01-09T06:00:00"/>
    <b v="0"/>
    <b v="0"/>
    <s v="publishing/translations"/>
    <x v="5"/>
    <x v="18"/>
    <n v="2.7332520325203253"/>
    <x v="247"/>
  </r>
  <r>
    <x v="250"/>
    <s v="Robbins and Sons"/>
    <x v="250"/>
    <x v="0"/>
    <x v="247"/>
    <x v="0"/>
    <x v="49"/>
    <x v="1"/>
    <s v="USD"/>
    <n v="1264399200"/>
    <n v="1267423200"/>
    <x v="67"/>
    <d v="2010-03-01T06:00:00"/>
    <b v="0"/>
    <b v="0"/>
    <s v="music/rock"/>
    <x v="1"/>
    <x v="1"/>
    <n v="0.03"/>
    <x v="248"/>
  </r>
  <r>
    <x v="251"/>
    <s v="Singleton Ltd"/>
    <x v="251"/>
    <x v="143"/>
    <x v="248"/>
    <x v="0"/>
    <x v="196"/>
    <x v="1"/>
    <s v="USD"/>
    <n v="1355032800"/>
    <n v="1355205600"/>
    <x v="243"/>
    <d v="2012-12-11T06:00:00"/>
    <b v="0"/>
    <b v="0"/>
    <s v="theater/plays"/>
    <x v="3"/>
    <x v="3"/>
    <n v="0.54084507042253516"/>
    <x v="249"/>
  </r>
  <r>
    <x v="252"/>
    <s v="Perez PLC"/>
    <x v="252"/>
    <x v="67"/>
    <x v="249"/>
    <x v="1"/>
    <x v="207"/>
    <x v="1"/>
    <s v="USD"/>
    <n v="1382677200"/>
    <n v="1383109200"/>
    <x v="244"/>
    <d v="2013-10-30T05:00:00"/>
    <b v="0"/>
    <b v="0"/>
    <s v="theater/plays"/>
    <x v="3"/>
    <x v="3"/>
    <n v="6.2629999999999999"/>
    <x v="250"/>
  </r>
  <r>
    <x v="253"/>
    <s v="Rogers, Jacobs and Jackson"/>
    <x v="253"/>
    <x v="158"/>
    <x v="250"/>
    <x v="0"/>
    <x v="208"/>
    <x v="0"/>
    <s v="CAD"/>
    <n v="1302238800"/>
    <n v="1303275600"/>
    <x v="245"/>
    <d v="2011-04-20T05:00:00"/>
    <b v="0"/>
    <b v="0"/>
    <s v="film &amp; video/drama"/>
    <x v="4"/>
    <x v="6"/>
    <n v="0.8902139917695473"/>
    <x v="251"/>
  </r>
  <r>
    <x v="254"/>
    <s v="Barry Group"/>
    <x v="254"/>
    <x v="176"/>
    <x v="251"/>
    <x v="1"/>
    <x v="39"/>
    <x v="1"/>
    <s v="USD"/>
    <n v="1487656800"/>
    <n v="1487829600"/>
    <x v="246"/>
    <d v="2017-02-23T06:00:00"/>
    <b v="0"/>
    <b v="0"/>
    <s v="publishing/nonfiction"/>
    <x v="5"/>
    <x v="9"/>
    <n v="1.8489130434782608"/>
    <x v="252"/>
  </r>
  <r>
    <x v="255"/>
    <s v="Rosales, Branch and Harmon"/>
    <x v="255"/>
    <x v="177"/>
    <x v="252"/>
    <x v="1"/>
    <x v="209"/>
    <x v="1"/>
    <s v="USD"/>
    <n v="1297836000"/>
    <n v="1298268000"/>
    <x v="247"/>
    <d v="2011-02-21T06:00:00"/>
    <b v="0"/>
    <b v="1"/>
    <s v="music/rock"/>
    <x v="1"/>
    <x v="1"/>
    <n v="1.2016770186335404"/>
    <x v="253"/>
  </r>
  <r>
    <x v="256"/>
    <s v="Smith-Reid"/>
    <x v="256"/>
    <x v="178"/>
    <x v="253"/>
    <x v="0"/>
    <x v="27"/>
    <x v="4"/>
    <s v="GBP"/>
    <n v="1453615200"/>
    <n v="1456812000"/>
    <x v="248"/>
    <d v="2016-03-01T06:00:00"/>
    <b v="0"/>
    <b v="0"/>
    <s v="music/rock"/>
    <x v="1"/>
    <x v="1"/>
    <n v="0.23390243902439026"/>
    <x v="254"/>
  </r>
  <r>
    <x v="257"/>
    <s v="Williams Inc"/>
    <x v="257"/>
    <x v="57"/>
    <x v="254"/>
    <x v="1"/>
    <x v="45"/>
    <x v="1"/>
    <s v="USD"/>
    <n v="1362463200"/>
    <n v="1363669200"/>
    <x v="249"/>
    <d v="2013-03-19T05:00:00"/>
    <b v="0"/>
    <b v="0"/>
    <s v="theater/plays"/>
    <x v="3"/>
    <x v="3"/>
    <n v="1.46"/>
    <x v="255"/>
  </r>
  <r>
    <x v="258"/>
    <s v="Duncan, Mcdonald and Miller"/>
    <x v="258"/>
    <x v="92"/>
    <x v="255"/>
    <x v="1"/>
    <x v="129"/>
    <x v="1"/>
    <s v="USD"/>
    <n v="1481176800"/>
    <n v="1482904800"/>
    <x v="250"/>
    <d v="2016-12-28T06:00:00"/>
    <b v="0"/>
    <b v="1"/>
    <s v="theater/plays"/>
    <x v="3"/>
    <x v="3"/>
    <n v="2.6848000000000001"/>
    <x v="256"/>
  </r>
  <r>
    <x v="259"/>
    <s v="Watkins Ltd"/>
    <x v="259"/>
    <x v="37"/>
    <x v="256"/>
    <x v="1"/>
    <x v="188"/>
    <x v="1"/>
    <s v="USD"/>
    <n v="1354946400"/>
    <n v="1356588000"/>
    <x v="251"/>
    <d v="2012-12-27T06:00:00"/>
    <b v="1"/>
    <b v="0"/>
    <s v="photography/photography books"/>
    <x v="7"/>
    <x v="14"/>
    <n v="5.9749999999999996"/>
    <x v="257"/>
  </r>
  <r>
    <x v="260"/>
    <s v="Allen-Jones"/>
    <x v="260"/>
    <x v="9"/>
    <x v="257"/>
    <x v="1"/>
    <x v="210"/>
    <x v="1"/>
    <s v="USD"/>
    <n v="1348808400"/>
    <n v="1349845200"/>
    <x v="136"/>
    <d v="2012-10-10T05:00:00"/>
    <b v="0"/>
    <b v="0"/>
    <s v="music/rock"/>
    <x v="1"/>
    <x v="1"/>
    <n v="1.5769841269841269"/>
    <x v="258"/>
  </r>
  <r>
    <x v="261"/>
    <s v="Mason-Smith"/>
    <x v="261"/>
    <x v="179"/>
    <x v="258"/>
    <x v="0"/>
    <x v="211"/>
    <x v="1"/>
    <s v="USD"/>
    <n v="1282712400"/>
    <n v="1283058000"/>
    <x v="252"/>
    <d v="2010-08-29T05:00:00"/>
    <b v="0"/>
    <b v="1"/>
    <s v="music/rock"/>
    <x v="1"/>
    <x v="1"/>
    <n v="0.31201660735468567"/>
    <x v="259"/>
  </r>
  <r>
    <x v="262"/>
    <s v="Lloyd, Kennedy and Davis"/>
    <x v="262"/>
    <x v="12"/>
    <x v="259"/>
    <x v="1"/>
    <x v="37"/>
    <x v="1"/>
    <s v="USD"/>
    <n v="1301979600"/>
    <n v="1304226000"/>
    <x v="253"/>
    <d v="2011-05-01T05:00:00"/>
    <b v="0"/>
    <b v="1"/>
    <s v="music/indie rock"/>
    <x v="1"/>
    <x v="7"/>
    <n v="3.1341176470588237"/>
    <x v="260"/>
  </r>
  <r>
    <x v="263"/>
    <s v="Walker Ltd"/>
    <x v="263"/>
    <x v="49"/>
    <x v="260"/>
    <x v="1"/>
    <x v="134"/>
    <x v="1"/>
    <s v="USD"/>
    <n v="1263016800"/>
    <n v="1263016800"/>
    <x v="254"/>
    <d v="2010-01-09T06:00:00"/>
    <b v="0"/>
    <b v="0"/>
    <s v="photography/photography books"/>
    <x v="7"/>
    <x v="14"/>
    <n v="3.7089655172413791"/>
    <x v="261"/>
  </r>
  <r>
    <x v="264"/>
    <s v="Gordon PLC"/>
    <x v="264"/>
    <x v="180"/>
    <x v="261"/>
    <x v="1"/>
    <x v="212"/>
    <x v="1"/>
    <s v="USD"/>
    <n v="1360648800"/>
    <n v="1362031200"/>
    <x v="255"/>
    <d v="2013-02-28T06:00:00"/>
    <b v="0"/>
    <b v="0"/>
    <s v="theater/plays"/>
    <x v="3"/>
    <x v="3"/>
    <n v="3.6266447368421053"/>
    <x v="262"/>
  </r>
  <r>
    <x v="265"/>
    <s v="Lee and Sons"/>
    <x v="265"/>
    <x v="70"/>
    <x v="262"/>
    <x v="1"/>
    <x v="99"/>
    <x v="1"/>
    <s v="USD"/>
    <n v="1451800800"/>
    <n v="1455602400"/>
    <x v="256"/>
    <d v="2016-02-16T06:00:00"/>
    <b v="0"/>
    <b v="0"/>
    <s v="theater/plays"/>
    <x v="3"/>
    <x v="3"/>
    <n v="1.2308163265306122"/>
    <x v="263"/>
  </r>
  <r>
    <x v="266"/>
    <s v="Cole LLC"/>
    <x v="266"/>
    <x v="181"/>
    <x v="263"/>
    <x v="0"/>
    <x v="213"/>
    <x v="6"/>
    <s v="EUR"/>
    <n v="1415340000"/>
    <n v="1418191200"/>
    <x v="257"/>
    <d v="2014-12-10T06:00:00"/>
    <b v="0"/>
    <b v="1"/>
    <s v="music/jazz"/>
    <x v="1"/>
    <x v="17"/>
    <n v="0.76766756032171579"/>
    <x v="264"/>
  </r>
  <r>
    <x v="267"/>
    <s v="Acosta PLC"/>
    <x v="267"/>
    <x v="182"/>
    <x v="264"/>
    <x v="1"/>
    <x v="214"/>
    <x v="2"/>
    <s v="AUD"/>
    <n v="1351054800"/>
    <n v="1352440800"/>
    <x v="258"/>
    <d v="2012-11-09T06:00:00"/>
    <b v="0"/>
    <b v="0"/>
    <s v="theater/plays"/>
    <x v="3"/>
    <x v="3"/>
    <n v="2.3362012987012988"/>
    <x v="265"/>
  </r>
  <r>
    <x v="268"/>
    <s v="Brown-Mckee"/>
    <x v="268"/>
    <x v="42"/>
    <x v="265"/>
    <x v="1"/>
    <x v="44"/>
    <x v="1"/>
    <s v="USD"/>
    <n v="1349326800"/>
    <n v="1353304800"/>
    <x v="259"/>
    <d v="2012-11-19T06:00:00"/>
    <b v="0"/>
    <b v="0"/>
    <s v="film &amp; video/documentary"/>
    <x v="4"/>
    <x v="4"/>
    <n v="1.8053333333333332"/>
    <x v="266"/>
  </r>
  <r>
    <x v="269"/>
    <s v="Miles and Sons"/>
    <x v="269"/>
    <x v="26"/>
    <x v="266"/>
    <x v="1"/>
    <x v="215"/>
    <x v="1"/>
    <s v="USD"/>
    <n v="1548914400"/>
    <n v="1550728800"/>
    <x v="260"/>
    <d v="2019-02-21T06:00:00"/>
    <b v="0"/>
    <b v="0"/>
    <s v="film &amp; video/television"/>
    <x v="4"/>
    <x v="19"/>
    <n v="2.5262857142857142"/>
    <x v="267"/>
  </r>
  <r>
    <x v="270"/>
    <s v="Sawyer, Horton and Williams"/>
    <x v="270"/>
    <x v="183"/>
    <x v="267"/>
    <x v="3"/>
    <x v="216"/>
    <x v="1"/>
    <s v="USD"/>
    <n v="1291269600"/>
    <n v="1291442400"/>
    <x v="261"/>
    <d v="2010-12-04T06:00:00"/>
    <b v="0"/>
    <b v="0"/>
    <s v="games/video games"/>
    <x v="6"/>
    <x v="11"/>
    <n v="0.27176538240368026"/>
    <x v="268"/>
  </r>
  <r>
    <x v="271"/>
    <s v="Foley-Cox"/>
    <x v="271"/>
    <x v="184"/>
    <x v="268"/>
    <x v="2"/>
    <x v="217"/>
    <x v="1"/>
    <s v="USD"/>
    <n v="1449468000"/>
    <n v="1452146400"/>
    <x v="262"/>
    <d v="2016-01-07T06:00:00"/>
    <b v="0"/>
    <b v="0"/>
    <s v="photography/photography books"/>
    <x v="7"/>
    <x v="14"/>
    <n v="1.2706571242680547E-2"/>
    <x v="269"/>
  </r>
  <r>
    <x v="272"/>
    <s v="Horton, Morrison and Clark"/>
    <x v="272"/>
    <x v="185"/>
    <x v="269"/>
    <x v="1"/>
    <x v="218"/>
    <x v="1"/>
    <s v="USD"/>
    <n v="1562734800"/>
    <n v="1564894800"/>
    <x v="263"/>
    <d v="2019-08-04T05:00:00"/>
    <b v="0"/>
    <b v="1"/>
    <s v="theater/plays"/>
    <x v="3"/>
    <x v="3"/>
    <n v="3.0400978473581213"/>
    <x v="270"/>
  </r>
  <r>
    <x v="273"/>
    <s v="Thomas and Sons"/>
    <x v="273"/>
    <x v="75"/>
    <x v="270"/>
    <x v="1"/>
    <x v="219"/>
    <x v="0"/>
    <s v="CAD"/>
    <n v="1505624400"/>
    <n v="1505883600"/>
    <x v="264"/>
    <d v="2017-09-20T05:00:00"/>
    <b v="0"/>
    <b v="0"/>
    <s v="theater/plays"/>
    <x v="3"/>
    <x v="3"/>
    <n v="1.3723076923076922"/>
    <x v="271"/>
  </r>
  <r>
    <x v="274"/>
    <s v="Morgan-Jenkins"/>
    <x v="274"/>
    <x v="166"/>
    <x v="271"/>
    <x v="0"/>
    <x v="27"/>
    <x v="1"/>
    <s v="USD"/>
    <n v="1509948000"/>
    <n v="1510380000"/>
    <x v="265"/>
    <d v="2017-11-11T06:00:00"/>
    <b v="0"/>
    <b v="0"/>
    <s v="theater/plays"/>
    <x v="3"/>
    <x v="3"/>
    <n v="0.32208333333333333"/>
    <x v="272"/>
  </r>
  <r>
    <x v="275"/>
    <s v="Ward, Sanchez and Kemp"/>
    <x v="275"/>
    <x v="61"/>
    <x v="272"/>
    <x v="1"/>
    <x v="220"/>
    <x v="1"/>
    <s v="USD"/>
    <n v="1554526800"/>
    <n v="1555218000"/>
    <x v="266"/>
    <d v="2019-04-14T05:00:00"/>
    <b v="0"/>
    <b v="0"/>
    <s v="publishing/translations"/>
    <x v="5"/>
    <x v="18"/>
    <n v="2.4151282051282053"/>
    <x v="273"/>
  </r>
  <r>
    <x v="276"/>
    <s v="Fields Ltd"/>
    <x v="276"/>
    <x v="20"/>
    <x v="273"/>
    <x v="0"/>
    <x v="221"/>
    <x v="1"/>
    <s v="USD"/>
    <n v="1334811600"/>
    <n v="1335243600"/>
    <x v="267"/>
    <d v="2012-04-24T05:00:00"/>
    <b v="0"/>
    <b v="1"/>
    <s v="games/video games"/>
    <x v="6"/>
    <x v="11"/>
    <n v="0.96799999999999997"/>
    <x v="274"/>
  </r>
  <r>
    <x v="277"/>
    <s v="Ramos-Mitchell"/>
    <x v="277"/>
    <x v="31"/>
    <x v="274"/>
    <x v="1"/>
    <x v="100"/>
    <x v="1"/>
    <s v="USD"/>
    <n v="1279515600"/>
    <n v="1279688400"/>
    <x v="268"/>
    <d v="2010-07-21T05:00:00"/>
    <b v="0"/>
    <b v="0"/>
    <s v="theater/plays"/>
    <x v="3"/>
    <x v="3"/>
    <n v="10.664285714285715"/>
    <x v="275"/>
  </r>
  <r>
    <x v="278"/>
    <s v="Higgins, Davis and Salazar"/>
    <x v="278"/>
    <x v="50"/>
    <x v="275"/>
    <x v="1"/>
    <x v="222"/>
    <x v="1"/>
    <s v="USD"/>
    <n v="1353909600"/>
    <n v="1356069600"/>
    <x v="269"/>
    <d v="2012-12-21T06:00:00"/>
    <b v="0"/>
    <b v="0"/>
    <s v="technology/web"/>
    <x v="2"/>
    <x v="2"/>
    <n v="3.2588888888888889"/>
    <x v="276"/>
  </r>
  <r>
    <x v="279"/>
    <s v="Smith-Jenkins"/>
    <x v="279"/>
    <x v="48"/>
    <x v="276"/>
    <x v="1"/>
    <x v="223"/>
    <x v="1"/>
    <s v="USD"/>
    <n v="1535950800"/>
    <n v="1536210000"/>
    <x v="270"/>
    <d v="2018-09-06T05:00:00"/>
    <b v="0"/>
    <b v="0"/>
    <s v="theater/plays"/>
    <x v="3"/>
    <x v="3"/>
    <n v="1.7070000000000001"/>
    <x v="277"/>
  </r>
  <r>
    <x v="280"/>
    <s v="Braun PLC"/>
    <x v="280"/>
    <x v="186"/>
    <x v="277"/>
    <x v="1"/>
    <x v="224"/>
    <x v="1"/>
    <s v="USD"/>
    <n v="1511244000"/>
    <n v="1511762400"/>
    <x v="271"/>
    <d v="2017-11-27T06:00:00"/>
    <b v="0"/>
    <b v="0"/>
    <s v="film &amp; video/animation"/>
    <x v="4"/>
    <x v="10"/>
    <n v="5.8144"/>
    <x v="278"/>
  </r>
  <r>
    <x v="281"/>
    <s v="Drake PLC"/>
    <x v="281"/>
    <x v="187"/>
    <x v="278"/>
    <x v="0"/>
    <x v="225"/>
    <x v="1"/>
    <s v="USD"/>
    <n v="1331445600"/>
    <n v="1333256400"/>
    <x v="272"/>
    <d v="2012-04-01T05:00:00"/>
    <b v="0"/>
    <b v="1"/>
    <s v="theater/plays"/>
    <x v="3"/>
    <x v="3"/>
    <n v="0.91520972644376897"/>
    <x v="279"/>
  </r>
  <r>
    <x v="282"/>
    <s v="Ross, Kelly and Brown"/>
    <x v="282"/>
    <x v="141"/>
    <x v="279"/>
    <x v="1"/>
    <x v="221"/>
    <x v="1"/>
    <s v="USD"/>
    <n v="1480226400"/>
    <n v="1480744800"/>
    <x v="73"/>
    <d v="2016-12-03T06:00:00"/>
    <b v="0"/>
    <b v="1"/>
    <s v="film &amp; video/television"/>
    <x v="4"/>
    <x v="19"/>
    <n v="1.0804761904761904"/>
    <x v="280"/>
  </r>
  <r>
    <x v="283"/>
    <s v="Lucas-Mullins"/>
    <x v="283"/>
    <x v="32"/>
    <x v="280"/>
    <x v="0"/>
    <x v="226"/>
    <x v="3"/>
    <s v="DKK"/>
    <n v="1464584400"/>
    <n v="1465016400"/>
    <x v="273"/>
    <d v="2016-06-04T05:00:00"/>
    <b v="0"/>
    <b v="0"/>
    <s v="music/rock"/>
    <x v="1"/>
    <x v="1"/>
    <n v="0.18728395061728395"/>
    <x v="281"/>
  </r>
  <r>
    <x v="284"/>
    <s v="Tran LLC"/>
    <x v="284"/>
    <x v="122"/>
    <x v="281"/>
    <x v="0"/>
    <x v="227"/>
    <x v="1"/>
    <s v="USD"/>
    <n v="1335848400"/>
    <n v="1336280400"/>
    <x v="274"/>
    <d v="2012-05-06T05:00:00"/>
    <b v="0"/>
    <b v="0"/>
    <s v="technology/web"/>
    <x v="2"/>
    <x v="2"/>
    <n v="0.83193877551020412"/>
    <x v="282"/>
  </r>
  <r>
    <x v="285"/>
    <s v="Dawson, Brady and Gilbert"/>
    <x v="285"/>
    <x v="79"/>
    <x v="282"/>
    <x v="1"/>
    <x v="228"/>
    <x v="1"/>
    <s v="USD"/>
    <n v="1473483600"/>
    <n v="1476766800"/>
    <x v="275"/>
    <d v="2016-10-18T05:00:00"/>
    <b v="0"/>
    <b v="0"/>
    <s v="theater/plays"/>
    <x v="3"/>
    <x v="3"/>
    <n v="7.0633333333333335"/>
    <x v="283"/>
  </r>
  <r>
    <x v="286"/>
    <s v="Obrien-Aguirre"/>
    <x v="286"/>
    <x v="188"/>
    <x v="283"/>
    <x v="3"/>
    <x v="229"/>
    <x v="1"/>
    <s v="USD"/>
    <n v="1479880800"/>
    <n v="1480485600"/>
    <x v="276"/>
    <d v="2016-11-30T06:00:00"/>
    <b v="0"/>
    <b v="0"/>
    <s v="theater/plays"/>
    <x v="3"/>
    <x v="3"/>
    <n v="0.17446030330062445"/>
    <x v="284"/>
  </r>
  <r>
    <x v="287"/>
    <s v="Ferguson PLC"/>
    <x v="287"/>
    <x v="9"/>
    <x v="284"/>
    <x v="1"/>
    <x v="230"/>
    <x v="1"/>
    <s v="USD"/>
    <n v="1430197200"/>
    <n v="1430197200"/>
    <x v="277"/>
    <d v="2015-04-28T05:00:00"/>
    <b v="0"/>
    <b v="0"/>
    <s v="music/electric music"/>
    <x v="1"/>
    <x v="5"/>
    <n v="2.0973015873015872"/>
    <x v="285"/>
  </r>
  <r>
    <x v="288"/>
    <s v="Garcia Ltd"/>
    <x v="288"/>
    <x v="36"/>
    <x v="285"/>
    <x v="0"/>
    <x v="231"/>
    <x v="3"/>
    <s v="DKK"/>
    <n v="1331701200"/>
    <n v="1331787600"/>
    <x v="278"/>
    <d v="2012-03-15T05:00:00"/>
    <b v="0"/>
    <b v="1"/>
    <s v="music/metal"/>
    <x v="1"/>
    <x v="16"/>
    <n v="0.97785714285714287"/>
    <x v="286"/>
  </r>
  <r>
    <x v="289"/>
    <s v="Smith, Love and Smith"/>
    <x v="289"/>
    <x v="126"/>
    <x v="286"/>
    <x v="1"/>
    <x v="232"/>
    <x v="0"/>
    <s v="CAD"/>
    <n v="1438578000"/>
    <n v="1438837200"/>
    <x v="279"/>
    <d v="2015-08-06T05:00:00"/>
    <b v="0"/>
    <b v="0"/>
    <s v="theater/plays"/>
    <x v="3"/>
    <x v="3"/>
    <n v="16.842500000000001"/>
    <x v="287"/>
  </r>
  <r>
    <x v="290"/>
    <s v="Wilson, Hall and Osborne"/>
    <x v="290"/>
    <x v="189"/>
    <x v="287"/>
    <x v="0"/>
    <x v="233"/>
    <x v="1"/>
    <s v="USD"/>
    <n v="1368162000"/>
    <n v="1370926800"/>
    <x v="280"/>
    <d v="2013-06-11T05:00:00"/>
    <b v="0"/>
    <b v="1"/>
    <s v="film &amp; video/documentary"/>
    <x v="4"/>
    <x v="4"/>
    <n v="0.54402135231316728"/>
    <x v="288"/>
  </r>
  <r>
    <x v="291"/>
    <s v="Bell, Grimes and Kerr"/>
    <x v="291"/>
    <x v="37"/>
    <x v="288"/>
    <x v="1"/>
    <x v="37"/>
    <x v="1"/>
    <s v="USD"/>
    <n v="1318654800"/>
    <n v="1319000400"/>
    <x v="281"/>
    <d v="2011-10-19T05:00:00"/>
    <b v="1"/>
    <b v="0"/>
    <s v="technology/web"/>
    <x v="2"/>
    <x v="2"/>
    <n v="4.5661111111111108"/>
    <x v="289"/>
  </r>
  <r>
    <x v="292"/>
    <s v="Ho-Harris"/>
    <x v="292"/>
    <x v="190"/>
    <x v="289"/>
    <x v="0"/>
    <x v="234"/>
    <x v="1"/>
    <s v="USD"/>
    <n v="1331874000"/>
    <n v="1333429200"/>
    <x v="282"/>
    <d v="2012-04-03T05:00:00"/>
    <b v="0"/>
    <b v="0"/>
    <s v="food/food trucks"/>
    <x v="0"/>
    <x v="0"/>
    <n v="9.8219178082191785E-2"/>
    <x v="290"/>
  </r>
  <r>
    <x v="293"/>
    <s v="Ross Group"/>
    <x v="293"/>
    <x v="191"/>
    <x v="290"/>
    <x v="3"/>
    <x v="235"/>
    <x v="6"/>
    <s v="EUR"/>
    <n v="1286254800"/>
    <n v="1287032400"/>
    <x v="283"/>
    <d v="2010-10-14T05:00:00"/>
    <b v="0"/>
    <b v="0"/>
    <s v="theater/plays"/>
    <x v="3"/>
    <x v="3"/>
    <n v="0.16384615384615384"/>
    <x v="291"/>
  </r>
  <r>
    <x v="294"/>
    <s v="Turner-Davis"/>
    <x v="294"/>
    <x v="60"/>
    <x v="291"/>
    <x v="1"/>
    <x v="236"/>
    <x v="1"/>
    <s v="USD"/>
    <n v="1540530000"/>
    <n v="1541570400"/>
    <x v="284"/>
    <d v="2018-11-07T06:00:00"/>
    <b v="0"/>
    <b v="0"/>
    <s v="theater/plays"/>
    <x v="3"/>
    <x v="3"/>
    <n v="13.396666666666667"/>
    <x v="292"/>
  </r>
  <r>
    <x v="295"/>
    <s v="Smith, Jackson and Herrera"/>
    <x v="295"/>
    <x v="192"/>
    <x v="292"/>
    <x v="0"/>
    <x v="237"/>
    <x v="5"/>
    <s v="CHF"/>
    <n v="1381813200"/>
    <n v="1383976800"/>
    <x v="285"/>
    <d v="2013-11-09T06:00:00"/>
    <b v="0"/>
    <b v="0"/>
    <s v="theater/plays"/>
    <x v="3"/>
    <x v="3"/>
    <n v="0.35650077760497667"/>
    <x v="293"/>
  </r>
  <r>
    <x v="296"/>
    <s v="Smith-Hess"/>
    <x v="296"/>
    <x v="55"/>
    <x v="293"/>
    <x v="0"/>
    <x v="63"/>
    <x v="2"/>
    <s v="AUD"/>
    <n v="1548655200"/>
    <n v="1550556000"/>
    <x v="286"/>
    <d v="2019-02-19T06:00:00"/>
    <b v="0"/>
    <b v="0"/>
    <s v="theater/plays"/>
    <x v="3"/>
    <x v="3"/>
    <n v="0.54950819672131146"/>
    <x v="294"/>
  </r>
  <r>
    <x v="297"/>
    <s v="Brown, Herring and Bass"/>
    <x v="297"/>
    <x v="44"/>
    <x v="294"/>
    <x v="0"/>
    <x v="238"/>
    <x v="2"/>
    <s v="AUD"/>
    <n v="1389679200"/>
    <n v="1390456800"/>
    <x v="287"/>
    <d v="2014-01-23T06:00:00"/>
    <b v="0"/>
    <b v="1"/>
    <s v="theater/plays"/>
    <x v="3"/>
    <x v="3"/>
    <n v="0.94236111111111109"/>
    <x v="295"/>
  </r>
  <r>
    <x v="298"/>
    <s v="Chase, Garcia and Johnson"/>
    <x v="298"/>
    <x v="26"/>
    <x v="295"/>
    <x v="1"/>
    <x v="239"/>
    <x v="1"/>
    <s v="USD"/>
    <n v="1456466400"/>
    <n v="1458018000"/>
    <x v="288"/>
    <d v="2016-03-15T05:00:00"/>
    <b v="0"/>
    <b v="1"/>
    <s v="music/rock"/>
    <x v="1"/>
    <x v="1"/>
    <n v="1.4391428571428571"/>
    <x v="296"/>
  </r>
  <r>
    <x v="299"/>
    <s v="Ramsey and Sons"/>
    <x v="299"/>
    <x v="167"/>
    <x v="296"/>
    <x v="0"/>
    <x v="240"/>
    <x v="1"/>
    <s v="USD"/>
    <n v="1456984800"/>
    <n v="1461819600"/>
    <x v="289"/>
    <d v="2016-04-28T05:00:00"/>
    <b v="0"/>
    <b v="0"/>
    <s v="food/food trucks"/>
    <x v="0"/>
    <x v="0"/>
    <n v="0.51421052631578945"/>
    <x v="297"/>
  </r>
  <r>
    <x v="300"/>
    <s v="Cooke PLC"/>
    <x v="300"/>
    <x v="0"/>
    <x v="297"/>
    <x v="0"/>
    <x v="49"/>
    <x v="3"/>
    <s v="DKK"/>
    <n v="1504069200"/>
    <n v="1504155600"/>
    <x v="290"/>
    <d v="2017-08-31T05:00:00"/>
    <b v="0"/>
    <b v="1"/>
    <s v="publishing/nonfiction"/>
    <x v="5"/>
    <x v="9"/>
    <n v="0.05"/>
    <x v="298"/>
  </r>
  <r>
    <x v="301"/>
    <s v="Wong-Walker"/>
    <x v="301"/>
    <x v="79"/>
    <x v="298"/>
    <x v="1"/>
    <x v="241"/>
    <x v="1"/>
    <s v="USD"/>
    <n v="1424930400"/>
    <n v="1426395600"/>
    <x v="291"/>
    <d v="2015-03-15T05:00:00"/>
    <b v="0"/>
    <b v="0"/>
    <s v="film &amp; video/documentary"/>
    <x v="4"/>
    <x v="4"/>
    <n v="13.446666666666667"/>
    <x v="299"/>
  </r>
  <r>
    <x v="302"/>
    <s v="Ferguson, Collins and Mata"/>
    <x v="302"/>
    <x v="193"/>
    <x v="299"/>
    <x v="0"/>
    <x v="242"/>
    <x v="1"/>
    <s v="USD"/>
    <n v="1535864400"/>
    <n v="1537074000"/>
    <x v="292"/>
    <d v="2018-09-16T05:00:00"/>
    <b v="0"/>
    <b v="0"/>
    <s v="theater/plays"/>
    <x v="3"/>
    <x v="3"/>
    <n v="0.31844940867279897"/>
    <x v="300"/>
  </r>
  <r>
    <x v="303"/>
    <s v="Guerrero, Flores and Jenkins"/>
    <x v="303"/>
    <x v="74"/>
    <x v="300"/>
    <x v="0"/>
    <x v="235"/>
    <x v="1"/>
    <s v="USD"/>
    <n v="1452146400"/>
    <n v="1452578400"/>
    <x v="293"/>
    <d v="2016-01-12T06:00:00"/>
    <b v="0"/>
    <b v="0"/>
    <s v="music/indie rock"/>
    <x v="1"/>
    <x v="7"/>
    <n v="0.82617647058823529"/>
    <x v="301"/>
  </r>
  <r>
    <x v="304"/>
    <s v="Peterson PLC"/>
    <x v="304"/>
    <x v="118"/>
    <x v="301"/>
    <x v="1"/>
    <x v="23"/>
    <x v="1"/>
    <s v="USD"/>
    <n v="1470546000"/>
    <n v="1474088400"/>
    <x v="294"/>
    <d v="2016-09-17T05:00:00"/>
    <b v="0"/>
    <b v="0"/>
    <s v="film &amp; video/documentary"/>
    <x v="4"/>
    <x v="4"/>
    <n v="5.4614285714285717"/>
    <x v="302"/>
  </r>
  <r>
    <x v="305"/>
    <s v="Townsend Ltd"/>
    <x v="305"/>
    <x v="54"/>
    <x v="302"/>
    <x v="1"/>
    <x v="72"/>
    <x v="1"/>
    <s v="USD"/>
    <n v="1458363600"/>
    <n v="1461906000"/>
    <x v="295"/>
    <d v="2016-04-29T05:00:00"/>
    <b v="0"/>
    <b v="0"/>
    <s v="theater/plays"/>
    <x v="3"/>
    <x v="3"/>
    <n v="2.8621428571428571"/>
    <x v="303"/>
  </r>
  <r>
    <x v="306"/>
    <s v="Rush, Reed and Hall"/>
    <x v="306"/>
    <x v="191"/>
    <x v="303"/>
    <x v="0"/>
    <x v="243"/>
    <x v="1"/>
    <s v="USD"/>
    <n v="1500008400"/>
    <n v="1500267600"/>
    <x v="296"/>
    <d v="2017-07-17T05:00:00"/>
    <b v="0"/>
    <b v="1"/>
    <s v="theater/plays"/>
    <x v="3"/>
    <x v="3"/>
    <n v="7.9076923076923072E-2"/>
    <x v="304"/>
  </r>
  <r>
    <x v="307"/>
    <s v="Salazar-Dodson"/>
    <x v="307"/>
    <x v="194"/>
    <x v="304"/>
    <x v="1"/>
    <x v="244"/>
    <x v="3"/>
    <s v="DKK"/>
    <n v="1338958800"/>
    <n v="1340686800"/>
    <x v="297"/>
    <d v="2012-06-26T05:00:00"/>
    <b v="0"/>
    <b v="1"/>
    <s v="publishing/fiction"/>
    <x v="5"/>
    <x v="13"/>
    <n v="1.3213677811550153"/>
    <x v="305"/>
  </r>
  <r>
    <x v="308"/>
    <s v="Davis Ltd"/>
    <x v="308"/>
    <x v="195"/>
    <x v="305"/>
    <x v="0"/>
    <x v="245"/>
    <x v="1"/>
    <s v="USD"/>
    <n v="1303102800"/>
    <n v="1303189200"/>
    <x v="298"/>
    <d v="2011-04-19T05:00:00"/>
    <b v="0"/>
    <b v="0"/>
    <s v="theater/plays"/>
    <x v="3"/>
    <x v="3"/>
    <n v="0.74077834179357027"/>
    <x v="306"/>
  </r>
  <r>
    <x v="309"/>
    <s v="Harris-Perry"/>
    <x v="309"/>
    <x v="178"/>
    <x v="306"/>
    <x v="3"/>
    <x v="51"/>
    <x v="1"/>
    <s v="USD"/>
    <n v="1316581200"/>
    <n v="1318309200"/>
    <x v="299"/>
    <d v="2011-10-11T05:00:00"/>
    <b v="0"/>
    <b v="1"/>
    <s v="music/indie rock"/>
    <x v="1"/>
    <x v="7"/>
    <n v="0.75292682926829269"/>
    <x v="307"/>
  </r>
  <r>
    <x v="310"/>
    <s v="Velazquez, Hunt and Ortiz"/>
    <x v="310"/>
    <x v="75"/>
    <x v="307"/>
    <x v="0"/>
    <x v="36"/>
    <x v="1"/>
    <s v="USD"/>
    <n v="1270789200"/>
    <n v="1272171600"/>
    <x v="300"/>
    <d v="2010-04-25T05:00:00"/>
    <b v="0"/>
    <b v="0"/>
    <s v="games/video games"/>
    <x v="6"/>
    <x v="11"/>
    <n v="0.20333333333333334"/>
    <x v="308"/>
  </r>
  <r>
    <x v="311"/>
    <s v="Flores PLC"/>
    <x v="311"/>
    <x v="9"/>
    <x v="308"/>
    <x v="1"/>
    <x v="246"/>
    <x v="1"/>
    <s v="USD"/>
    <n v="1297836000"/>
    <n v="1298872800"/>
    <x v="247"/>
    <d v="2011-02-28T06:00:00"/>
    <b v="0"/>
    <b v="0"/>
    <s v="theater/plays"/>
    <x v="3"/>
    <x v="3"/>
    <n v="2.0336507936507937"/>
    <x v="309"/>
  </r>
  <r>
    <x v="312"/>
    <s v="Martinez LLC"/>
    <x v="312"/>
    <x v="18"/>
    <x v="309"/>
    <x v="1"/>
    <x v="247"/>
    <x v="1"/>
    <s v="USD"/>
    <n v="1382677200"/>
    <n v="1383282000"/>
    <x v="244"/>
    <d v="2013-11-01T05:00:00"/>
    <b v="0"/>
    <b v="0"/>
    <s v="theater/plays"/>
    <x v="3"/>
    <x v="3"/>
    <n v="3.1022842639593908"/>
    <x v="310"/>
  </r>
  <r>
    <x v="313"/>
    <s v="Miller-Irwin"/>
    <x v="313"/>
    <x v="196"/>
    <x v="310"/>
    <x v="1"/>
    <x v="248"/>
    <x v="1"/>
    <s v="USD"/>
    <n v="1330322400"/>
    <n v="1330495200"/>
    <x v="301"/>
    <d v="2012-02-29T06:00:00"/>
    <b v="0"/>
    <b v="0"/>
    <s v="music/rock"/>
    <x v="1"/>
    <x v="1"/>
    <n v="3.9531818181818181"/>
    <x v="311"/>
  </r>
  <r>
    <x v="314"/>
    <s v="Sanchez-Morgan"/>
    <x v="314"/>
    <x v="1"/>
    <x v="311"/>
    <x v="1"/>
    <x v="221"/>
    <x v="1"/>
    <s v="USD"/>
    <n v="1552366800"/>
    <n v="1552798800"/>
    <x v="188"/>
    <d v="2019-03-17T05:00:00"/>
    <b v="0"/>
    <b v="1"/>
    <s v="film &amp; video/documentary"/>
    <x v="4"/>
    <x v="4"/>
    <n v="2.9471428571428571"/>
    <x v="312"/>
  </r>
  <r>
    <x v="315"/>
    <s v="Lopez, Adams and Johnson"/>
    <x v="315"/>
    <x v="40"/>
    <x v="312"/>
    <x v="0"/>
    <x v="249"/>
    <x v="1"/>
    <s v="USD"/>
    <n v="1400907600"/>
    <n v="1403413200"/>
    <x v="302"/>
    <d v="2014-06-22T05:00:00"/>
    <b v="0"/>
    <b v="0"/>
    <s v="theater/plays"/>
    <x v="3"/>
    <x v="3"/>
    <n v="0.33894736842105261"/>
    <x v="313"/>
  </r>
  <r>
    <x v="316"/>
    <s v="Martin-Marshall"/>
    <x v="316"/>
    <x v="103"/>
    <x v="313"/>
    <x v="0"/>
    <x v="250"/>
    <x v="6"/>
    <s v="EUR"/>
    <n v="1574143200"/>
    <n v="1574229600"/>
    <x v="303"/>
    <d v="2019-11-20T06:00:00"/>
    <b v="0"/>
    <b v="1"/>
    <s v="food/food trucks"/>
    <x v="0"/>
    <x v="0"/>
    <n v="0.66677083333333331"/>
    <x v="314"/>
  </r>
  <r>
    <x v="317"/>
    <s v="Summers PLC"/>
    <x v="317"/>
    <x v="47"/>
    <x v="314"/>
    <x v="0"/>
    <x v="141"/>
    <x v="1"/>
    <s v="USD"/>
    <n v="1494738000"/>
    <n v="1495861200"/>
    <x v="304"/>
    <d v="2017-05-27T05:00:00"/>
    <b v="0"/>
    <b v="0"/>
    <s v="theater/plays"/>
    <x v="3"/>
    <x v="3"/>
    <n v="0.19227272727272726"/>
    <x v="315"/>
  </r>
  <r>
    <x v="318"/>
    <s v="Young, Hart and Ryan"/>
    <x v="318"/>
    <x v="57"/>
    <x v="315"/>
    <x v="0"/>
    <x v="68"/>
    <x v="1"/>
    <s v="USD"/>
    <n v="1392357600"/>
    <n v="1392530400"/>
    <x v="305"/>
    <d v="2014-02-16T06:00:00"/>
    <b v="0"/>
    <b v="0"/>
    <s v="music/rock"/>
    <x v="1"/>
    <x v="1"/>
    <n v="0.15842105263157893"/>
    <x v="316"/>
  </r>
  <r>
    <x v="319"/>
    <s v="Mills Group"/>
    <x v="319"/>
    <x v="141"/>
    <x v="316"/>
    <x v="3"/>
    <x v="251"/>
    <x v="1"/>
    <s v="USD"/>
    <n v="1281589200"/>
    <n v="1283662800"/>
    <x v="306"/>
    <d v="2010-09-05T05:00:00"/>
    <b v="0"/>
    <b v="0"/>
    <s v="technology/web"/>
    <x v="2"/>
    <x v="2"/>
    <n v="0.38702380952380955"/>
    <x v="317"/>
  </r>
  <r>
    <x v="320"/>
    <s v="Sandoval-Powell"/>
    <x v="320"/>
    <x v="197"/>
    <x v="317"/>
    <x v="0"/>
    <x v="175"/>
    <x v="1"/>
    <s v="USD"/>
    <n v="1305003600"/>
    <n v="1305781200"/>
    <x v="307"/>
    <d v="2011-05-19T05:00:00"/>
    <b v="0"/>
    <b v="0"/>
    <s v="publishing/fiction"/>
    <x v="5"/>
    <x v="13"/>
    <n v="9.5876777251184833E-2"/>
    <x v="318"/>
  </r>
  <r>
    <x v="321"/>
    <s v="Mills, Frazier and Perez"/>
    <x v="321"/>
    <x v="198"/>
    <x v="318"/>
    <x v="0"/>
    <x v="194"/>
    <x v="1"/>
    <s v="USD"/>
    <n v="1301634000"/>
    <n v="1302325200"/>
    <x v="308"/>
    <d v="2011-04-09T05:00:00"/>
    <b v="0"/>
    <b v="0"/>
    <s v="film &amp; video/shorts"/>
    <x v="4"/>
    <x v="12"/>
    <n v="0.94144366197183094"/>
    <x v="319"/>
  </r>
  <r>
    <x v="322"/>
    <s v="Hebert Group"/>
    <x v="322"/>
    <x v="199"/>
    <x v="319"/>
    <x v="1"/>
    <x v="252"/>
    <x v="1"/>
    <s v="USD"/>
    <n v="1290664800"/>
    <n v="1291788000"/>
    <x v="309"/>
    <d v="2010-12-08T06:00:00"/>
    <b v="0"/>
    <b v="0"/>
    <s v="theater/plays"/>
    <x v="3"/>
    <x v="3"/>
    <n v="1.6656234096692113"/>
    <x v="320"/>
  </r>
  <r>
    <x v="323"/>
    <s v="Cole, Smith and Wood"/>
    <x v="323"/>
    <x v="200"/>
    <x v="320"/>
    <x v="0"/>
    <x v="150"/>
    <x v="4"/>
    <s v="GBP"/>
    <n v="1395896400"/>
    <n v="1396069200"/>
    <x v="310"/>
    <d v="2014-03-29T05:00:00"/>
    <b v="0"/>
    <b v="0"/>
    <s v="film &amp; video/documentary"/>
    <x v="4"/>
    <x v="4"/>
    <n v="0.24134831460674158"/>
    <x v="321"/>
  </r>
  <r>
    <x v="324"/>
    <s v="Harris, Hall and Harris"/>
    <x v="324"/>
    <x v="143"/>
    <x v="321"/>
    <x v="1"/>
    <x v="253"/>
    <x v="1"/>
    <s v="USD"/>
    <n v="1434862800"/>
    <n v="1435899600"/>
    <x v="311"/>
    <d v="2015-07-03T05:00:00"/>
    <b v="0"/>
    <b v="1"/>
    <s v="theater/plays"/>
    <x v="3"/>
    <x v="3"/>
    <n v="1.6405633802816901"/>
    <x v="322"/>
  </r>
  <r>
    <x v="325"/>
    <s v="Saunders Group"/>
    <x v="325"/>
    <x v="191"/>
    <x v="322"/>
    <x v="0"/>
    <x v="107"/>
    <x v="1"/>
    <s v="USD"/>
    <n v="1529125200"/>
    <n v="1531112400"/>
    <x v="79"/>
    <d v="2018-07-09T05:00:00"/>
    <b v="0"/>
    <b v="1"/>
    <s v="theater/plays"/>
    <x v="3"/>
    <x v="3"/>
    <n v="0.90723076923076929"/>
    <x v="323"/>
  </r>
  <r>
    <x v="326"/>
    <s v="Pham, Avila and Nash"/>
    <x v="326"/>
    <x v="44"/>
    <x v="323"/>
    <x v="0"/>
    <x v="58"/>
    <x v="1"/>
    <s v="USD"/>
    <n v="1451109600"/>
    <n v="1451628000"/>
    <x v="312"/>
    <d v="2016-01-01T06:00:00"/>
    <b v="0"/>
    <b v="0"/>
    <s v="film &amp; video/animation"/>
    <x v="4"/>
    <x v="10"/>
    <n v="0.46194444444444444"/>
    <x v="324"/>
  </r>
  <r>
    <x v="327"/>
    <s v="Patterson, Salinas and Lucas"/>
    <x v="327"/>
    <x v="97"/>
    <x v="324"/>
    <x v="0"/>
    <x v="254"/>
    <x v="1"/>
    <s v="USD"/>
    <n v="1566968400"/>
    <n v="1567314000"/>
    <x v="313"/>
    <d v="2019-09-01T05:00:00"/>
    <b v="0"/>
    <b v="1"/>
    <s v="theater/plays"/>
    <x v="3"/>
    <x v="3"/>
    <n v="0.38538461538461538"/>
    <x v="325"/>
  </r>
  <r>
    <x v="328"/>
    <s v="Young PLC"/>
    <x v="328"/>
    <x v="201"/>
    <x v="325"/>
    <x v="1"/>
    <x v="255"/>
    <x v="1"/>
    <s v="USD"/>
    <n v="1543557600"/>
    <n v="1544508000"/>
    <x v="314"/>
    <d v="2018-12-11T06:00:00"/>
    <b v="0"/>
    <b v="0"/>
    <s v="music/rock"/>
    <x v="1"/>
    <x v="1"/>
    <n v="1.3356231003039514"/>
    <x v="326"/>
  </r>
  <r>
    <x v="329"/>
    <s v="Willis and Sons"/>
    <x v="329"/>
    <x v="202"/>
    <x v="326"/>
    <x v="2"/>
    <x v="57"/>
    <x v="1"/>
    <s v="USD"/>
    <n v="1481522400"/>
    <n v="1482472800"/>
    <x v="315"/>
    <d v="2016-12-23T06:00:00"/>
    <b v="0"/>
    <b v="0"/>
    <s v="games/video games"/>
    <x v="6"/>
    <x v="11"/>
    <n v="0.22896588486140726"/>
    <x v="327"/>
  </r>
  <r>
    <x v="330"/>
    <s v="Thompson-Bates"/>
    <x v="330"/>
    <x v="203"/>
    <x v="327"/>
    <x v="1"/>
    <x v="256"/>
    <x v="4"/>
    <s v="GBP"/>
    <n v="1512712800"/>
    <n v="1512799200"/>
    <x v="316"/>
    <d v="2017-12-09T06:00:00"/>
    <b v="0"/>
    <b v="0"/>
    <s v="film &amp; video/documentary"/>
    <x v="4"/>
    <x v="4"/>
    <n v="1.8495548961424333"/>
    <x v="328"/>
  </r>
  <r>
    <x v="331"/>
    <s v="Rose-Silva"/>
    <x v="331"/>
    <x v="88"/>
    <x v="328"/>
    <x v="1"/>
    <x v="257"/>
    <x v="1"/>
    <s v="USD"/>
    <n v="1324274400"/>
    <n v="1324360800"/>
    <x v="317"/>
    <d v="2011-12-20T06:00:00"/>
    <b v="0"/>
    <b v="0"/>
    <s v="food/food trucks"/>
    <x v="0"/>
    <x v="0"/>
    <n v="4.4372727272727275"/>
    <x v="329"/>
  </r>
  <r>
    <x v="332"/>
    <s v="Pacheco, Johnson and Torres"/>
    <x v="332"/>
    <x v="204"/>
    <x v="329"/>
    <x v="1"/>
    <x v="258"/>
    <x v="1"/>
    <s v="USD"/>
    <n v="1364446800"/>
    <n v="1364533200"/>
    <x v="318"/>
    <d v="2013-03-29T05:00:00"/>
    <b v="0"/>
    <b v="0"/>
    <s v="technology/wearables"/>
    <x v="2"/>
    <x v="8"/>
    <n v="1.999806763285024"/>
    <x v="330"/>
  </r>
  <r>
    <x v="333"/>
    <s v="Carlson, Dixon and Jones"/>
    <x v="333"/>
    <x v="103"/>
    <x v="330"/>
    <x v="1"/>
    <x v="259"/>
    <x v="1"/>
    <s v="USD"/>
    <n v="1542693600"/>
    <n v="1545112800"/>
    <x v="319"/>
    <d v="2018-12-18T06:00:00"/>
    <b v="0"/>
    <b v="0"/>
    <s v="theater/plays"/>
    <x v="3"/>
    <x v="3"/>
    <n v="1.2395833333333333"/>
    <x v="331"/>
  </r>
  <r>
    <x v="334"/>
    <s v="Mcgee Group"/>
    <x v="334"/>
    <x v="205"/>
    <x v="331"/>
    <x v="1"/>
    <x v="260"/>
    <x v="1"/>
    <s v="USD"/>
    <n v="1515564000"/>
    <n v="1516168800"/>
    <x v="32"/>
    <d v="2018-01-17T06:00:00"/>
    <b v="0"/>
    <b v="0"/>
    <s v="music/rock"/>
    <x v="1"/>
    <x v="1"/>
    <n v="1.8661329305135952"/>
    <x v="332"/>
  </r>
  <r>
    <x v="335"/>
    <s v="Jordan-Acosta"/>
    <x v="335"/>
    <x v="206"/>
    <x v="332"/>
    <x v="1"/>
    <x v="261"/>
    <x v="1"/>
    <s v="USD"/>
    <n v="1573797600"/>
    <n v="1574920800"/>
    <x v="320"/>
    <d v="2019-11-28T06:00:00"/>
    <b v="0"/>
    <b v="0"/>
    <s v="music/rock"/>
    <x v="1"/>
    <x v="1"/>
    <n v="1.1428538550057536"/>
    <x v="333"/>
  </r>
  <r>
    <x v="336"/>
    <s v="Nunez Inc"/>
    <x v="336"/>
    <x v="207"/>
    <x v="333"/>
    <x v="0"/>
    <x v="262"/>
    <x v="1"/>
    <s v="USD"/>
    <n v="1292392800"/>
    <n v="1292479200"/>
    <x v="321"/>
    <d v="2010-12-16T06:00:00"/>
    <b v="0"/>
    <b v="1"/>
    <s v="music/rock"/>
    <x v="1"/>
    <x v="1"/>
    <n v="0.97032531824611035"/>
    <x v="334"/>
  </r>
  <r>
    <x v="337"/>
    <s v="Hayden Ltd"/>
    <x v="337"/>
    <x v="208"/>
    <x v="334"/>
    <x v="1"/>
    <x v="263"/>
    <x v="1"/>
    <s v="USD"/>
    <n v="1573452000"/>
    <n v="1573538400"/>
    <x v="322"/>
    <d v="2019-11-12T06:00:00"/>
    <b v="0"/>
    <b v="0"/>
    <s v="theater/plays"/>
    <x v="3"/>
    <x v="3"/>
    <n v="1.2281904761904763"/>
    <x v="335"/>
  </r>
  <r>
    <x v="338"/>
    <s v="Gonzalez-Burton"/>
    <x v="338"/>
    <x v="209"/>
    <x v="335"/>
    <x v="1"/>
    <x v="264"/>
    <x v="1"/>
    <s v="USD"/>
    <n v="1317790800"/>
    <n v="1320382800"/>
    <x v="323"/>
    <d v="2011-11-04T05:00:00"/>
    <b v="0"/>
    <b v="0"/>
    <s v="theater/plays"/>
    <x v="3"/>
    <x v="3"/>
    <n v="1.7914326647564469"/>
    <x v="336"/>
  </r>
  <r>
    <x v="339"/>
    <s v="Lewis, Taylor and Rivers"/>
    <x v="339"/>
    <x v="210"/>
    <x v="336"/>
    <x v="3"/>
    <x v="265"/>
    <x v="0"/>
    <s v="CAD"/>
    <n v="1501650000"/>
    <n v="1502859600"/>
    <x v="324"/>
    <d v="2017-08-16T05:00:00"/>
    <b v="0"/>
    <b v="0"/>
    <s v="theater/plays"/>
    <x v="3"/>
    <x v="3"/>
    <n v="0.79951577402787966"/>
    <x v="337"/>
  </r>
  <r>
    <x v="340"/>
    <s v="Butler, Henry and Espinoza"/>
    <x v="340"/>
    <x v="211"/>
    <x v="337"/>
    <x v="0"/>
    <x v="224"/>
    <x v="1"/>
    <s v="USD"/>
    <n v="1323669600"/>
    <n v="1323756000"/>
    <x v="325"/>
    <d v="2011-12-13T06:00:00"/>
    <b v="0"/>
    <b v="0"/>
    <s v="photography/photography books"/>
    <x v="7"/>
    <x v="14"/>
    <n v="0.94242587601078165"/>
    <x v="338"/>
  </r>
  <r>
    <x v="341"/>
    <s v="Guzman Group"/>
    <x v="341"/>
    <x v="212"/>
    <x v="338"/>
    <x v="0"/>
    <x v="266"/>
    <x v="1"/>
    <s v="USD"/>
    <n v="1440738000"/>
    <n v="1441342800"/>
    <x v="326"/>
    <d v="2015-09-04T05:00:00"/>
    <b v="0"/>
    <b v="0"/>
    <s v="music/indie rock"/>
    <x v="1"/>
    <x v="7"/>
    <n v="0.84669291338582675"/>
    <x v="339"/>
  </r>
  <r>
    <x v="342"/>
    <s v="Gibson-Hernandez"/>
    <x v="342"/>
    <x v="213"/>
    <x v="339"/>
    <x v="0"/>
    <x v="267"/>
    <x v="1"/>
    <s v="USD"/>
    <n v="1374296400"/>
    <n v="1375333200"/>
    <x v="327"/>
    <d v="2013-08-01T05:00:00"/>
    <b v="0"/>
    <b v="0"/>
    <s v="theater/plays"/>
    <x v="3"/>
    <x v="3"/>
    <n v="0.66521920668058454"/>
    <x v="340"/>
  </r>
  <r>
    <x v="343"/>
    <s v="Spencer-Weber"/>
    <x v="343"/>
    <x v="25"/>
    <x v="340"/>
    <x v="0"/>
    <x v="98"/>
    <x v="1"/>
    <s v="USD"/>
    <n v="1384840800"/>
    <n v="1389420000"/>
    <x v="328"/>
    <d v="2014-01-11T06:00:00"/>
    <b v="0"/>
    <b v="0"/>
    <s v="theater/plays"/>
    <x v="3"/>
    <x v="3"/>
    <n v="0.53922222222222227"/>
    <x v="341"/>
  </r>
  <r>
    <x v="344"/>
    <s v="Berger, Johnson and Marshall"/>
    <x v="344"/>
    <x v="214"/>
    <x v="341"/>
    <x v="0"/>
    <x v="268"/>
    <x v="1"/>
    <s v="USD"/>
    <n v="1516600800"/>
    <n v="1520056800"/>
    <x v="329"/>
    <d v="2018-03-03T06:00:00"/>
    <b v="0"/>
    <b v="0"/>
    <s v="games/video games"/>
    <x v="6"/>
    <x v="11"/>
    <n v="0.41983299595141699"/>
    <x v="342"/>
  </r>
  <r>
    <x v="345"/>
    <s v="Taylor, Cisneros and Romero"/>
    <x v="345"/>
    <x v="215"/>
    <x v="342"/>
    <x v="0"/>
    <x v="269"/>
    <x v="4"/>
    <s v="GBP"/>
    <n v="1436418000"/>
    <n v="1436504400"/>
    <x v="330"/>
    <d v="2015-07-10T05:00:00"/>
    <b v="0"/>
    <b v="0"/>
    <s v="film &amp; video/drama"/>
    <x v="4"/>
    <x v="6"/>
    <n v="0.14694796954314721"/>
    <x v="343"/>
  </r>
  <r>
    <x v="346"/>
    <s v="Little-Marsh"/>
    <x v="346"/>
    <x v="48"/>
    <x v="343"/>
    <x v="0"/>
    <x v="270"/>
    <x v="1"/>
    <s v="USD"/>
    <n v="1503550800"/>
    <n v="1508302800"/>
    <x v="331"/>
    <d v="2017-10-18T05:00:00"/>
    <b v="0"/>
    <b v="1"/>
    <s v="music/indie rock"/>
    <x v="1"/>
    <x v="7"/>
    <n v="0.34475"/>
    <x v="344"/>
  </r>
  <r>
    <x v="347"/>
    <s v="Petersen and Sons"/>
    <x v="347"/>
    <x v="79"/>
    <x v="344"/>
    <x v="1"/>
    <x v="271"/>
    <x v="1"/>
    <s v="USD"/>
    <n v="1423634400"/>
    <n v="1425708000"/>
    <x v="332"/>
    <d v="2015-03-07T06:00:00"/>
    <b v="0"/>
    <b v="0"/>
    <s v="technology/web"/>
    <x v="2"/>
    <x v="2"/>
    <n v="14.007777777777777"/>
    <x v="345"/>
  </r>
  <r>
    <x v="348"/>
    <s v="Hensley Ltd"/>
    <x v="348"/>
    <x v="216"/>
    <x v="345"/>
    <x v="0"/>
    <x v="272"/>
    <x v="1"/>
    <s v="USD"/>
    <n v="1487224800"/>
    <n v="1488348000"/>
    <x v="333"/>
    <d v="2017-03-01T06:00:00"/>
    <b v="0"/>
    <b v="0"/>
    <s v="food/food trucks"/>
    <x v="0"/>
    <x v="0"/>
    <n v="0.71770351758793971"/>
    <x v="346"/>
  </r>
  <r>
    <x v="349"/>
    <s v="Navarro and Sons"/>
    <x v="349"/>
    <x v="217"/>
    <x v="346"/>
    <x v="0"/>
    <x v="273"/>
    <x v="1"/>
    <s v="USD"/>
    <n v="1500008400"/>
    <n v="1502600400"/>
    <x v="296"/>
    <d v="2017-08-13T05:00:00"/>
    <b v="0"/>
    <b v="0"/>
    <s v="theater/plays"/>
    <x v="3"/>
    <x v="3"/>
    <n v="0.53074115044247783"/>
    <x v="347"/>
  </r>
  <r>
    <x v="350"/>
    <s v="Shannon Ltd"/>
    <x v="350"/>
    <x v="0"/>
    <x v="297"/>
    <x v="0"/>
    <x v="49"/>
    <x v="1"/>
    <s v="USD"/>
    <n v="1432098000"/>
    <n v="1433653200"/>
    <x v="334"/>
    <d v="2015-06-07T05:00:00"/>
    <b v="0"/>
    <b v="1"/>
    <s v="music/jazz"/>
    <x v="1"/>
    <x v="17"/>
    <n v="0.05"/>
    <x v="298"/>
  </r>
  <r>
    <x v="351"/>
    <s v="Young LLC"/>
    <x v="351"/>
    <x v="218"/>
    <x v="347"/>
    <x v="1"/>
    <x v="274"/>
    <x v="1"/>
    <s v="USD"/>
    <n v="1440392400"/>
    <n v="1441602000"/>
    <x v="335"/>
    <d v="2015-09-07T05:00:00"/>
    <b v="0"/>
    <b v="0"/>
    <s v="music/rock"/>
    <x v="1"/>
    <x v="1"/>
    <n v="1.2770715249662619"/>
    <x v="348"/>
  </r>
  <r>
    <x v="352"/>
    <s v="Adams, Willis and Sanchez"/>
    <x v="352"/>
    <x v="54"/>
    <x v="348"/>
    <x v="0"/>
    <x v="254"/>
    <x v="0"/>
    <s v="CAD"/>
    <n v="1446876000"/>
    <n v="1447567200"/>
    <x v="336"/>
    <d v="2015-11-15T06:00:00"/>
    <b v="0"/>
    <b v="0"/>
    <s v="theater/plays"/>
    <x v="3"/>
    <x v="3"/>
    <n v="0.34892857142857142"/>
    <x v="349"/>
  </r>
  <r>
    <x v="353"/>
    <s v="Mills-Roy"/>
    <x v="353"/>
    <x v="219"/>
    <x v="349"/>
    <x v="1"/>
    <x v="275"/>
    <x v="1"/>
    <s v="USD"/>
    <n v="1562302800"/>
    <n v="1562389200"/>
    <x v="337"/>
    <d v="2019-07-06T05:00:00"/>
    <b v="0"/>
    <b v="0"/>
    <s v="theater/plays"/>
    <x v="3"/>
    <x v="3"/>
    <n v="4.105982142857143"/>
    <x v="350"/>
  </r>
  <r>
    <x v="354"/>
    <s v="Brown Group"/>
    <x v="354"/>
    <x v="55"/>
    <x v="350"/>
    <x v="1"/>
    <x v="175"/>
    <x v="3"/>
    <s v="DKK"/>
    <n v="1378184400"/>
    <n v="1378789200"/>
    <x v="338"/>
    <d v="2013-09-10T05:00:00"/>
    <b v="0"/>
    <b v="0"/>
    <s v="film &amp; video/documentary"/>
    <x v="4"/>
    <x v="4"/>
    <n v="1.2373770491803278"/>
    <x v="351"/>
  </r>
  <r>
    <x v="355"/>
    <s v="Burns-Burnett"/>
    <x v="355"/>
    <x v="167"/>
    <x v="351"/>
    <x v="2"/>
    <x v="99"/>
    <x v="1"/>
    <s v="USD"/>
    <n v="1485064800"/>
    <n v="1488520800"/>
    <x v="339"/>
    <d v="2017-03-03T06:00:00"/>
    <b v="0"/>
    <b v="0"/>
    <s v="technology/wearables"/>
    <x v="2"/>
    <x v="8"/>
    <n v="0.58973684210526311"/>
    <x v="352"/>
  </r>
  <r>
    <x v="356"/>
    <s v="Glass, Nunez and Mcdonald"/>
    <x v="356"/>
    <x v="29"/>
    <x v="352"/>
    <x v="0"/>
    <x v="174"/>
    <x v="6"/>
    <s v="EUR"/>
    <n v="1326520800"/>
    <n v="1327298400"/>
    <x v="340"/>
    <d v="2012-01-23T06:00:00"/>
    <b v="0"/>
    <b v="0"/>
    <s v="theater/plays"/>
    <x v="3"/>
    <x v="3"/>
    <n v="0.36892473118279567"/>
    <x v="353"/>
  </r>
  <r>
    <x v="357"/>
    <s v="Perez, Davis and Wilson"/>
    <x v="357"/>
    <x v="173"/>
    <x v="353"/>
    <x v="1"/>
    <x v="142"/>
    <x v="1"/>
    <s v="USD"/>
    <n v="1441256400"/>
    <n v="1443416400"/>
    <x v="341"/>
    <d v="2015-09-28T05:00:00"/>
    <b v="0"/>
    <b v="0"/>
    <s v="games/video games"/>
    <x v="6"/>
    <x v="11"/>
    <n v="1.8491304347826087"/>
    <x v="354"/>
  </r>
  <r>
    <x v="358"/>
    <s v="Diaz-Garcia"/>
    <x v="358"/>
    <x v="62"/>
    <x v="354"/>
    <x v="0"/>
    <x v="276"/>
    <x v="0"/>
    <s v="CAD"/>
    <n v="1533877200"/>
    <n v="1534136400"/>
    <x v="342"/>
    <d v="2018-08-13T05:00:00"/>
    <b v="1"/>
    <b v="0"/>
    <s v="photography/photography books"/>
    <x v="7"/>
    <x v="14"/>
    <n v="0.11814432989690722"/>
    <x v="355"/>
  </r>
  <r>
    <x v="359"/>
    <s v="Salazar-Moon"/>
    <x v="359"/>
    <x v="220"/>
    <x v="355"/>
    <x v="1"/>
    <x v="277"/>
    <x v="1"/>
    <s v="USD"/>
    <n v="1314421200"/>
    <n v="1315026000"/>
    <x v="343"/>
    <d v="2011-09-03T05:00:00"/>
    <b v="0"/>
    <b v="0"/>
    <s v="film &amp; video/animation"/>
    <x v="4"/>
    <x v="10"/>
    <n v="2.9870000000000001"/>
    <x v="356"/>
  </r>
  <r>
    <x v="360"/>
    <s v="Larsen-Chung"/>
    <x v="360"/>
    <x v="221"/>
    <x v="356"/>
    <x v="1"/>
    <x v="278"/>
    <x v="4"/>
    <s v="GBP"/>
    <n v="1293861600"/>
    <n v="1295071200"/>
    <x v="344"/>
    <d v="2011-01-15T06:00:00"/>
    <b v="0"/>
    <b v="1"/>
    <s v="theater/plays"/>
    <x v="3"/>
    <x v="3"/>
    <n v="2.2635175879396985"/>
    <x v="357"/>
  </r>
  <r>
    <x v="361"/>
    <s v="Anderson and Sons"/>
    <x v="361"/>
    <x v="20"/>
    <x v="357"/>
    <x v="1"/>
    <x v="39"/>
    <x v="1"/>
    <s v="USD"/>
    <n v="1507352400"/>
    <n v="1509426000"/>
    <x v="345"/>
    <d v="2017-10-31T05:00:00"/>
    <b v="0"/>
    <b v="0"/>
    <s v="theater/plays"/>
    <x v="3"/>
    <x v="3"/>
    <n v="1.7356363636363636"/>
    <x v="358"/>
  </r>
  <r>
    <x v="362"/>
    <s v="Lawrence Group"/>
    <x v="362"/>
    <x v="41"/>
    <x v="358"/>
    <x v="1"/>
    <x v="271"/>
    <x v="1"/>
    <s v="USD"/>
    <n v="1296108000"/>
    <n v="1299391200"/>
    <x v="65"/>
    <d v="2011-03-06T06:00:00"/>
    <b v="0"/>
    <b v="0"/>
    <s v="music/rock"/>
    <x v="1"/>
    <x v="1"/>
    <n v="3.7175675675675675"/>
    <x v="359"/>
  </r>
  <r>
    <x v="363"/>
    <s v="Gray-Davis"/>
    <x v="363"/>
    <x v="5"/>
    <x v="359"/>
    <x v="1"/>
    <x v="279"/>
    <x v="1"/>
    <s v="USD"/>
    <n v="1324965600"/>
    <n v="1325052000"/>
    <x v="346"/>
    <d v="2011-12-28T06:00:00"/>
    <b v="0"/>
    <b v="0"/>
    <s v="music/rock"/>
    <x v="1"/>
    <x v="1"/>
    <n v="1.601923076923077"/>
    <x v="360"/>
  </r>
  <r>
    <x v="364"/>
    <s v="Ramirez-Myers"/>
    <x v="364"/>
    <x v="79"/>
    <x v="360"/>
    <x v="1"/>
    <x v="129"/>
    <x v="1"/>
    <s v="USD"/>
    <n v="1520229600"/>
    <n v="1522818000"/>
    <x v="347"/>
    <d v="2018-04-04T05:00:00"/>
    <b v="0"/>
    <b v="0"/>
    <s v="music/indie rock"/>
    <x v="1"/>
    <x v="7"/>
    <n v="16.163333333333334"/>
    <x v="361"/>
  </r>
  <r>
    <x v="365"/>
    <s v="Lucas, Hall and Bonilla"/>
    <x v="365"/>
    <x v="39"/>
    <x v="361"/>
    <x v="1"/>
    <x v="192"/>
    <x v="2"/>
    <s v="AUD"/>
    <n v="1482991200"/>
    <n v="1485324000"/>
    <x v="348"/>
    <d v="2017-01-25T06:00:00"/>
    <b v="0"/>
    <b v="0"/>
    <s v="theater/plays"/>
    <x v="3"/>
    <x v="3"/>
    <n v="7.3343749999999996"/>
    <x v="362"/>
  </r>
  <r>
    <x v="366"/>
    <s v="Williams, Perez and Villegas"/>
    <x v="366"/>
    <x v="37"/>
    <x v="362"/>
    <x v="1"/>
    <x v="196"/>
    <x v="1"/>
    <s v="USD"/>
    <n v="1294034400"/>
    <n v="1294120800"/>
    <x v="349"/>
    <d v="2011-01-04T06:00:00"/>
    <b v="0"/>
    <b v="1"/>
    <s v="theater/plays"/>
    <x v="3"/>
    <x v="3"/>
    <n v="5.9211111111111112"/>
    <x v="363"/>
  </r>
  <r>
    <x v="367"/>
    <s v="Brooks, Jones and Ingram"/>
    <x v="367"/>
    <x v="34"/>
    <x v="363"/>
    <x v="0"/>
    <x v="51"/>
    <x v="1"/>
    <s v="USD"/>
    <n v="1413608400"/>
    <n v="1415685600"/>
    <x v="350"/>
    <d v="2014-11-11T06:00:00"/>
    <b v="0"/>
    <b v="1"/>
    <s v="theater/plays"/>
    <x v="3"/>
    <x v="3"/>
    <n v="0.18888888888888888"/>
    <x v="364"/>
  </r>
  <r>
    <x v="368"/>
    <s v="Whitaker, Wallace and Daniels"/>
    <x v="368"/>
    <x v="5"/>
    <x v="364"/>
    <x v="1"/>
    <x v="280"/>
    <x v="4"/>
    <s v="GBP"/>
    <n v="1286946000"/>
    <n v="1288933200"/>
    <x v="351"/>
    <d v="2010-11-05T05:00:00"/>
    <b v="0"/>
    <b v="1"/>
    <s v="film &amp; video/documentary"/>
    <x v="4"/>
    <x v="4"/>
    <n v="2.7680769230769231"/>
    <x v="365"/>
  </r>
  <r>
    <x v="369"/>
    <s v="Smith-Gonzalez"/>
    <x v="369"/>
    <x v="91"/>
    <x v="365"/>
    <x v="1"/>
    <x v="110"/>
    <x v="1"/>
    <s v="USD"/>
    <n v="1359871200"/>
    <n v="1363237200"/>
    <x v="352"/>
    <d v="2013-03-14T05:00:00"/>
    <b v="0"/>
    <b v="1"/>
    <s v="film &amp; video/television"/>
    <x v="4"/>
    <x v="19"/>
    <n v="2.730185185185185"/>
    <x v="366"/>
  </r>
  <r>
    <x v="370"/>
    <s v="Skinner PLC"/>
    <x v="370"/>
    <x v="222"/>
    <x v="366"/>
    <x v="1"/>
    <x v="281"/>
    <x v="1"/>
    <s v="USD"/>
    <n v="1555304400"/>
    <n v="1555822800"/>
    <x v="353"/>
    <d v="2019-04-21T05:00:00"/>
    <b v="0"/>
    <b v="0"/>
    <s v="theater/plays"/>
    <x v="3"/>
    <x v="3"/>
    <n v="1.593633125556545"/>
    <x v="367"/>
  </r>
  <r>
    <x v="371"/>
    <s v="Nolan, Smith and Sanchez"/>
    <x v="371"/>
    <x v="223"/>
    <x v="367"/>
    <x v="0"/>
    <x v="282"/>
    <x v="1"/>
    <s v="USD"/>
    <n v="1423375200"/>
    <n v="1427778000"/>
    <x v="354"/>
    <d v="2015-03-31T05:00:00"/>
    <b v="0"/>
    <b v="0"/>
    <s v="theater/plays"/>
    <x v="3"/>
    <x v="3"/>
    <n v="0.67869978858350954"/>
    <x v="368"/>
  </r>
  <r>
    <x v="372"/>
    <s v="Green-Carr"/>
    <x v="372"/>
    <x v="79"/>
    <x v="211"/>
    <x v="1"/>
    <x v="283"/>
    <x v="1"/>
    <s v="USD"/>
    <n v="1420696800"/>
    <n v="1422424800"/>
    <x v="355"/>
    <d v="2015-01-28T06:00:00"/>
    <b v="0"/>
    <b v="1"/>
    <s v="film &amp; video/documentary"/>
    <x v="4"/>
    <x v="4"/>
    <n v="15.915555555555555"/>
    <x v="369"/>
  </r>
  <r>
    <x v="373"/>
    <s v="Brown-Parker"/>
    <x v="373"/>
    <x v="224"/>
    <x v="368"/>
    <x v="1"/>
    <x v="284"/>
    <x v="1"/>
    <s v="USD"/>
    <n v="1502946000"/>
    <n v="1503637200"/>
    <x v="356"/>
    <d v="2017-08-25T05:00:00"/>
    <b v="0"/>
    <b v="0"/>
    <s v="theater/plays"/>
    <x v="3"/>
    <x v="3"/>
    <n v="7.3018222222222224"/>
    <x v="370"/>
  </r>
  <r>
    <x v="374"/>
    <s v="Marshall Inc"/>
    <x v="374"/>
    <x v="225"/>
    <x v="369"/>
    <x v="0"/>
    <x v="165"/>
    <x v="1"/>
    <s v="USD"/>
    <n v="1547186400"/>
    <n v="1547618400"/>
    <x v="357"/>
    <d v="2019-01-16T06:00:00"/>
    <b v="0"/>
    <b v="1"/>
    <s v="film &amp; video/documentary"/>
    <x v="4"/>
    <x v="4"/>
    <n v="0.13185782556750297"/>
    <x v="371"/>
  </r>
  <r>
    <x v="375"/>
    <s v="Leblanc-Pineda"/>
    <x v="375"/>
    <x v="50"/>
    <x v="370"/>
    <x v="0"/>
    <x v="270"/>
    <x v="1"/>
    <s v="USD"/>
    <n v="1444971600"/>
    <n v="1449900000"/>
    <x v="358"/>
    <d v="2015-12-12T06:00:00"/>
    <b v="0"/>
    <b v="0"/>
    <s v="music/indie rock"/>
    <x v="1"/>
    <x v="7"/>
    <n v="0.54777777777777781"/>
    <x v="372"/>
  </r>
  <r>
    <x v="376"/>
    <s v="Perry PLC"/>
    <x v="376"/>
    <x v="74"/>
    <x v="371"/>
    <x v="1"/>
    <x v="54"/>
    <x v="1"/>
    <s v="USD"/>
    <n v="1404622800"/>
    <n v="1405141200"/>
    <x v="359"/>
    <d v="2014-07-12T05:00:00"/>
    <b v="0"/>
    <b v="0"/>
    <s v="music/rock"/>
    <x v="1"/>
    <x v="1"/>
    <n v="3.6102941176470589"/>
    <x v="373"/>
  </r>
  <r>
    <x v="377"/>
    <s v="Klein, Stark and Livingston"/>
    <x v="377"/>
    <x v="226"/>
    <x v="372"/>
    <x v="0"/>
    <x v="78"/>
    <x v="1"/>
    <s v="USD"/>
    <n v="1571720400"/>
    <n v="1572933600"/>
    <x v="12"/>
    <d v="2019-11-05T06:00:00"/>
    <b v="0"/>
    <b v="0"/>
    <s v="theater/plays"/>
    <x v="3"/>
    <x v="3"/>
    <n v="0.10257545271629778"/>
    <x v="374"/>
  </r>
  <r>
    <x v="378"/>
    <s v="Fleming-Oliver"/>
    <x v="378"/>
    <x v="227"/>
    <x v="373"/>
    <x v="0"/>
    <x v="285"/>
    <x v="1"/>
    <s v="USD"/>
    <n v="1526878800"/>
    <n v="1530162000"/>
    <x v="360"/>
    <d v="2018-06-28T05:00:00"/>
    <b v="0"/>
    <b v="0"/>
    <s v="film &amp; video/documentary"/>
    <x v="4"/>
    <x v="4"/>
    <n v="0.13962962962962963"/>
    <x v="375"/>
  </r>
  <r>
    <x v="379"/>
    <s v="Reilly, Aguirre and Johnson"/>
    <x v="379"/>
    <x v="44"/>
    <x v="374"/>
    <x v="0"/>
    <x v="9"/>
    <x v="4"/>
    <s v="GBP"/>
    <n v="1319691600"/>
    <n v="1320904800"/>
    <x v="361"/>
    <d v="2011-11-10T06:00:00"/>
    <b v="0"/>
    <b v="0"/>
    <s v="theater/plays"/>
    <x v="3"/>
    <x v="3"/>
    <n v="0.40444444444444444"/>
    <x v="376"/>
  </r>
  <r>
    <x v="380"/>
    <s v="Davidson, Wilcox and Lewis"/>
    <x v="380"/>
    <x v="186"/>
    <x v="375"/>
    <x v="1"/>
    <x v="286"/>
    <x v="1"/>
    <s v="USD"/>
    <n v="1371963600"/>
    <n v="1372395600"/>
    <x v="362"/>
    <d v="2013-06-28T05:00:00"/>
    <b v="0"/>
    <b v="0"/>
    <s v="theater/plays"/>
    <x v="3"/>
    <x v="3"/>
    <n v="1.6032"/>
    <x v="377"/>
  </r>
  <r>
    <x v="381"/>
    <s v="Michael, Anderson and Vincent"/>
    <x v="381"/>
    <x v="98"/>
    <x v="376"/>
    <x v="1"/>
    <x v="287"/>
    <x v="1"/>
    <s v="USD"/>
    <n v="1433739600"/>
    <n v="1437714000"/>
    <x v="363"/>
    <d v="2015-07-24T05:00:00"/>
    <b v="0"/>
    <b v="0"/>
    <s v="theater/plays"/>
    <x v="3"/>
    <x v="3"/>
    <n v="1.8394339622641509"/>
    <x v="378"/>
  </r>
  <r>
    <x v="382"/>
    <s v="King Ltd"/>
    <x v="382"/>
    <x v="14"/>
    <x v="377"/>
    <x v="0"/>
    <x v="109"/>
    <x v="1"/>
    <s v="USD"/>
    <n v="1508130000"/>
    <n v="1509771600"/>
    <x v="364"/>
    <d v="2017-11-04T05:00:00"/>
    <b v="0"/>
    <b v="0"/>
    <s v="photography/photography books"/>
    <x v="7"/>
    <x v="14"/>
    <n v="0.63769230769230767"/>
    <x v="379"/>
  </r>
  <r>
    <x v="383"/>
    <s v="Baker Ltd"/>
    <x v="383"/>
    <x v="9"/>
    <x v="378"/>
    <x v="1"/>
    <x v="288"/>
    <x v="1"/>
    <s v="USD"/>
    <n v="1550037600"/>
    <n v="1550556000"/>
    <x v="210"/>
    <d v="2019-02-19T06:00:00"/>
    <b v="0"/>
    <b v="1"/>
    <s v="food/food trucks"/>
    <x v="0"/>
    <x v="0"/>
    <n v="2.2538095238095237"/>
    <x v="380"/>
  </r>
  <r>
    <x v="384"/>
    <s v="Baker, Collins and Smith"/>
    <x v="384"/>
    <x v="228"/>
    <x v="379"/>
    <x v="1"/>
    <x v="289"/>
    <x v="1"/>
    <s v="USD"/>
    <n v="1486706400"/>
    <n v="1489039200"/>
    <x v="365"/>
    <d v="2017-03-09T06:00:00"/>
    <b v="1"/>
    <b v="1"/>
    <s v="film &amp; video/documentary"/>
    <x v="4"/>
    <x v="4"/>
    <n v="1.7200961538461539"/>
    <x v="381"/>
  </r>
  <r>
    <x v="385"/>
    <s v="Warren-Harrison"/>
    <x v="385"/>
    <x v="229"/>
    <x v="380"/>
    <x v="1"/>
    <x v="290"/>
    <x v="1"/>
    <s v="USD"/>
    <n v="1553835600"/>
    <n v="1556600400"/>
    <x v="366"/>
    <d v="2019-04-30T05:00:00"/>
    <b v="0"/>
    <b v="0"/>
    <s v="publishing/nonfiction"/>
    <x v="5"/>
    <x v="9"/>
    <n v="1.4616709511568124"/>
    <x v="382"/>
  </r>
  <r>
    <x v="386"/>
    <s v="Gardner Group"/>
    <x v="386"/>
    <x v="230"/>
    <x v="381"/>
    <x v="0"/>
    <x v="291"/>
    <x v="1"/>
    <s v="USD"/>
    <n v="1277528400"/>
    <n v="1278565200"/>
    <x v="367"/>
    <d v="2010-07-08T05:00:00"/>
    <b v="0"/>
    <b v="0"/>
    <s v="theater/plays"/>
    <x v="3"/>
    <x v="3"/>
    <n v="0.76423616236162362"/>
    <x v="383"/>
  </r>
  <r>
    <x v="387"/>
    <s v="Flores-Lambert"/>
    <x v="387"/>
    <x v="231"/>
    <x v="382"/>
    <x v="0"/>
    <x v="292"/>
    <x v="1"/>
    <s v="USD"/>
    <n v="1339477200"/>
    <n v="1339909200"/>
    <x v="368"/>
    <d v="2012-06-17T05:00:00"/>
    <b v="0"/>
    <b v="0"/>
    <s v="technology/wearables"/>
    <x v="2"/>
    <x v="8"/>
    <n v="0.39261467889908258"/>
    <x v="384"/>
  </r>
  <r>
    <x v="388"/>
    <s v="Cruz Ltd"/>
    <x v="388"/>
    <x v="232"/>
    <x v="383"/>
    <x v="3"/>
    <x v="293"/>
    <x v="5"/>
    <s v="CHF"/>
    <n v="1325656800"/>
    <n v="1325829600"/>
    <x v="369"/>
    <d v="2012-01-06T06:00:00"/>
    <b v="0"/>
    <b v="0"/>
    <s v="music/indie rock"/>
    <x v="1"/>
    <x v="7"/>
    <n v="0.11270034843205574"/>
    <x v="385"/>
  </r>
  <r>
    <x v="389"/>
    <s v="Knox-Garner"/>
    <x v="389"/>
    <x v="233"/>
    <x v="384"/>
    <x v="1"/>
    <x v="294"/>
    <x v="1"/>
    <s v="USD"/>
    <n v="1288242000"/>
    <n v="1290578400"/>
    <x v="370"/>
    <d v="2010-11-24T06:00:00"/>
    <b v="0"/>
    <b v="0"/>
    <s v="theater/plays"/>
    <x v="3"/>
    <x v="3"/>
    <n v="1.2211084337349398"/>
    <x v="386"/>
  </r>
  <r>
    <x v="390"/>
    <s v="Davis-Allen"/>
    <x v="390"/>
    <x v="166"/>
    <x v="385"/>
    <x v="1"/>
    <x v="126"/>
    <x v="1"/>
    <s v="USD"/>
    <n v="1379048400"/>
    <n v="1380344400"/>
    <x v="371"/>
    <d v="2013-09-28T05:00:00"/>
    <b v="0"/>
    <b v="0"/>
    <s v="photography/photography books"/>
    <x v="7"/>
    <x v="14"/>
    <n v="1.8654166666666667"/>
    <x v="387"/>
  </r>
  <r>
    <x v="391"/>
    <s v="Miller-Patel"/>
    <x v="391"/>
    <x v="234"/>
    <x v="386"/>
    <x v="0"/>
    <x v="295"/>
    <x v="1"/>
    <s v="USD"/>
    <n v="1389679200"/>
    <n v="1389852000"/>
    <x v="287"/>
    <d v="2014-01-16T06:00:00"/>
    <b v="0"/>
    <b v="0"/>
    <s v="publishing/nonfiction"/>
    <x v="5"/>
    <x v="9"/>
    <n v="7.27317880794702E-2"/>
    <x v="388"/>
  </r>
  <r>
    <x v="392"/>
    <s v="Hernandez-Grimes"/>
    <x v="392"/>
    <x v="235"/>
    <x v="387"/>
    <x v="0"/>
    <x v="296"/>
    <x v="1"/>
    <s v="USD"/>
    <n v="1294293600"/>
    <n v="1294466400"/>
    <x v="372"/>
    <d v="2011-01-08T06:00:00"/>
    <b v="0"/>
    <b v="0"/>
    <s v="technology/wearables"/>
    <x v="2"/>
    <x v="8"/>
    <n v="0.65642371234207963"/>
    <x v="389"/>
  </r>
  <r>
    <x v="393"/>
    <s v="Owens, Hall and Gonzalez"/>
    <x v="393"/>
    <x v="236"/>
    <x v="388"/>
    <x v="1"/>
    <x v="297"/>
    <x v="0"/>
    <s v="CAD"/>
    <n v="1500267600"/>
    <n v="1500354000"/>
    <x v="373"/>
    <d v="2017-07-18T05:00:00"/>
    <b v="0"/>
    <b v="0"/>
    <s v="music/jazz"/>
    <x v="1"/>
    <x v="17"/>
    <n v="2.2896178343949045"/>
    <x v="390"/>
  </r>
  <r>
    <x v="394"/>
    <s v="Noble-Bailey"/>
    <x v="394"/>
    <x v="126"/>
    <x v="389"/>
    <x v="1"/>
    <x v="298"/>
    <x v="1"/>
    <s v="USD"/>
    <n v="1375074000"/>
    <n v="1375938000"/>
    <x v="374"/>
    <d v="2013-08-08T05:00:00"/>
    <b v="0"/>
    <b v="1"/>
    <s v="film &amp; video/documentary"/>
    <x v="4"/>
    <x v="4"/>
    <n v="4.6937499999999996"/>
    <x v="391"/>
  </r>
  <r>
    <x v="395"/>
    <s v="Taylor PLC"/>
    <x v="395"/>
    <x v="143"/>
    <x v="390"/>
    <x v="1"/>
    <x v="10"/>
    <x v="1"/>
    <s v="USD"/>
    <n v="1323324000"/>
    <n v="1323410400"/>
    <x v="375"/>
    <d v="2011-12-09T06:00:00"/>
    <b v="1"/>
    <b v="0"/>
    <s v="theater/plays"/>
    <x v="3"/>
    <x v="3"/>
    <n v="1.3011267605633803"/>
    <x v="392"/>
  </r>
  <r>
    <x v="396"/>
    <s v="Holmes PLC"/>
    <x v="396"/>
    <x v="237"/>
    <x v="391"/>
    <x v="1"/>
    <x v="299"/>
    <x v="2"/>
    <s v="AUD"/>
    <n v="1538715600"/>
    <n v="1539406800"/>
    <x v="376"/>
    <d v="2018-10-13T05:00:00"/>
    <b v="0"/>
    <b v="0"/>
    <s v="film &amp; video/drama"/>
    <x v="4"/>
    <x v="6"/>
    <n v="1.6705422993492407"/>
    <x v="393"/>
  </r>
  <r>
    <x v="397"/>
    <s v="Jones-Martin"/>
    <x v="397"/>
    <x v="32"/>
    <x v="392"/>
    <x v="1"/>
    <x v="211"/>
    <x v="1"/>
    <s v="USD"/>
    <n v="1369285200"/>
    <n v="1369803600"/>
    <x v="377"/>
    <d v="2013-05-29T05:00:00"/>
    <b v="0"/>
    <b v="0"/>
    <s v="music/rock"/>
    <x v="1"/>
    <x v="1"/>
    <n v="1.738641975308642"/>
    <x v="394"/>
  </r>
  <r>
    <x v="398"/>
    <s v="Myers LLC"/>
    <x v="398"/>
    <x v="12"/>
    <x v="393"/>
    <x v="1"/>
    <x v="300"/>
    <x v="6"/>
    <s v="EUR"/>
    <n v="1525755600"/>
    <n v="1525928400"/>
    <x v="378"/>
    <d v="2018-05-10T05:00:00"/>
    <b v="0"/>
    <b v="1"/>
    <s v="film &amp; video/animation"/>
    <x v="4"/>
    <x v="10"/>
    <n v="7.1776470588235295"/>
    <x v="395"/>
  </r>
  <r>
    <x v="399"/>
    <s v="Acosta, Mullins and Morris"/>
    <x v="399"/>
    <x v="238"/>
    <x v="394"/>
    <x v="0"/>
    <x v="301"/>
    <x v="1"/>
    <s v="USD"/>
    <n v="1296626400"/>
    <n v="1297231200"/>
    <x v="379"/>
    <d v="2011-02-09T06:00:00"/>
    <b v="0"/>
    <b v="0"/>
    <s v="music/indie rock"/>
    <x v="1"/>
    <x v="7"/>
    <n v="0.63850976361767731"/>
    <x v="396"/>
  </r>
  <r>
    <x v="400"/>
    <s v="Bell PLC"/>
    <x v="400"/>
    <x v="0"/>
    <x v="50"/>
    <x v="0"/>
    <x v="49"/>
    <x v="1"/>
    <s v="USD"/>
    <n v="1376629200"/>
    <n v="1378530000"/>
    <x v="380"/>
    <d v="2013-09-07T05:00:00"/>
    <b v="0"/>
    <b v="1"/>
    <s v="photography/photography books"/>
    <x v="7"/>
    <x v="14"/>
    <n v="0.02"/>
    <x v="50"/>
  </r>
  <r>
    <x v="401"/>
    <s v="Smith-Schmidt"/>
    <x v="401"/>
    <x v="79"/>
    <x v="395"/>
    <x v="1"/>
    <x v="302"/>
    <x v="1"/>
    <s v="USD"/>
    <n v="1572152400"/>
    <n v="1572152400"/>
    <x v="381"/>
    <d v="2019-10-27T05:00:00"/>
    <b v="0"/>
    <b v="0"/>
    <s v="theater/plays"/>
    <x v="3"/>
    <x v="3"/>
    <n v="15.302222222222222"/>
    <x v="397"/>
  </r>
  <r>
    <x v="402"/>
    <s v="Ruiz, Richardson and Cole"/>
    <x v="402"/>
    <x v="190"/>
    <x v="396"/>
    <x v="0"/>
    <x v="174"/>
    <x v="1"/>
    <s v="USD"/>
    <n v="1325829600"/>
    <n v="1329890400"/>
    <x v="382"/>
    <d v="2012-02-22T06:00:00"/>
    <b v="0"/>
    <b v="1"/>
    <s v="film &amp; video/shorts"/>
    <x v="4"/>
    <x v="12"/>
    <n v="0.40356164383561643"/>
    <x v="398"/>
  </r>
  <r>
    <x v="403"/>
    <s v="Leonard-Mcclain"/>
    <x v="403"/>
    <x v="239"/>
    <x v="397"/>
    <x v="0"/>
    <x v="303"/>
    <x v="0"/>
    <s v="CAD"/>
    <n v="1273640400"/>
    <n v="1276750800"/>
    <x v="125"/>
    <d v="2010-06-17T05:00:00"/>
    <b v="0"/>
    <b v="1"/>
    <s v="theater/plays"/>
    <x v="3"/>
    <x v="3"/>
    <n v="0.86220633299284988"/>
    <x v="399"/>
  </r>
  <r>
    <x v="404"/>
    <s v="Bailey-Boyer"/>
    <x v="404"/>
    <x v="240"/>
    <x v="398"/>
    <x v="1"/>
    <x v="304"/>
    <x v="1"/>
    <s v="USD"/>
    <n v="1510639200"/>
    <n v="1510898400"/>
    <x v="383"/>
    <d v="2017-11-17T06:00:00"/>
    <b v="0"/>
    <b v="0"/>
    <s v="theater/plays"/>
    <x v="3"/>
    <x v="3"/>
    <n v="3.1558486707566464"/>
    <x v="400"/>
  </r>
  <r>
    <x v="405"/>
    <s v="Lee LLC"/>
    <x v="405"/>
    <x v="241"/>
    <x v="399"/>
    <x v="0"/>
    <x v="305"/>
    <x v="1"/>
    <s v="USD"/>
    <n v="1528088400"/>
    <n v="1532408400"/>
    <x v="384"/>
    <d v="2018-07-24T05:00:00"/>
    <b v="0"/>
    <b v="0"/>
    <s v="theater/plays"/>
    <x v="3"/>
    <x v="3"/>
    <n v="0.89618243243243245"/>
    <x v="401"/>
  </r>
  <r>
    <x v="406"/>
    <s v="Lyons Inc"/>
    <x v="406"/>
    <x v="242"/>
    <x v="400"/>
    <x v="1"/>
    <x v="306"/>
    <x v="1"/>
    <s v="USD"/>
    <n v="1359525600"/>
    <n v="1360562400"/>
    <x v="385"/>
    <d v="2013-02-11T06:00:00"/>
    <b v="1"/>
    <b v="0"/>
    <s v="film &amp; video/documentary"/>
    <x v="4"/>
    <x v="4"/>
    <n v="1.8214503816793892"/>
    <x v="402"/>
  </r>
  <r>
    <x v="407"/>
    <s v="Herrera-Wilson"/>
    <x v="407"/>
    <x v="74"/>
    <x v="401"/>
    <x v="1"/>
    <x v="307"/>
    <x v="3"/>
    <s v="DKK"/>
    <n v="1570942800"/>
    <n v="1571547600"/>
    <x v="386"/>
    <d v="2019-10-20T05:00:00"/>
    <b v="0"/>
    <b v="0"/>
    <s v="theater/plays"/>
    <x v="3"/>
    <x v="3"/>
    <n v="3.5588235294117645"/>
    <x v="403"/>
  </r>
  <r>
    <x v="408"/>
    <s v="Mahoney, Adams and Lucas"/>
    <x v="408"/>
    <x v="243"/>
    <x v="402"/>
    <x v="1"/>
    <x v="110"/>
    <x v="0"/>
    <s v="CAD"/>
    <n v="1466398800"/>
    <n v="1468126800"/>
    <x v="387"/>
    <d v="2016-07-10T05:00:00"/>
    <b v="0"/>
    <b v="0"/>
    <s v="film &amp; video/documentary"/>
    <x v="4"/>
    <x v="4"/>
    <n v="1.3183695652173912"/>
    <x v="404"/>
  </r>
  <r>
    <x v="409"/>
    <s v="Stewart LLC"/>
    <x v="409"/>
    <x v="244"/>
    <x v="403"/>
    <x v="0"/>
    <x v="308"/>
    <x v="1"/>
    <s v="USD"/>
    <n v="1492491600"/>
    <n v="1492837200"/>
    <x v="388"/>
    <d v="2017-04-22T05:00:00"/>
    <b v="0"/>
    <b v="0"/>
    <s v="music/rock"/>
    <x v="1"/>
    <x v="1"/>
    <n v="0.46315634218289087"/>
    <x v="405"/>
  </r>
  <r>
    <x v="410"/>
    <s v="Mcmillan Group"/>
    <x v="410"/>
    <x v="184"/>
    <x v="404"/>
    <x v="2"/>
    <x v="309"/>
    <x v="1"/>
    <s v="USD"/>
    <n v="1430197200"/>
    <n v="1430197200"/>
    <x v="277"/>
    <d v="2015-04-28T05:00:00"/>
    <b v="0"/>
    <b v="0"/>
    <s v="games/mobile games"/>
    <x v="6"/>
    <x v="20"/>
    <n v="0.36132726089785294"/>
    <x v="406"/>
  </r>
  <r>
    <x v="411"/>
    <s v="Beck, Thompson and Martinez"/>
    <x v="411"/>
    <x v="75"/>
    <x v="405"/>
    <x v="1"/>
    <x v="172"/>
    <x v="1"/>
    <s v="USD"/>
    <n v="1496034000"/>
    <n v="1496206800"/>
    <x v="389"/>
    <d v="2017-05-31T05:00:00"/>
    <b v="0"/>
    <b v="0"/>
    <s v="theater/plays"/>
    <x v="3"/>
    <x v="3"/>
    <n v="1.0462820512820512"/>
    <x v="407"/>
  </r>
  <r>
    <x v="412"/>
    <s v="Rodriguez-Scott"/>
    <x v="412"/>
    <x v="118"/>
    <x v="406"/>
    <x v="1"/>
    <x v="38"/>
    <x v="1"/>
    <s v="USD"/>
    <n v="1388728800"/>
    <n v="1389592800"/>
    <x v="390"/>
    <d v="2014-01-13T06:00:00"/>
    <b v="0"/>
    <b v="0"/>
    <s v="publishing/fiction"/>
    <x v="5"/>
    <x v="13"/>
    <n v="6.6885714285714286"/>
    <x v="408"/>
  </r>
  <r>
    <x v="413"/>
    <s v="Rush-Bowers"/>
    <x v="413"/>
    <x v="245"/>
    <x v="407"/>
    <x v="2"/>
    <x v="310"/>
    <x v="1"/>
    <s v="USD"/>
    <n v="1543298400"/>
    <n v="1545631200"/>
    <x v="391"/>
    <d v="2018-12-24T06:00:00"/>
    <b v="0"/>
    <b v="0"/>
    <s v="film &amp; video/animation"/>
    <x v="4"/>
    <x v="10"/>
    <n v="0.62072823218997364"/>
    <x v="409"/>
  </r>
  <r>
    <x v="414"/>
    <s v="Davis and Sons"/>
    <x v="414"/>
    <x v="246"/>
    <x v="408"/>
    <x v="0"/>
    <x v="311"/>
    <x v="1"/>
    <s v="USD"/>
    <n v="1271739600"/>
    <n v="1272430800"/>
    <x v="392"/>
    <d v="2010-04-28T05:00:00"/>
    <b v="0"/>
    <b v="1"/>
    <s v="food/food trucks"/>
    <x v="0"/>
    <x v="0"/>
    <n v="0.84699787460148779"/>
    <x v="410"/>
  </r>
  <r>
    <x v="415"/>
    <s v="Anderson-Pham"/>
    <x v="415"/>
    <x v="247"/>
    <x v="409"/>
    <x v="0"/>
    <x v="312"/>
    <x v="1"/>
    <s v="USD"/>
    <n v="1326434400"/>
    <n v="1327903200"/>
    <x v="393"/>
    <d v="2012-01-30T06:00:00"/>
    <b v="0"/>
    <b v="0"/>
    <s v="theater/plays"/>
    <x v="3"/>
    <x v="3"/>
    <n v="0.11059030837004405"/>
    <x v="411"/>
  </r>
  <r>
    <x v="416"/>
    <s v="Stewart-Coleman"/>
    <x v="416"/>
    <x v="248"/>
    <x v="410"/>
    <x v="0"/>
    <x v="313"/>
    <x v="1"/>
    <s v="USD"/>
    <n v="1295244000"/>
    <n v="1296021600"/>
    <x v="394"/>
    <d v="2011-01-26T06:00:00"/>
    <b v="0"/>
    <b v="1"/>
    <s v="film &amp; video/documentary"/>
    <x v="4"/>
    <x v="4"/>
    <n v="0.43838781575037145"/>
    <x v="412"/>
  </r>
  <r>
    <x v="417"/>
    <s v="Bradshaw, Smith and Ryan"/>
    <x v="417"/>
    <x v="12"/>
    <x v="411"/>
    <x v="0"/>
    <x v="27"/>
    <x v="1"/>
    <s v="USD"/>
    <n v="1541221200"/>
    <n v="1543298400"/>
    <x v="395"/>
    <d v="2018-11-27T06:00:00"/>
    <b v="0"/>
    <b v="0"/>
    <s v="theater/plays"/>
    <x v="3"/>
    <x v="3"/>
    <n v="0.55470588235294116"/>
    <x v="413"/>
  </r>
  <r>
    <x v="418"/>
    <s v="Jackson PLC"/>
    <x v="418"/>
    <x v="249"/>
    <x v="412"/>
    <x v="0"/>
    <x v="314"/>
    <x v="0"/>
    <s v="CAD"/>
    <n v="1336280400"/>
    <n v="1336366800"/>
    <x v="396"/>
    <d v="2012-05-07T05:00:00"/>
    <b v="0"/>
    <b v="0"/>
    <s v="film &amp; video/documentary"/>
    <x v="4"/>
    <x v="4"/>
    <n v="0.57399511301160655"/>
    <x v="414"/>
  </r>
  <r>
    <x v="419"/>
    <s v="Ware-Arias"/>
    <x v="419"/>
    <x v="250"/>
    <x v="413"/>
    <x v="1"/>
    <x v="315"/>
    <x v="1"/>
    <s v="USD"/>
    <n v="1324533600"/>
    <n v="1325052000"/>
    <x v="397"/>
    <d v="2011-12-28T06:00:00"/>
    <b v="0"/>
    <b v="0"/>
    <s v="technology/web"/>
    <x v="2"/>
    <x v="2"/>
    <n v="1.2343497363796134"/>
    <x v="415"/>
  </r>
  <r>
    <x v="420"/>
    <s v="Blair, Reyes and Woods"/>
    <x v="420"/>
    <x v="92"/>
    <x v="414"/>
    <x v="1"/>
    <x v="115"/>
    <x v="1"/>
    <s v="USD"/>
    <n v="1498366800"/>
    <n v="1499576400"/>
    <x v="398"/>
    <d v="2017-07-09T05:00:00"/>
    <b v="0"/>
    <b v="0"/>
    <s v="theater/plays"/>
    <x v="3"/>
    <x v="3"/>
    <n v="1.2846"/>
    <x v="416"/>
  </r>
  <r>
    <x v="421"/>
    <s v="Thomas-Lopez"/>
    <x v="421"/>
    <x v="151"/>
    <x v="415"/>
    <x v="0"/>
    <x v="316"/>
    <x v="1"/>
    <s v="USD"/>
    <n v="1498712400"/>
    <n v="1501304400"/>
    <x v="399"/>
    <d v="2017-07-29T05:00:00"/>
    <b v="0"/>
    <b v="1"/>
    <s v="technology/wearables"/>
    <x v="2"/>
    <x v="8"/>
    <n v="0.63989361702127656"/>
    <x v="417"/>
  </r>
  <r>
    <x v="422"/>
    <s v="Brown, Davies and Pacheco"/>
    <x v="422"/>
    <x v="251"/>
    <x v="416"/>
    <x v="1"/>
    <x v="317"/>
    <x v="1"/>
    <s v="USD"/>
    <n v="1271480400"/>
    <n v="1273208400"/>
    <x v="400"/>
    <d v="2010-05-07T05:00:00"/>
    <b v="0"/>
    <b v="1"/>
    <s v="theater/plays"/>
    <x v="3"/>
    <x v="3"/>
    <n v="1.2729885057471264"/>
    <x v="418"/>
  </r>
  <r>
    <x v="423"/>
    <s v="Jones-Riddle"/>
    <x v="423"/>
    <x v="252"/>
    <x v="417"/>
    <x v="0"/>
    <x v="318"/>
    <x v="1"/>
    <s v="USD"/>
    <n v="1316667600"/>
    <n v="1316840400"/>
    <x v="116"/>
    <d v="2011-09-24T05:00:00"/>
    <b v="0"/>
    <b v="1"/>
    <s v="food/food trucks"/>
    <x v="0"/>
    <x v="0"/>
    <n v="0.10638024357239513"/>
    <x v="419"/>
  </r>
  <r>
    <x v="424"/>
    <s v="Schmidt-Gomez"/>
    <x v="424"/>
    <x v="135"/>
    <x v="418"/>
    <x v="0"/>
    <x v="100"/>
    <x v="1"/>
    <s v="USD"/>
    <n v="1524027600"/>
    <n v="1524546000"/>
    <x v="401"/>
    <d v="2018-04-24T05:00:00"/>
    <b v="0"/>
    <b v="0"/>
    <s v="music/indie rock"/>
    <x v="1"/>
    <x v="7"/>
    <n v="0.40470588235294119"/>
    <x v="420"/>
  </r>
  <r>
    <x v="425"/>
    <s v="Sullivan, Davis and Booth"/>
    <x v="425"/>
    <x v="50"/>
    <x v="419"/>
    <x v="1"/>
    <x v="45"/>
    <x v="1"/>
    <s v="USD"/>
    <n v="1438059600"/>
    <n v="1438578000"/>
    <x v="402"/>
    <d v="2015-08-03T05:00:00"/>
    <b v="0"/>
    <b v="0"/>
    <s v="photography/photography books"/>
    <x v="7"/>
    <x v="14"/>
    <n v="2.8766666666666665"/>
    <x v="421"/>
  </r>
  <r>
    <x v="426"/>
    <s v="Edwards-Kane"/>
    <x v="426"/>
    <x v="37"/>
    <x v="420"/>
    <x v="1"/>
    <x v="319"/>
    <x v="1"/>
    <s v="USD"/>
    <n v="1361944800"/>
    <n v="1362549600"/>
    <x v="403"/>
    <d v="2013-03-06T06:00:00"/>
    <b v="0"/>
    <b v="0"/>
    <s v="theater/plays"/>
    <x v="3"/>
    <x v="3"/>
    <n v="5.7294444444444448"/>
    <x v="422"/>
  </r>
  <r>
    <x v="427"/>
    <s v="Hicks, Wall and Webb"/>
    <x v="427"/>
    <x v="253"/>
    <x v="421"/>
    <x v="1"/>
    <x v="320"/>
    <x v="1"/>
    <s v="USD"/>
    <n v="1410584400"/>
    <n v="1413349200"/>
    <x v="404"/>
    <d v="2014-10-15T05:00:00"/>
    <b v="0"/>
    <b v="1"/>
    <s v="theater/plays"/>
    <x v="3"/>
    <x v="3"/>
    <n v="1.1290429799426933"/>
    <x v="423"/>
  </r>
  <r>
    <x v="428"/>
    <s v="Mayer-Richmond"/>
    <x v="428"/>
    <x v="254"/>
    <x v="422"/>
    <x v="0"/>
    <x v="321"/>
    <x v="1"/>
    <s v="USD"/>
    <n v="1297404000"/>
    <n v="1298008800"/>
    <x v="405"/>
    <d v="2011-02-18T06:00:00"/>
    <b v="0"/>
    <b v="0"/>
    <s v="film &amp; video/animation"/>
    <x v="4"/>
    <x v="10"/>
    <n v="0.46387573964497042"/>
    <x v="424"/>
  </r>
  <r>
    <x v="429"/>
    <s v="Robles Ltd"/>
    <x v="429"/>
    <x v="255"/>
    <x v="423"/>
    <x v="3"/>
    <x v="322"/>
    <x v="1"/>
    <s v="USD"/>
    <n v="1392012000"/>
    <n v="1394427600"/>
    <x v="406"/>
    <d v="2014-03-10T05:00:00"/>
    <b v="0"/>
    <b v="1"/>
    <s v="photography/photography books"/>
    <x v="7"/>
    <x v="14"/>
    <n v="0.90675916230366493"/>
    <x v="425"/>
  </r>
  <r>
    <x v="430"/>
    <s v="Cochran Ltd"/>
    <x v="430"/>
    <x v="32"/>
    <x v="424"/>
    <x v="0"/>
    <x v="286"/>
    <x v="1"/>
    <s v="USD"/>
    <n v="1569733200"/>
    <n v="1572670800"/>
    <x v="407"/>
    <d v="2019-11-02T05:00:00"/>
    <b v="0"/>
    <b v="0"/>
    <s v="theater/plays"/>
    <x v="3"/>
    <x v="3"/>
    <n v="0.67740740740740746"/>
    <x v="426"/>
  </r>
  <r>
    <x v="431"/>
    <s v="Rosales LLC"/>
    <x v="431"/>
    <x v="135"/>
    <x v="425"/>
    <x v="1"/>
    <x v="115"/>
    <x v="1"/>
    <s v="USD"/>
    <n v="1529643600"/>
    <n v="1531112400"/>
    <x v="408"/>
    <d v="2018-07-09T05:00:00"/>
    <b v="1"/>
    <b v="0"/>
    <s v="theater/plays"/>
    <x v="3"/>
    <x v="3"/>
    <n v="1.9249019607843136"/>
    <x v="427"/>
  </r>
  <r>
    <x v="432"/>
    <s v="Harper-Bryan"/>
    <x v="432"/>
    <x v="106"/>
    <x v="426"/>
    <x v="0"/>
    <x v="222"/>
    <x v="1"/>
    <s v="USD"/>
    <n v="1399006800"/>
    <n v="1400734800"/>
    <x v="409"/>
    <d v="2014-05-22T05:00:00"/>
    <b v="0"/>
    <b v="0"/>
    <s v="theater/plays"/>
    <x v="3"/>
    <x v="3"/>
    <n v="0.82714285714285718"/>
    <x v="428"/>
  </r>
  <r>
    <x v="433"/>
    <s v="Potter, Harper and Everett"/>
    <x v="433"/>
    <x v="256"/>
    <x v="427"/>
    <x v="0"/>
    <x v="323"/>
    <x v="1"/>
    <s v="USD"/>
    <n v="1385359200"/>
    <n v="1386741600"/>
    <x v="410"/>
    <d v="2013-12-11T06:00:00"/>
    <b v="0"/>
    <b v="1"/>
    <s v="film &amp; video/documentary"/>
    <x v="4"/>
    <x v="4"/>
    <n v="0.54163920922570019"/>
    <x v="429"/>
  </r>
  <r>
    <x v="434"/>
    <s v="Floyd-Sims"/>
    <x v="434"/>
    <x v="91"/>
    <x v="315"/>
    <x v="3"/>
    <x v="234"/>
    <x v="0"/>
    <s v="CAD"/>
    <n v="1480572000"/>
    <n v="1481781600"/>
    <x v="411"/>
    <d v="2016-12-15T06:00:00"/>
    <b v="1"/>
    <b v="0"/>
    <s v="theater/plays"/>
    <x v="3"/>
    <x v="3"/>
    <n v="0.16722222222222222"/>
    <x v="430"/>
  </r>
  <r>
    <x v="435"/>
    <s v="Spence, Jackson and Kelly"/>
    <x v="435"/>
    <x v="257"/>
    <x v="428"/>
    <x v="1"/>
    <x v="324"/>
    <x v="6"/>
    <s v="EUR"/>
    <n v="1418623200"/>
    <n v="1419660000"/>
    <x v="412"/>
    <d v="2014-12-27T06:00:00"/>
    <b v="0"/>
    <b v="1"/>
    <s v="theater/plays"/>
    <x v="3"/>
    <x v="3"/>
    <n v="1.168766404199475"/>
    <x v="431"/>
  </r>
  <r>
    <x v="436"/>
    <s v="King-Nguyen"/>
    <x v="436"/>
    <x v="81"/>
    <x v="429"/>
    <x v="1"/>
    <x v="61"/>
    <x v="1"/>
    <s v="USD"/>
    <n v="1555736400"/>
    <n v="1555822800"/>
    <x v="413"/>
    <d v="2019-04-21T05:00:00"/>
    <b v="0"/>
    <b v="0"/>
    <s v="music/jazz"/>
    <x v="1"/>
    <x v="17"/>
    <n v="10.521538461538462"/>
    <x v="432"/>
  </r>
  <r>
    <x v="437"/>
    <s v="Hansen Group"/>
    <x v="437"/>
    <x v="32"/>
    <x v="430"/>
    <x v="1"/>
    <x v="325"/>
    <x v="1"/>
    <s v="USD"/>
    <n v="1442120400"/>
    <n v="1442379600"/>
    <x v="414"/>
    <d v="2015-09-16T05:00:00"/>
    <b v="0"/>
    <b v="1"/>
    <s v="film &amp; video/animation"/>
    <x v="4"/>
    <x v="10"/>
    <n v="1.2307407407407407"/>
    <x v="433"/>
  </r>
  <r>
    <x v="438"/>
    <s v="Mathis, Hall and Hansen"/>
    <x v="438"/>
    <x v="111"/>
    <x v="431"/>
    <x v="1"/>
    <x v="326"/>
    <x v="1"/>
    <s v="USD"/>
    <n v="1362376800"/>
    <n v="1364965200"/>
    <x v="415"/>
    <d v="2013-04-03T05:00:00"/>
    <b v="0"/>
    <b v="0"/>
    <s v="theater/plays"/>
    <x v="3"/>
    <x v="3"/>
    <n v="1.7863855421686747"/>
    <x v="434"/>
  </r>
  <r>
    <x v="439"/>
    <s v="Cummings Inc"/>
    <x v="439"/>
    <x v="258"/>
    <x v="432"/>
    <x v="1"/>
    <x v="327"/>
    <x v="1"/>
    <s v="USD"/>
    <n v="1478408400"/>
    <n v="1479016800"/>
    <x v="416"/>
    <d v="2016-11-13T06:00:00"/>
    <b v="0"/>
    <b v="0"/>
    <s v="film &amp; video/science fiction"/>
    <x v="4"/>
    <x v="22"/>
    <n v="3.5528169014084505"/>
    <x v="435"/>
  </r>
  <r>
    <x v="440"/>
    <s v="Miller-Poole"/>
    <x v="440"/>
    <x v="259"/>
    <x v="433"/>
    <x v="1"/>
    <x v="328"/>
    <x v="1"/>
    <s v="USD"/>
    <n v="1498798800"/>
    <n v="1499662800"/>
    <x v="417"/>
    <d v="2017-07-10T05:00:00"/>
    <b v="0"/>
    <b v="0"/>
    <s v="film &amp; video/television"/>
    <x v="4"/>
    <x v="19"/>
    <n v="1.6190634146341463"/>
    <x v="436"/>
  </r>
  <r>
    <x v="441"/>
    <s v="Rodriguez-West"/>
    <x v="441"/>
    <x v="260"/>
    <x v="434"/>
    <x v="0"/>
    <x v="235"/>
    <x v="1"/>
    <s v="USD"/>
    <n v="1335416400"/>
    <n v="1337835600"/>
    <x v="418"/>
    <d v="2012-05-24T05:00:00"/>
    <b v="0"/>
    <b v="0"/>
    <s v="technology/wearables"/>
    <x v="2"/>
    <x v="8"/>
    <n v="0.24914285714285714"/>
    <x v="437"/>
  </r>
  <r>
    <x v="442"/>
    <s v="Calderon, Bradford and Dean"/>
    <x v="442"/>
    <x v="91"/>
    <x v="435"/>
    <x v="1"/>
    <x v="182"/>
    <x v="6"/>
    <s v="EUR"/>
    <n v="1504328400"/>
    <n v="1505710800"/>
    <x v="419"/>
    <d v="2017-09-18T05:00:00"/>
    <b v="0"/>
    <b v="0"/>
    <s v="theater/plays"/>
    <x v="3"/>
    <x v="3"/>
    <n v="1.9872222222222222"/>
    <x v="438"/>
  </r>
  <r>
    <x v="443"/>
    <s v="Clark-Bowman"/>
    <x v="443"/>
    <x v="29"/>
    <x v="436"/>
    <x v="3"/>
    <x v="329"/>
    <x v="1"/>
    <s v="USD"/>
    <n v="1285822800"/>
    <n v="1287464400"/>
    <x v="420"/>
    <d v="2010-10-19T05:00:00"/>
    <b v="0"/>
    <b v="0"/>
    <s v="theater/plays"/>
    <x v="3"/>
    <x v="3"/>
    <n v="0.34752688172043011"/>
    <x v="439"/>
  </r>
  <r>
    <x v="444"/>
    <s v="Hensley Ltd"/>
    <x v="444"/>
    <x v="8"/>
    <x v="437"/>
    <x v="1"/>
    <x v="102"/>
    <x v="1"/>
    <s v="USD"/>
    <n v="1311483600"/>
    <n v="1311656400"/>
    <x v="421"/>
    <d v="2011-07-26T05:00:00"/>
    <b v="0"/>
    <b v="1"/>
    <s v="music/indie rock"/>
    <x v="1"/>
    <x v="7"/>
    <n v="1.7641935483870967"/>
    <x v="440"/>
  </r>
  <r>
    <x v="445"/>
    <s v="Anderson-Pearson"/>
    <x v="445"/>
    <x v="118"/>
    <x v="438"/>
    <x v="1"/>
    <x v="73"/>
    <x v="1"/>
    <s v="USD"/>
    <n v="1291356000"/>
    <n v="1293170400"/>
    <x v="422"/>
    <d v="2010-12-24T06:00:00"/>
    <b v="0"/>
    <b v="1"/>
    <s v="theater/plays"/>
    <x v="3"/>
    <x v="3"/>
    <n v="5.1138095238095236"/>
    <x v="441"/>
  </r>
  <r>
    <x v="446"/>
    <s v="Martin, Martin and Solis"/>
    <x v="446"/>
    <x v="85"/>
    <x v="439"/>
    <x v="0"/>
    <x v="129"/>
    <x v="1"/>
    <s v="USD"/>
    <n v="1355810400"/>
    <n v="1355983200"/>
    <x v="423"/>
    <d v="2012-12-20T06:00:00"/>
    <b v="0"/>
    <b v="0"/>
    <s v="technology/wearables"/>
    <x v="2"/>
    <x v="8"/>
    <n v="0.82044117647058823"/>
    <x v="442"/>
  </r>
  <r>
    <x v="447"/>
    <s v="Harrington-Harper"/>
    <x v="447"/>
    <x v="261"/>
    <x v="440"/>
    <x v="3"/>
    <x v="330"/>
    <x v="4"/>
    <s v="GBP"/>
    <n v="1513663200"/>
    <n v="1515045600"/>
    <x v="424"/>
    <d v="2018-01-04T06:00:00"/>
    <b v="0"/>
    <b v="0"/>
    <s v="film &amp; video/television"/>
    <x v="4"/>
    <x v="19"/>
    <n v="0.24326030927835052"/>
    <x v="443"/>
  </r>
  <r>
    <x v="448"/>
    <s v="Price and Sons"/>
    <x v="448"/>
    <x v="262"/>
    <x v="441"/>
    <x v="0"/>
    <x v="331"/>
    <x v="1"/>
    <s v="USD"/>
    <n v="1365915600"/>
    <n v="1366088400"/>
    <x v="425"/>
    <d v="2013-04-16T05:00:00"/>
    <b v="0"/>
    <b v="1"/>
    <s v="games/video games"/>
    <x v="6"/>
    <x v="11"/>
    <n v="0.50482758620689661"/>
    <x v="444"/>
  </r>
  <r>
    <x v="449"/>
    <s v="Cuevas-Morales"/>
    <x v="449"/>
    <x v="79"/>
    <x v="442"/>
    <x v="1"/>
    <x v="99"/>
    <x v="3"/>
    <s v="DKK"/>
    <n v="1551852000"/>
    <n v="1553317200"/>
    <x v="426"/>
    <d v="2019-03-23T05:00:00"/>
    <b v="0"/>
    <b v="0"/>
    <s v="games/video games"/>
    <x v="6"/>
    <x v="11"/>
    <n v="9.67"/>
    <x v="445"/>
  </r>
  <r>
    <x v="450"/>
    <s v="Delgado-Hatfield"/>
    <x v="450"/>
    <x v="0"/>
    <x v="443"/>
    <x v="0"/>
    <x v="49"/>
    <x v="0"/>
    <s v="CAD"/>
    <n v="1540098000"/>
    <n v="1542088800"/>
    <x v="427"/>
    <d v="2018-11-13T06:00:00"/>
    <b v="0"/>
    <b v="0"/>
    <s v="film &amp; video/animation"/>
    <x v="4"/>
    <x v="10"/>
    <n v="0.04"/>
    <x v="446"/>
  </r>
  <r>
    <x v="451"/>
    <s v="Padilla-Porter"/>
    <x v="451"/>
    <x v="263"/>
    <x v="444"/>
    <x v="1"/>
    <x v="332"/>
    <x v="1"/>
    <s v="USD"/>
    <n v="1500440400"/>
    <n v="1503118800"/>
    <x v="428"/>
    <d v="2017-08-19T05:00:00"/>
    <b v="0"/>
    <b v="0"/>
    <s v="music/rock"/>
    <x v="1"/>
    <x v="1"/>
    <n v="1.2284501347708894"/>
    <x v="447"/>
  </r>
  <r>
    <x v="452"/>
    <s v="Morris Group"/>
    <x v="452"/>
    <x v="73"/>
    <x v="445"/>
    <x v="0"/>
    <x v="249"/>
    <x v="1"/>
    <s v="USD"/>
    <n v="1278392400"/>
    <n v="1278478800"/>
    <x v="429"/>
    <d v="2010-07-07T05:00:00"/>
    <b v="0"/>
    <b v="0"/>
    <s v="film &amp; video/drama"/>
    <x v="4"/>
    <x v="6"/>
    <n v="0.63437500000000002"/>
    <x v="448"/>
  </r>
  <r>
    <x v="453"/>
    <s v="Saunders Ltd"/>
    <x v="453"/>
    <x v="264"/>
    <x v="446"/>
    <x v="0"/>
    <x v="333"/>
    <x v="1"/>
    <s v="USD"/>
    <n v="1480572000"/>
    <n v="1484114400"/>
    <x v="411"/>
    <d v="2017-01-11T06:00:00"/>
    <b v="0"/>
    <b v="0"/>
    <s v="film &amp; video/science fiction"/>
    <x v="4"/>
    <x v="22"/>
    <n v="0.56331688596491225"/>
    <x v="449"/>
  </r>
  <r>
    <x v="454"/>
    <s v="Woods Inc"/>
    <x v="454"/>
    <x v="220"/>
    <x v="447"/>
    <x v="0"/>
    <x v="334"/>
    <x v="1"/>
    <s v="USD"/>
    <n v="1382331600"/>
    <n v="1385445600"/>
    <x v="430"/>
    <d v="2013-11-26T06:00:00"/>
    <b v="0"/>
    <b v="1"/>
    <s v="film &amp; video/drama"/>
    <x v="4"/>
    <x v="6"/>
    <n v="0.44074999999999998"/>
    <x v="450"/>
  </r>
  <r>
    <x v="455"/>
    <s v="Villanueva, Wright and Richardson"/>
    <x v="455"/>
    <x v="265"/>
    <x v="448"/>
    <x v="1"/>
    <x v="335"/>
    <x v="1"/>
    <s v="USD"/>
    <n v="1316754000"/>
    <n v="1318741200"/>
    <x v="431"/>
    <d v="2011-10-16T05:00:00"/>
    <b v="0"/>
    <b v="0"/>
    <s v="theater/plays"/>
    <x v="3"/>
    <x v="3"/>
    <n v="1.1837253218884121"/>
    <x v="451"/>
  </r>
  <r>
    <x v="456"/>
    <s v="Wilson, Brooks and Clark"/>
    <x v="456"/>
    <x v="266"/>
    <x v="449"/>
    <x v="1"/>
    <x v="336"/>
    <x v="1"/>
    <s v="USD"/>
    <n v="1518242400"/>
    <n v="1518242400"/>
    <x v="432"/>
    <d v="2018-02-10T06:00:00"/>
    <b v="0"/>
    <b v="1"/>
    <s v="music/indie rock"/>
    <x v="1"/>
    <x v="7"/>
    <n v="1.041243169398907"/>
    <x v="452"/>
  </r>
  <r>
    <x v="457"/>
    <s v="Sheppard, Smith and Spence"/>
    <x v="457"/>
    <x v="92"/>
    <x v="450"/>
    <x v="0"/>
    <x v="337"/>
    <x v="1"/>
    <s v="USD"/>
    <n v="1476421200"/>
    <n v="1476594000"/>
    <x v="433"/>
    <d v="2016-10-16T05:00:00"/>
    <b v="0"/>
    <b v="0"/>
    <s v="theater/plays"/>
    <x v="3"/>
    <x v="3"/>
    <n v="0.26640000000000003"/>
    <x v="453"/>
  </r>
  <r>
    <x v="458"/>
    <s v="Wise, Thompson and Allen"/>
    <x v="458"/>
    <x v="267"/>
    <x v="451"/>
    <x v="1"/>
    <x v="338"/>
    <x v="1"/>
    <s v="USD"/>
    <n v="1269752400"/>
    <n v="1273554000"/>
    <x v="434"/>
    <d v="2010-05-11T05:00:00"/>
    <b v="0"/>
    <b v="0"/>
    <s v="theater/plays"/>
    <x v="3"/>
    <x v="3"/>
    <n v="3.5120118343195266"/>
    <x v="454"/>
  </r>
  <r>
    <x v="459"/>
    <s v="Lane, Ryan and Chapman"/>
    <x v="459"/>
    <x v="9"/>
    <x v="452"/>
    <x v="0"/>
    <x v="339"/>
    <x v="1"/>
    <s v="USD"/>
    <n v="1419746400"/>
    <n v="1421906400"/>
    <x v="435"/>
    <d v="2015-01-22T06:00:00"/>
    <b v="0"/>
    <b v="0"/>
    <s v="film &amp; video/documentary"/>
    <x v="4"/>
    <x v="4"/>
    <n v="0.90063492063492068"/>
    <x v="455"/>
  </r>
  <r>
    <x v="460"/>
    <s v="Rich, Alvarez and King"/>
    <x v="460"/>
    <x v="166"/>
    <x v="453"/>
    <x v="1"/>
    <x v="126"/>
    <x v="1"/>
    <s v="USD"/>
    <n v="1281330000"/>
    <n v="1281589200"/>
    <x v="8"/>
    <d v="2010-08-12T05:00:00"/>
    <b v="0"/>
    <b v="0"/>
    <s v="theater/plays"/>
    <x v="3"/>
    <x v="3"/>
    <n v="1.7162500000000001"/>
    <x v="456"/>
  </r>
  <r>
    <x v="461"/>
    <s v="Terry-Salinas"/>
    <x v="461"/>
    <x v="268"/>
    <x v="454"/>
    <x v="1"/>
    <x v="340"/>
    <x v="1"/>
    <s v="USD"/>
    <n v="1398661200"/>
    <n v="1400389200"/>
    <x v="436"/>
    <d v="2014-05-18T05:00:00"/>
    <b v="0"/>
    <b v="0"/>
    <s v="film &amp; video/drama"/>
    <x v="4"/>
    <x v="6"/>
    <n v="1.4104655870445344"/>
    <x v="457"/>
  </r>
  <r>
    <x v="462"/>
    <s v="Wang-Rodriguez"/>
    <x v="462"/>
    <x v="269"/>
    <x v="455"/>
    <x v="0"/>
    <x v="341"/>
    <x v="1"/>
    <s v="USD"/>
    <n v="1359525600"/>
    <n v="1362808800"/>
    <x v="385"/>
    <d v="2013-03-09T06:00:00"/>
    <b v="0"/>
    <b v="0"/>
    <s v="games/mobile games"/>
    <x v="6"/>
    <x v="20"/>
    <n v="0.30579449152542371"/>
    <x v="458"/>
  </r>
  <r>
    <x v="463"/>
    <s v="Mckee-Hill"/>
    <x v="463"/>
    <x v="270"/>
    <x v="456"/>
    <x v="1"/>
    <x v="342"/>
    <x v="1"/>
    <s v="USD"/>
    <n v="1388469600"/>
    <n v="1388815200"/>
    <x v="437"/>
    <d v="2014-01-04T06:00:00"/>
    <b v="0"/>
    <b v="0"/>
    <s v="film &amp; video/animation"/>
    <x v="4"/>
    <x v="10"/>
    <n v="1.0816455696202532"/>
    <x v="459"/>
  </r>
  <r>
    <x v="464"/>
    <s v="Gomez LLC"/>
    <x v="464"/>
    <x v="271"/>
    <x v="457"/>
    <x v="1"/>
    <x v="343"/>
    <x v="1"/>
    <s v="USD"/>
    <n v="1518328800"/>
    <n v="1519538400"/>
    <x v="438"/>
    <d v="2018-02-25T06:00:00"/>
    <b v="0"/>
    <b v="0"/>
    <s v="theater/plays"/>
    <x v="3"/>
    <x v="3"/>
    <n v="1.3345505617977529"/>
    <x v="460"/>
  </r>
  <r>
    <x v="465"/>
    <s v="Gonzalez-Robbins"/>
    <x v="465"/>
    <x v="53"/>
    <x v="458"/>
    <x v="1"/>
    <x v="175"/>
    <x v="1"/>
    <s v="USD"/>
    <n v="1517032800"/>
    <n v="1517810400"/>
    <x v="439"/>
    <d v="2018-02-05T06:00:00"/>
    <b v="0"/>
    <b v="0"/>
    <s v="publishing/translations"/>
    <x v="5"/>
    <x v="18"/>
    <n v="1.8785106382978722"/>
    <x v="461"/>
  </r>
  <r>
    <x v="466"/>
    <s v="Obrien and Sons"/>
    <x v="466"/>
    <x v="272"/>
    <x v="459"/>
    <x v="1"/>
    <x v="344"/>
    <x v="1"/>
    <s v="USD"/>
    <n v="1368594000"/>
    <n v="1370581200"/>
    <x v="440"/>
    <d v="2013-06-07T05:00:00"/>
    <b v="0"/>
    <b v="1"/>
    <s v="technology/wearables"/>
    <x v="2"/>
    <x v="8"/>
    <n v="3.32"/>
    <x v="462"/>
  </r>
  <r>
    <x v="467"/>
    <s v="Shaw Ltd"/>
    <x v="467"/>
    <x v="1"/>
    <x v="460"/>
    <x v="1"/>
    <x v="279"/>
    <x v="0"/>
    <s v="CAD"/>
    <n v="1448258400"/>
    <n v="1448863200"/>
    <x v="441"/>
    <d v="2015-11-30T06:00:00"/>
    <b v="0"/>
    <b v="1"/>
    <s v="technology/web"/>
    <x v="2"/>
    <x v="2"/>
    <n v="5.7521428571428572"/>
    <x v="463"/>
  </r>
  <r>
    <x v="468"/>
    <s v="Hughes Inc"/>
    <x v="468"/>
    <x v="220"/>
    <x v="461"/>
    <x v="0"/>
    <x v="36"/>
    <x v="1"/>
    <s v="USD"/>
    <n v="1555218000"/>
    <n v="1556600400"/>
    <x v="442"/>
    <d v="2019-04-30T05:00:00"/>
    <b v="0"/>
    <b v="0"/>
    <s v="theater/plays"/>
    <x v="3"/>
    <x v="3"/>
    <n v="0.40500000000000003"/>
    <x v="464"/>
  </r>
  <r>
    <x v="469"/>
    <s v="Olsen-Ryan"/>
    <x v="469"/>
    <x v="36"/>
    <x v="462"/>
    <x v="1"/>
    <x v="122"/>
    <x v="1"/>
    <s v="USD"/>
    <n v="1431925200"/>
    <n v="1432098000"/>
    <x v="443"/>
    <d v="2015-05-20T05:00:00"/>
    <b v="0"/>
    <b v="0"/>
    <s v="film &amp; video/drama"/>
    <x v="4"/>
    <x v="6"/>
    <n v="1.8442857142857143"/>
    <x v="465"/>
  </r>
  <r>
    <x v="470"/>
    <s v="Grimes, Holland and Sloan"/>
    <x v="470"/>
    <x v="136"/>
    <x v="463"/>
    <x v="1"/>
    <x v="345"/>
    <x v="1"/>
    <s v="USD"/>
    <n v="1481522400"/>
    <n v="1482127200"/>
    <x v="315"/>
    <d v="2016-12-19T06:00:00"/>
    <b v="0"/>
    <b v="0"/>
    <s v="technology/wearables"/>
    <x v="2"/>
    <x v="8"/>
    <n v="2.8580555555555556"/>
    <x v="466"/>
  </r>
  <r>
    <x v="471"/>
    <s v="Perry and Sons"/>
    <x v="471"/>
    <x v="33"/>
    <x v="464"/>
    <x v="1"/>
    <x v="346"/>
    <x v="4"/>
    <s v="GBP"/>
    <n v="1335934800"/>
    <n v="1335934800"/>
    <x v="444"/>
    <d v="2012-05-02T05:00:00"/>
    <b v="0"/>
    <b v="1"/>
    <s v="food/food trucks"/>
    <x v="0"/>
    <x v="0"/>
    <n v="3.19"/>
    <x v="467"/>
  </r>
  <r>
    <x v="472"/>
    <s v="Turner, Young and Collins"/>
    <x v="472"/>
    <x v="273"/>
    <x v="465"/>
    <x v="0"/>
    <x v="347"/>
    <x v="1"/>
    <s v="USD"/>
    <n v="1552280400"/>
    <n v="1556946000"/>
    <x v="445"/>
    <d v="2019-05-04T05:00:00"/>
    <b v="0"/>
    <b v="0"/>
    <s v="music/rock"/>
    <x v="1"/>
    <x v="1"/>
    <n v="0.39234070221066319"/>
    <x v="468"/>
  </r>
  <r>
    <x v="473"/>
    <s v="Richardson Inc"/>
    <x v="473"/>
    <x v="92"/>
    <x v="466"/>
    <x v="1"/>
    <x v="88"/>
    <x v="1"/>
    <s v="USD"/>
    <n v="1529989200"/>
    <n v="1530075600"/>
    <x v="446"/>
    <d v="2018-06-27T05:00:00"/>
    <b v="0"/>
    <b v="0"/>
    <s v="music/electric music"/>
    <x v="1"/>
    <x v="5"/>
    <n v="1.7814000000000001"/>
    <x v="469"/>
  </r>
  <r>
    <x v="474"/>
    <s v="Santos-Young"/>
    <x v="474"/>
    <x v="220"/>
    <x v="75"/>
    <x v="1"/>
    <x v="23"/>
    <x v="1"/>
    <s v="USD"/>
    <n v="1418709600"/>
    <n v="1418796000"/>
    <x v="447"/>
    <d v="2014-12-17T06:00:00"/>
    <b v="0"/>
    <b v="0"/>
    <s v="film &amp; video/television"/>
    <x v="4"/>
    <x v="19"/>
    <n v="3.6515"/>
    <x v="470"/>
  </r>
  <r>
    <x v="475"/>
    <s v="Nichols Ltd"/>
    <x v="475"/>
    <x v="71"/>
    <x v="467"/>
    <x v="1"/>
    <x v="57"/>
    <x v="1"/>
    <s v="USD"/>
    <n v="1372136400"/>
    <n v="1372482000"/>
    <x v="448"/>
    <d v="2013-06-29T05:00:00"/>
    <b v="0"/>
    <b v="1"/>
    <s v="publishing/translations"/>
    <x v="5"/>
    <x v="18"/>
    <n v="1.1394594594594594"/>
    <x v="471"/>
  </r>
  <r>
    <x v="476"/>
    <s v="Murphy PLC"/>
    <x v="476"/>
    <x v="274"/>
    <x v="468"/>
    <x v="0"/>
    <x v="348"/>
    <x v="1"/>
    <s v="USD"/>
    <n v="1533877200"/>
    <n v="1534395600"/>
    <x v="342"/>
    <d v="2018-08-16T05:00:00"/>
    <b v="0"/>
    <b v="0"/>
    <s v="publishing/fiction"/>
    <x v="5"/>
    <x v="13"/>
    <n v="0.29828720626631855"/>
    <x v="472"/>
  </r>
  <r>
    <x v="477"/>
    <s v="Hogan, Porter and Rivera"/>
    <x v="477"/>
    <x v="275"/>
    <x v="469"/>
    <x v="0"/>
    <x v="86"/>
    <x v="1"/>
    <s v="USD"/>
    <n v="1309064400"/>
    <n v="1311397200"/>
    <x v="449"/>
    <d v="2011-07-23T05:00:00"/>
    <b v="0"/>
    <b v="0"/>
    <s v="film &amp; video/science fiction"/>
    <x v="4"/>
    <x v="22"/>
    <n v="0.54270588235294115"/>
    <x v="473"/>
  </r>
  <r>
    <x v="478"/>
    <s v="Lyons LLC"/>
    <x v="478"/>
    <x v="276"/>
    <x v="470"/>
    <x v="1"/>
    <x v="349"/>
    <x v="1"/>
    <s v="USD"/>
    <n v="1425877200"/>
    <n v="1426914000"/>
    <x v="450"/>
    <d v="2015-03-21T05:00:00"/>
    <b v="0"/>
    <b v="0"/>
    <s v="technology/wearables"/>
    <x v="2"/>
    <x v="8"/>
    <n v="2.3634156976744185"/>
    <x v="474"/>
  </r>
  <r>
    <x v="479"/>
    <s v="Long-Greene"/>
    <x v="479"/>
    <x v="166"/>
    <x v="471"/>
    <x v="1"/>
    <x v="350"/>
    <x v="4"/>
    <s v="GBP"/>
    <n v="1501304400"/>
    <n v="1501477200"/>
    <x v="451"/>
    <d v="2017-07-31T05:00:00"/>
    <b v="0"/>
    <b v="0"/>
    <s v="food/food trucks"/>
    <x v="0"/>
    <x v="0"/>
    <n v="5.1291666666666664"/>
    <x v="475"/>
  </r>
  <r>
    <x v="480"/>
    <s v="Robles-Hudson"/>
    <x v="480"/>
    <x v="133"/>
    <x v="472"/>
    <x v="1"/>
    <x v="215"/>
    <x v="1"/>
    <s v="USD"/>
    <n v="1268287200"/>
    <n v="1269061200"/>
    <x v="452"/>
    <d v="2010-03-20T05:00:00"/>
    <b v="0"/>
    <b v="1"/>
    <s v="photography/photography books"/>
    <x v="7"/>
    <x v="14"/>
    <n v="1.0065116279069768"/>
    <x v="476"/>
  </r>
  <r>
    <x v="481"/>
    <s v="Mcclure LLC"/>
    <x v="481"/>
    <x v="277"/>
    <x v="473"/>
    <x v="0"/>
    <x v="351"/>
    <x v="1"/>
    <s v="USD"/>
    <n v="1412139600"/>
    <n v="1415772000"/>
    <x v="453"/>
    <d v="2014-11-12T06:00:00"/>
    <b v="0"/>
    <b v="1"/>
    <s v="theater/plays"/>
    <x v="3"/>
    <x v="3"/>
    <n v="0.81348423194303154"/>
    <x v="477"/>
  </r>
  <r>
    <x v="482"/>
    <s v="Martin, Russell and Baker"/>
    <x v="482"/>
    <x v="3"/>
    <x v="474"/>
    <x v="0"/>
    <x v="352"/>
    <x v="1"/>
    <s v="USD"/>
    <n v="1330063200"/>
    <n v="1331013600"/>
    <x v="454"/>
    <d v="2012-03-06T06:00:00"/>
    <b v="0"/>
    <b v="1"/>
    <s v="publishing/fiction"/>
    <x v="5"/>
    <x v="13"/>
    <n v="0.16404761904761905"/>
    <x v="478"/>
  </r>
  <r>
    <x v="483"/>
    <s v="Rice-Parker"/>
    <x v="483"/>
    <x v="278"/>
    <x v="475"/>
    <x v="0"/>
    <x v="353"/>
    <x v="1"/>
    <s v="USD"/>
    <n v="1576130400"/>
    <n v="1576735200"/>
    <x v="455"/>
    <d v="2019-12-19T06:00:00"/>
    <b v="0"/>
    <b v="0"/>
    <s v="theater/plays"/>
    <x v="3"/>
    <x v="3"/>
    <n v="0.52774617067833696"/>
    <x v="479"/>
  </r>
  <r>
    <x v="484"/>
    <s v="Landry Inc"/>
    <x v="484"/>
    <x v="241"/>
    <x v="476"/>
    <x v="1"/>
    <x v="354"/>
    <x v="4"/>
    <s v="GBP"/>
    <n v="1407128400"/>
    <n v="1411362000"/>
    <x v="456"/>
    <d v="2014-09-22T05:00:00"/>
    <b v="0"/>
    <b v="1"/>
    <s v="food/food trucks"/>
    <x v="0"/>
    <x v="0"/>
    <n v="2.6020608108108108"/>
    <x v="480"/>
  </r>
  <r>
    <x v="485"/>
    <s v="Richards-Davis"/>
    <x v="485"/>
    <x v="279"/>
    <x v="477"/>
    <x v="0"/>
    <x v="355"/>
    <x v="4"/>
    <s v="GBP"/>
    <n v="1560142800"/>
    <n v="1563685200"/>
    <x v="457"/>
    <d v="2019-07-21T05:00:00"/>
    <b v="0"/>
    <b v="0"/>
    <s v="theater/plays"/>
    <x v="3"/>
    <x v="3"/>
    <n v="0.30732891832229581"/>
    <x v="481"/>
  </r>
  <r>
    <x v="486"/>
    <s v="Davis, Cox and Fox"/>
    <x v="486"/>
    <x v="5"/>
    <x v="478"/>
    <x v="0"/>
    <x v="356"/>
    <x v="4"/>
    <s v="GBP"/>
    <n v="1520575200"/>
    <n v="1521867600"/>
    <x v="458"/>
    <d v="2018-03-24T05:00:00"/>
    <b v="0"/>
    <b v="1"/>
    <s v="publishing/translations"/>
    <x v="5"/>
    <x v="18"/>
    <n v="0.13500000000000001"/>
    <x v="482"/>
  </r>
  <r>
    <x v="487"/>
    <s v="Smith-Wallace"/>
    <x v="487"/>
    <x v="280"/>
    <x v="479"/>
    <x v="1"/>
    <x v="357"/>
    <x v="1"/>
    <s v="USD"/>
    <n v="1492664400"/>
    <n v="1495515600"/>
    <x v="459"/>
    <d v="2017-05-23T05:00:00"/>
    <b v="0"/>
    <b v="0"/>
    <s v="theater/plays"/>
    <x v="3"/>
    <x v="3"/>
    <n v="1.7862556663644606"/>
    <x v="483"/>
  </r>
  <r>
    <x v="488"/>
    <s v="Cordova, Shaw and Wang"/>
    <x v="488"/>
    <x v="98"/>
    <x v="480"/>
    <x v="1"/>
    <x v="127"/>
    <x v="1"/>
    <s v="USD"/>
    <n v="1454479200"/>
    <n v="1455948000"/>
    <x v="460"/>
    <d v="2016-02-20T06:00:00"/>
    <b v="0"/>
    <b v="0"/>
    <s v="theater/plays"/>
    <x v="3"/>
    <x v="3"/>
    <n v="2.2005660377358489"/>
    <x v="484"/>
  </r>
  <r>
    <x v="489"/>
    <s v="Clark Inc"/>
    <x v="489"/>
    <x v="243"/>
    <x v="481"/>
    <x v="1"/>
    <x v="72"/>
    <x v="6"/>
    <s v="EUR"/>
    <n v="1281934800"/>
    <n v="1282366800"/>
    <x v="461"/>
    <d v="2010-08-21T05:00:00"/>
    <b v="0"/>
    <b v="0"/>
    <s v="technology/wearables"/>
    <x v="2"/>
    <x v="8"/>
    <n v="1.015108695652174"/>
    <x v="485"/>
  </r>
  <r>
    <x v="490"/>
    <s v="Young and Sons"/>
    <x v="490"/>
    <x v="166"/>
    <x v="482"/>
    <x v="1"/>
    <x v="358"/>
    <x v="1"/>
    <s v="USD"/>
    <n v="1573970400"/>
    <n v="1574575200"/>
    <x v="462"/>
    <d v="2019-11-24T06:00:00"/>
    <b v="0"/>
    <b v="0"/>
    <s v="journalism/audio"/>
    <x v="8"/>
    <x v="23"/>
    <n v="1.915"/>
    <x v="486"/>
  </r>
  <r>
    <x v="491"/>
    <s v="Henson PLC"/>
    <x v="491"/>
    <x v="281"/>
    <x v="483"/>
    <x v="1"/>
    <x v="120"/>
    <x v="1"/>
    <s v="USD"/>
    <n v="1372654800"/>
    <n v="1374901200"/>
    <x v="463"/>
    <d v="2013-07-27T05:00:00"/>
    <b v="0"/>
    <b v="1"/>
    <s v="food/food trucks"/>
    <x v="0"/>
    <x v="0"/>
    <n v="3.0534683098591549"/>
    <x v="487"/>
  </r>
  <r>
    <x v="492"/>
    <s v="Garcia Group"/>
    <x v="492"/>
    <x v="255"/>
    <x v="484"/>
    <x v="3"/>
    <x v="359"/>
    <x v="1"/>
    <s v="USD"/>
    <n v="1275886800"/>
    <n v="1278910800"/>
    <x v="464"/>
    <d v="2010-07-12T05:00:00"/>
    <b v="1"/>
    <b v="1"/>
    <s v="film &amp; video/shorts"/>
    <x v="4"/>
    <x v="12"/>
    <n v="0.23995287958115183"/>
    <x v="488"/>
  </r>
  <r>
    <x v="493"/>
    <s v="Adams, Walker and Wong"/>
    <x v="493"/>
    <x v="79"/>
    <x v="485"/>
    <x v="1"/>
    <x v="251"/>
    <x v="1"/>
    <s v="USD"/>
    <n v="1561784400"/>
    <n v="1562907600"/>
    <x v="465"/>
    <d v="2019-07-12T05:00:00"/>
    <b v="0"/>
    <b v="0"/>
    <s v="photography/photography books"/>
    <x v="7"/>
    <x v="14"/>
    <n v="7.2377777777777776"/>
    <x v="489"/>
  </r>
  <r>
    <x v="494"/>
    <s v="Hopkins-Browning"/>
    <x v="494"/>
    <x v="186"/>
    <x v="486"/>
    <x v="1"/>
    <x v="360"/>
    <x v="1"/>
    <s v="USD"/>
    <n v="1332392400"/>
    <n v="1332478800"/>
    <x v="466"/>
    <d v="2012-03-23T05:00:00"/>
    <b v="0"/>
    <b v="0"/>
    <s v="technology/wearables"/>
    <x v="2"/>
    <x v="8"/>
    <n v="5.4736000000000002"/>
    <x v="490"/>
  </r>
  <r>
    <x v="495"/>
    <s v="Bell, Edwards and Andersen"/>
    <x v="495"/>
    <x v="170"/>
    <x v="487"/>
    <x v="1"/>
    <x v="135"/>
    <x v="3"/>
    <s v="DKK"/>
    <n v="1402376400"/>
    <n v="1402722000"/>
    <x v="467"/>
    <d v="2014-06-14T05:00:00"/>
    <b v="0"/>
    <b v="0"/>
    <s v="theater/plays"/>
    <x v="3"/>
    <x v="3"/>
    <n v="4.1449999999999996"/>
    <x v="491"/>
  </r>
  <r>
    <x v="496"/>
    <s v="Morales Group"/>
    <x v="496"/>
    <x v="282"/>
    <x v="488"/>
    <x v="0"/>
    <x v="71"/>
    <x v="1"/>
    <s v="USD"/>
    <n v="1495342800"/>
    <n v="1496811600"/>
    <x v="468"/>
    <d v="2017-06-07T05:00:00"/>
    <b v="0"/>
    <b v="0"/>
    <s v="film &amp; video/animation"/>
    <x v="4"/>
    <x v="10"/>
    <n v="9.0696409140369975E-3"/>
    <x v="492"/>
  </r>
  <r>
    <x v="497"/>
    <s v="Lucero Group"/>
    <x v="497"/>
    <x v="122"/>
    <x v="489"/>
    <x v="0"/>
    <x v="53"/>
    <x v="1"/>
    <s v="USD"/>
    <n v="1482213600"/>
    <n v="1482213600"/>
    <x v="469"/>
    <d v="2016-12-20T06:00:00"/>
    <b v="0"/>
    <b v="1"/>
    <s v="technology/wearables"/>
    <x v="2"/>
    <x v="8"/>
    <n v="0.34173469387755101"/>
    <x v="493"/>
  </r>
  <r>
    <x v="498"/>
    <s v="Smith, Brown and Davis"/>
    <x v="498"/>
    <x v="283"/>
    <x v="490"/>
    <x v="0"/>
    <x v="361"/>
    <x v="3"/>
    <s v="DKK"/>
    <n v="1420092000"/>
    <n v="1420264800"/>
    <x v="470"/>
    <d v="2015-01-03T06:00:00"/>
    <b v="0"/>
    <b v="0"/>
    <s v="technology/web"/>
    <x v="2"/>
    <x v="2"/>
    <n v="0.239488107549121"/>
    <x v="494"/>
  </r>
  <r>
    <x v="499"/>
    <s v="Hunt Group"/>
    <x v="499"/>
    <x v="284"/>
    <x v="491"/>
    <x v="0"/>
    <x v="362"/>
    <x v="1"/>
    <s v="USD"/>
    <n v="1458018000"/>
    <n v="1458450000"/>
    <x v="471"/>
    <d v="2016-03-20T05:00:00"/>
    <b v="0"/>
    <b v="1"/>
    <s v="film &amp; video/documentary"/>
    <x v="4"/>
    <x v="4"/>
    <n v="0.48072649572649573"/>
    <x v="495"/>
  </r>
  <r>
    <x v="500"/>
    <s v="Valdez Ltd"/>
    <x v="500"/>
    <x v="0"/>
    <x v="0"/>
    <x v="0"/>
    <x v="0"/>
    <x v="1"/>
    <s v="USD"/>
    <n v="1367384400"/>
    <n v="1369803600"/>
    <x v="472"/>
    <d v="2013-05-29T05:00:00"/>
    <b v="0"/>
    <b v="1"/>
    <s v="theater/plays"/>
    <x v="3"/>
    <x v="3"/>
    <n v="0"/>
    <x v="0"/>
  </r>
  <r>
    <x v="501"/>
    <s v="Mccann-Le"/>
    <x v="501"/>
    <x v="285"/>
    <x v="492"/>
    <x v="0"/>
    <x v="363"/>
    <x v="1"/>
    <s v="USD"/>
    <n v="1363064400"/>
    <n v="1363237200"/>
    <x v="473"/>
    <d v="2013-03-14T05:00:00"/>
    <b v="0"/>
    <b v="0"/>
    <s v="film &amp; video/documentary"/>
    <x v="4"/>
    <x v="4"/>
    <n v="0.70145182291666663"/>
    <x v="496"/>
  </r>
  <r>
    <x v="502"/>
    <s v="Johnson Inc"/>
    <x v="502"/>
    <x v="81"/>
    <x v="493"/>
    <x v="1"/>
    <x v="129"/>
    <x v="2"/>
    <s v="AUD"/>
    <n v="1343365200"/>
    <n v="1345870800"/>
    <x v="474"/>
    <d v="2012-08-25T05:00:00"/>
    <b v="0"/>
    <b v="1"/>
    <s v="games/video games"/>
    <x v="6"/>
    <x v="11"/>
    <n v="5.2992307692307694"/>
    <x v="497"/>
  </r>
  <r>
    <x v="503"/>
    <s v="Collins LLC"/>
    <x v="503"/>
    <x v="286"/>
    <x v="494"/>
    <x v="1"/>
    <x v="364"/>
    <x v="1"/>
    <s v="USD"/>
    <n v="1435726800"/>
    <n v="1437454800"/>
    <x v="72"/>
    <d v="2015-07-21T05:00:00"/>
    <b v="0"/>
    <b v="0"/>
    <s v="film &amp; video/drama"/>
    <x v="4"/>
    <x v="6"/>
    <n v="1.8032549019607844"/>
    <x v="498"/>
  </r>
  <r>
    <x v="504"/>
    <s v="Smith-Miller"/>
    <x v="504"/>
    <x v="168"/>
    <x v="495"/>
    <x v="0"/>
    <x v="197"/>
    <x v="6"/>
    <s v="EUR"/>
    <n v="1431925200"/>
    <n v="1432011600"/>
    <x v="443"/>
    <d v="2015-05-19T05:00:00"/>
    <b v="0"/>
    <b v="0"/>
    <s v="music/rock"/>
    <x v="1"/>
    <x v="1"/>
    <n v="0.92320000000000002"/>
    <x v="499"/>
  </r>
  <r>
    <x v="505"/>
    <s v="Jensen-Vargas"/>
    <x v="505"/>
    <x v="262"/>
    <x v="496"/>
    <x v="0"/>
    <x v="365"/>
    <x v="1"/>
    <s v="USD"/>
    <n v="1362722400"/>
    <n v="1366347600"/>
    <x v="475"/>
    <d v="2013-04-19T05:00:00"/>
    <b v="0"/>
    <b v="1"/>
    <s v="publishing/radio &amp; podcasts"/>
    <x v="5"/>
    <x v="15"/>
    <n v="0.13901001112347053"/>
    <x v="500"/>
  </r>
  <r>
    <x v="506"/>
    <s v="Robles, Bell and Gonzalez"/>
    <x v="506"/>
    <x v="287"/>
    <x v="497"/>
    <x v="1"/>
    <x v="366"/>
    <x v="1"/>
    <s v="USD"/>
    <n v="1511416800"/>
    <n v="1512885600"/>
    <x v="81"/>
    <d v="2017-12-10T06:00:00"/>
    <b v="0"/>
    <b v="1"/>
    <s v="theater/plays"/>
    <x v="3"/>
    <x v="3"/>
    <n v="9.2707777777777771"/>
    <x v="501"/>
  </r>
  <r>
    <x v="507"/>
    <s v="Turner, Miller and Francis"/>
    <x v="507"/>
    <x v="118"/>
    <x v="498"/>
    <x v="0"/>
    <x v="161"/>
    <x v="1"/>
    <s v="USD"/>
    <n v="1365483600"/>
    <n v="1369717200"/>
    <x v="476"/>
    <d v="2013-05-28T05:00:00"/>
    <b v="0"/>
    <b v="1"/>
    <s v="technology/web"/>
    <x v="2"/>
    <x v="2"/>
    <n v="0.39857142857142858"/>
    <x v="502"/>
  </r>
  <r>
    <x v="508"/>
    <s v="Roberts Group"/>
    <x v="508"/>
    <x v="288"/>
    <x v="499"/>
    <x v="1"/>
    <x v="367"/>
    <x v="1"/>
    <s v="USD"/>
    <n v="1532840400"/>
    <n v="1534654800"/>
    <x v="192"/>
    <d v="2018-08-19T05:00:00"/>
    <b v="0"/>
    <b v="0"/>
    <s v="theater/plays"/>
    <x v="3"/>
    <x v="3"/>
    <n v="1.1222929936305732"/>
    <x v="503"/>
  </r>
  <r>
    <x v="509"/>
    <s v="White LLC"/>
    <x v="509"/>
    <x v="172"/>
    <x v="500"/>
    <x v="0"/>
    <x v="368"/>
    <x v="1"/>
    <s v="USD"/>
    <n v="1336194000"/>
    <n v="1337058000"/>
    <x v="477"/>
    <d v="2012-05-15T05:00:00"/>
    <b v="0"/>
    <b v="0"/>
    <s v="theater/plays"/>
    <x v="3"/>
    <x v="3"/>
    <n v="0.70925816023738875"/>
    <x v="504"/>
  </r>
  <r>
    <x v="510"/>
    <s v="Best, Miller and Thomas"/>
    <x v="510"/>
    <x v="75"/>
    <x v="501"/>
    <x v="1"/>
    <x v="54"/>
    <x v="2"/>
    <s v="AUD"/>
    <n v="1527742800"/>
    <n v="1529816400"/>
    <x v="478"/>
    <d v="2018-06-24T05:00:00"/>
    <b v="0"/>
    <b v="0"/>
    <s v="film &amp; video/drama"/>
    <x v="4"/>
    <x v="6"/>
    <n v="1.1908974358974358"/>
    <x v="505"/>
  </r>
  <r>
    <x v="511"/>
    <s v="Smith-Mullins"/>
    <x v="511"/>
    <x v="252"/>
    <x v="502"/>
    <x v="0"/>
    <x v="369"/>
    <x v="1"/>
    <s v="USD"/>
    <n v="1564030800"/>
    <n v="1564894800"/>
    <x v="479"/>
    <d v="2019-08-04T05:00:00"/>
    <b v="0"/>
    <b v="0"/>
    <s v="theater/plays"/>
    <x v="3"/>
    <x v="3"/>
    <n v="0.24017591339648173"/>
    <x v="506"/>
  </r>
  <r>
    <x v="512"/>
    <s v="Williams-Walsh"/>
    <x v="512"/>
    <x v="14"/>
    <x v="503"/>
    <x v="1"/>
    <x v="370"/>
    <x v="1"/>
    <s v="USD"/>
    <n v="1404536400"/>
    <n v="1404622800"/>
    <x v="480"/>
    <d v="2014-07-06T05:00:00"/>
    <b v="0"/>
    <b v="1"/>
    <s v="games/video games"/>
    <x v="6"/>
    <x v="11"/>
    <n v="1.3931868131868133"/>
    <x v="507"/>
  </r>
  <r>
    <x v="513"/>
    <s v="Harrison, Blackwell and Mendez"/>
    <x v="513"/>
    <x v="111"/>
    <x v="504"/>
    <x v="3"/>
    <x v="164"/>
    <x v="1"/>
    <s v="USD"/>
    <n v="1284008400"/>
    <n v="1284181200"/>
    <x v="180"/>
    <d v="2010-09-11T05:00:00"/>
    <b v="0"/>
    <b v="0"/>
    <s v="film &amp; video/television"/>
    <x v="4"/>
    <x v="19"/>
    <n v="0.39277108433734942"/>
    <x v="508"/>
  </r>
  <r>
    <x v="514"/>
    <s v="Sanchez, Bradley and Flores"/>
    <x v="514"/>
    <x v="289"/>
    <x v="505"/>
    <x v="3"/>
    <x v="371"/>
    <x v="5"/>
    <s v="CHF"/>
    <n v="1386309600"/>
    <n v="1386741600"/>
    <x v="481"/>
    <d v="2013-12-11T06:00:00"/>
    <b v="0"/>
    <b v="1"/>
    <s v="music/rock"/>
    <x v="1"/>
    <x v="1"/>
    <n v="0.22439077144917088"/>
    <x v="509"/>
  </r>
  <r>
    <x v="515"/>
    <s v="Cox LLC"/>
    <x v="515"/>
    <x v="133"/>
    <x v="506"/>
    <x v="0"/>
    <x v="221"/>
    <x v="0"/>
    <s v="CAD"/>
    <n v="1324620000"/>
    <n v="1324792800"/>
    <x v="482"/>
    <d v="2011-12-25T06:00:00"/>
    <b v="0"/>
    <b v="1"/>
    <s v="theater/plays"/>
    <x v="3"/>
    <x v="3"/>
    <n v="0.55779069767441858"/>
    <x v="510"/>
  </r>
  <r>
    <x v="516"/>
    <s v="Morales-Odonnell"/>
    <x v="516"/>
    <x v="290"/>
    <x v="507"/>
    <x v="0"/>
    <x v="372"/>
    <x v="1"/>
    <s v="USD"/>
    <n v="1281070800"/>
    <n v="1284354000"/>
    <x v="194"/>
    <d v="2010-09-13T05:00:00"/>
    <b v="0"/>
    <b v="0"/>
    <s v="publishing/nonfiction"/>
    <x v="5"/>
    <x v="9"/>
    <n v="0.42523125996810207"/>
    <x v="511"/>
  </r>
  <r>
    <x v="517"/>
    <s v="Ramirez LLC"/>
    <x v="517"/>
    <x v="291"/>
    <x v="508"/>
    <x v="1"/>
    <x v="373"/>
    <x v="1"/>
    <s v="USD"/>
    <n v="1493960400"/>
    <n v="1494392400"/>
    <x v="483"/>
    <d v="2017-05-10T05:00:00"/>
    <b v="0"/>
    <b v="0"/>
    <s v="food/food trucks"/>
    <x v="0"/>
    <x v="0"/>
    <n v="1.1200000000000001"/>
    <x v="512"/>
  </r>
  <r>
    <x v="518"/>
    <s v="Ramirez Group"/>
    <x v="518"/>
    <x v="35"/>
    <x v="509"/>
    <x v="0"/>
    <x v="234"/>
    <x v="1"/>
    <s v="USD"/>
    <n v="1519365600"/>
    <n v="1519538400"/>
    <x v="484"/>
    <d v="2018-02-25T06:00:00"/>
    <b v="0"/>
    <b v="1"/>
    <s v="film &amp; video/animation"/>
    <x v="4"/>
    <x v="10"/>
    <n v="7.0681818181818179E-2"/>
    <x v="513"/>
  </r>
  <r>
    <x v="519"/>
    <s v="Marsh-Coleman"/>
    <x v="519"/>
    <x v="96"/>
    <x v="510"/>
    <x v="1"/>
    <x v="374"/>
    <x v="1"/>
    <s v="USD"/>
    <n v="1420696800"/>
    <n v="1421906400"/>
    <x v="355"/>
    <d v="2015-01-22T06:00:00"/>
    <b v="0"/>
    <b v="1"/>
    <s v="music/rock"/>
    <x v="1"/>
    <x v="1"/>
    <n v="1.0174563871693867"/>
    <x v="514"/>
  </r>
  <r>
    <x v="520"/>
    <s v="Frederick, Jenkins and Collins"/>
    <x v="520"/>
    <x v="126"/>
    <x v="511"/>
    <x v="1"/>
    <x v="235"/>
    <x v="1"/>
    <s v="USD"/>
    <n v="1555650000"/>
    <n v="1555909200"/>
    <x v="485"/>
    <d v="2019-04-22T05:00:00"/>
    <b v="0"/>
    <b v="0"/>
    <s v="theater/plays"/>
    <x v="3"/>
    <x v="3"/>
    <n v="4.2575000000000003"/>
    <x v="515"/>
  </r>
  <r>
    <x v="521"/>
    <s v="Wilson Ltd"/>
    <x v="47"/>
    <x v="4"/>
    <x v="512"/>
    <x v="1"/>
    <x v="375"/>
    <x v="1"/>
    <s v="USD"/>
    <n v="1471928400"/>
    <n v="1472446800"/>
    <x v="486"/>
    <d v="2016-08-29T05:00:00"/>
    <b v="0"/>
    <b v="1"/>
    <s v="film &amp; video/drama"/>
    <x v="4"/>
    <x v="6"/>
    <n v="1.4553947368421052"/>
    <x v="516"/>
  </r>
  <r>
    <x v="522"/>
    <s v="Cline, Peterson and Lowery"/>
    <x v="521"/>
    <x v="292"/>
    <x v="513"/>
    <x v="0"/>
    <x v="271"/>
    <x v="1"/>
    <s v="USD"/>
    <n v="1341291600"/>
    <n v="1342328400"/>
    <x v="487"/>
    <d v="2012-07-15T05:00:00"/>
    <b v="0"/>
    <b v="0"/>
    <s v="film &amp; video/shorts"/>
    <x v="4"/>
    <x v="12"/>
    <n v="0.32453465346534655"/>
    <x v="517"/>
  </r>
  <r>
    <x v="523"/>
    <s v="Underwood, James and Jones"/>
    <x v="522"/>
    <x v="79"/>
    <x v="514"/>
    <x v="1"/>
    <x v="121"/>
    <x v="1"/>
    <s v="USD"/>
    <n v="1267682400"/>
    <n v="1268114400"/>
    <x v="488"/>
    <d v="2010-03-09T06:00:00"/>
    <b v="0"/>
    <b v="0"/>
    <s v="film &amp; video/shorts"/>
    <x v="4"/>
    <x v="12"/>
    <n v="7.003333333333333"/>
    <x v="518"/>
  </r>
  <r>
    <x v="524"/>
    <s v="Johnson-Contreras"/>
    <x v="523"/>
    <x v="127"/>
    <x v="515"/>
    <x v="0"/>
    <x v="376"/>
    <x v="1"/>
    <s v="USD"/>
    <n v="1272258000"/>
    <n v="1273381200"/>
    <x v="489"/>
    <d v="2010-05-09T05:00:00"/>
    <b v="0"/>
    <b v="0"/>
    <s v="theater/plays"/>
    <x v="3"/>
    <x v="3"/>
    <n v="0.83904860392967939"/>
    <x v="519"/>
  </r>
  <r>
    <x v="525"/>
    <s v="Greene, Lloyd and Sims"/>
    <x v="524"/>
    <x v="118"/>
    <x v="516"/>
    <x v="0"/>
    <x v="377"/>
    <x v="1"/>
    <s v="USD"/>
    <n v="1290492000"/>
    <n v="1290837600"/>
    <x v="490"/>
    <d v="2010-11-27T06:00:00"/>
    <b v="0"/>
    <b v="0"/>
    <s v="technology/wearables"/>
    <x v="2"/>
    <x v="8"/>
    <n v="0.84190476190476193"/>
    <x v="520"/>
  </r>
  <r>
    <x v="526"/>
    <s v="Smith-Sparks"/>
    <x v="525"/>
    <x v="111"/>
    <x v="517"/>
    <x v="1"/>
    <x v="98"/>
    <x v="1"/>
    <s v="USD"/>
    <n v="1451109600"/>
    <n v="1454306400"/>
    <x v="312"/>
    <d v="2016-02-01T06:00:00"/>
    <b v="0"/>
    <b v="1"/>
    <s v="theater/plays"/>
    <x v="3"/>
    <x v="3"/>
    <n v="1.5595180722891566"/>
    <x v="521"/>
  </r>
  <r>
    <x v="527"/>
    <s v="Rosario-Smith"/>
    <x v="526"/>
    <x v="223"/>
    <x v="518"/>
    <x v="0"/>
    <x v="378"/>
    <x v="0"/>
    <s v="CAD"/>
    <n v="1454652000"/>
    <n v="1457762400"/>
    <x v="491"/>
    <d v="2016-03-12T06:00:00"/>
    <b v="0"/>
    <b v="0"/>
    <s v="film &amp; video/animation"/>
    <x v="4"/>
    <x v="10"/>
    <n v="0.99619450317124736"/>
    <x v="522"/>
  </r>
  <r>
    <x v="528"/>
    <s v="Avila, Ford and Welch"/>
    <x v="527"/>
    <x v="25"/>
    <x v="519"/>
    <x v="0"/>
    <x v="175"/>
    <x v="4"/>
    <s v="GBP"/>
    <n v="1385186400"/>
    <n v="1389074400"/>
    <x v="492"/>
    <d v="2014-01-07T06:00:00"/>
    <b v="0"/>
    <b v="0"/>
    <s v="music/indie rock"/>
    <x v="1"/>
    <x v="7"/>
    <n v="0.80300000000000005"/>
    <x v="523"/>
  </r>
  <r>
    <x v="529"/>
    <s v="Gallegos Inc"/>
    <x v="528"/>
    <x v="135"/>
    <x v="520"/>
    <x v="0"/>
    <x v="352"/>
    <x v="1"/>
    <s v="USD"/>
    <n v="1399698000"/>
    <n v="1402117200"/>
    <x v="493"/>
    <d v="2014-06-07T05:00:00"/>
    <b v="0"/>
    <b v="0"/>
    <s v="games/video games"/>
    <x v="6"/>
    <x v="11"/>
    <n v="0.11254901960784314"/>
    <x v="524"/>
  </r>
  <r>
    <x v="530"/>
    <s v="Morrow, Santiago and Soto"/>
    <x v="529"/>
    <x v="293"/>
    <x v="521"/>
    <x v="0"/>
    <x v="200"/>
    <x v="1"/>
    <s v="USD"/>
    <n v="1283230800"/>
    <n v="1284440400"/>
    <x v="494"/>
    <d v="2010-09-14T05:00:00"/>
    <b v="0"/>
    <b v="1"/>
    <s v="publishing/fiction"/>
    <x v="5"/>
    <x v="13"/>
    <n v="0.91740952380952379"/>
    <x v="525"/>
  </r>
  <r>
    <x v="531"/>
    <s v="Berry-Richardson"/>
    <x v="530"/>
    <x v="294"/>
    <x v="522"/>
    <x v="2"/>
    <x v="379"/>
    <x v="5"/>
    <s v="CHF"/>
    <n v="1384149600"/>
    <n v="1388988000"/>
    <x v="495"/>
    <d v="2014-01-06T06:00:00"/>
    <b v="0"/>
    <b v="0"/>
    <s v="games/video games"/>
    <x v="6"/>
    <x v="11"/>
    <n v="0.95521156936261387"/>
    <x v="526"/>
  </r>
  <r>
    <x v="532"/>
    <s v="Cordova-Torres"/>
    <x v="531"/>
    <x v="39"/>
    <x v="523"/>
    <x v="1"/>
    <x v="105"/>
    <x v="0"/>
    <s v="CAD"/>
    <n v="1516860000"/>
    <n v="1516946400"/>
    <x v="496"/>
    <d v="2018-01-26T06:00:00"/>
    <b v="0"/>
    <b v="0"/>
    <s v="theater/plays"/>
    <x v="3"/>
    <x v="3"/>
    <n v="5.0287499999999996"/>
    <x v="527"/>
  </r>
  <r>
    <x v="533"/>
    <s v="Holt, Bernard and Johnson"/>
    <x v="532"/>
    <x v="295"/>
    <x v="524"/>
    <x v="1"/>
    <x v="380"/>
    <x v="4"/>
    <s v="GBP"/>
    <n v="1374642000"/>
    <n v="1377752400"/>
    <x v="497"/>
    <d v="2013-08-29T05:00:00"/>
    <b v="0"/>
    <b v="0"/>
    <s v="music/indie rock"/>
    <x v="1"/>
    <x v="7"/>
    <n v="1.5924394463667819"/>
    <x v="528"/>
  </r>
  <r>
    <x v="534"/>
    <s v="Clark, Mccormick and Mendoza"/>
    <x v="533"/>
    <x v="296"/>
    <x v="525"/>
    <x v="0"/>
    <x v="166"/>
    <x v="1"/>
    <s v="USD"/>
    <n v="1534482000"/>
    <n v="1534568400"/>
    <x v="498"/>
    <d v="2018-08-18T05:00:00"/>
    <b v="0"/>
    <b v="1"/>
    <s v="film &amp; video/drama"/>
    <x v="4"/>
    <x v="6"/>
    <n v="0.15022446689113356"/>
    <x v="529"/>
  </r>
  <r>
    <x v="535"/>
    <s v="Garrison LLC"/>
    <x v="534"/>
    <x v="97"/>
    <x v="526"/>
    <x v="1"/>
    <x v="381"/>
    <x v="6"/>
    <s v="EUR"/>
    <n v="1528434000"/>
    <n v="1528606800"/>
    <x v="499"/>
    <d v="2018-06-10T05:00:00"/>
    <b v="0"/>
    <b v="1"/>
    <s v="theater/plays"/>
    <x v="3"/>
    <x v="3"/>
    <n v="4.820384615384615"/>
    <x v="530"/>
  </r>
  <r>
    <x v="536"/>
    <s v="Shannon-Olson"/>
    <x v="535"/>
    <x v="122"/>
    <x v="527"/>
    <x v="1"/>
    <x v="382"/>
    <x v="6"/>
    <s v="EUR"/>
    <n v="1282626000"/>
    <n v="1284872400"/>
    <x v="500"/>
    <d v="2010-09-19T05:00:00"/>
    <b v="0"/>
    <b v="0"/>
    <s v="publishing/fiction"/>
    <x v="5"/>
    <x v="13"/>
    <n v="1.4996938775510205"/>
    <x v="531"/>
  </r>
  <r>
    <x v="537"/>
    <s v="Murillo-Mcfarland"/>
    <x v="536"/>
    <x v="197"/>
    <x v="528"/>
    <x v="1"/>
    <x v="383"/>
    <x v="3"/>
    <s v="DKK"/>
    <n v="1535605200"/>
    <n v="1537592400"/>
    <x v="501"/>
    <d v="2018-09-22T05:00:00"/>
    <b v="1"/>
    <b v="1"/>
    <s v="film &amp; video/documentary"/>
    <x v="4"/>
    <x v="4"/>
    <n v="1.1722156398104266"/>
    <x v="532"/>
  </r>
  <r>
    <x v="538"/>
    <s v="Young, Gilbert and Escobar"/>
    <x v="537"/>
    <x v="297"/>
    <x v="529"/>
    <x v="0"/>
    <x v="384"/>
    <x v="1"/>
    <s v="USD"/>
    <n v="1379826000"/>
    <n v="1381208400"/>
    <x v="502"/>
    <d v="2013-10-08T05:00:00"/>
    <b v="0"/>
    <b v="0"/>
    <s v="games/mobile games"/>
    <x v="6"/>
    <x v="20"/>
    <n v="0.37695968274950431"/>
    <x v="533"/>
  </r>
  <r>
    <x v="539"/>
    <s v="Thomas, Welch and Santana"/>
    <x v="538"/>
    <x v="122"/>
    <x v="530"/>
    <x v="0"/>
    <x v="385"/>
    <x v="1"/>
    <s v="USD"/>
    <n v="1561957200"/>
    <n v="1562475600"/>
    <x v="503"/>
    <d v="2019-07-07T05:00:00"/>
    <b v="0"/>
    <b v="1"/>
    <s v="food/food trucks"/>
    <x v="0"/>
    <x v="0"/>
    <n v="0.72653061224489801"/>
    <x v="534"/>
  </r>
  <r>
    <x v="540"/>
    <s v="Brown-Pena"/>
    <x v="539"/>
    <x v="98"/>
    <x v="531"/>
    <x v="1"/>
    <x v="326"/>
    <x v="1"/>
    <s v="USD"/>
    <n v="1525496400"/>
    <n v="1527397200"/>
    <x v="504"/>
    <d v="2018-05-27T05:00:00"/>
    <b v="0"/>
    <b v="0"/>
    <s v="photography/photography books"/>
    <x v="7"/>
    <x v="14"/>
    <n v="2.6598113207547169"/>
    <x v="535"/>
  </r>
  <r>
    <x v="541"/>
    <s v="Holder, Caldwell and Vance"/>
    <x v="540"/>
    <x v="298"/>
    <x v="532"/>
    <x v="0"/>
    <x v="386"/>
    <x v="6"/>
    <s v="EUR"/>
    <n v="1433912400"/>
    <n v="1436158800"/>
    <x v="505"/>
    <d v="2015-07-06T05:00:00"/>
    <b v="0"/>
    <b v="0"/>
    <s v="games/mobile games"/>
    <x v="6"/>
    <x v="20"/>
    <n v="0.24205617977528091"/>
    <x v="536"/>
  </r>
  <r>
    <x v="542"/>
    <s v="Harrison-Bridges"/>
    <x v="541"/>
    <x v="299"/>
    <x v="533"/>
    <x v="0"/>
    <x v="240"/>
    <x v="4"/>
    <s v="GBP"/>
    <n v="1453442400"/>
    <n v="1456034400"/>
    <x v="506"/>
    <d v="2016-02-21T06:00:00"/>
    <b v="0"/>
    <b v="0"/>
    <s v="music/indie rock"/>
    <x v="1"/>
    <x v="7"/>
    <n v="2.5064935064935064E-2"/>
    <x v="537"/>
  </r>
  <r>
    <x v="543"/>
    <s v="Johnson, Murphy and Peterson"/>
    <x v="542"/>
    <x v="300"/>
    <x v="534"/>
    <x v="0"/>
    <x v="80"/>
    <x v="1"/>
    <s v="USD"/>
    <n v="1378875600"/>
    <n v="1380171600"/>
    <x v="507"/>
    <d v="2013-09-26T05:00:00"/>
    <b v="0"/>
    <b v="0"/>
    <s v="games/video games"/>
    <x v="6"/>
    <x v="11"/>
    <n v="0.1632979976442874"/>
    <x v="538"/>
  </r>
  <r>
    <x v="544"/>
    <s v="Taylor Inc"/>
    <x v="543"/>
    <x v="54"/>
    <x v="535"/>
    <x v="1"/>
    <x v="286"/>
    <x v="1"/>
    <s v="USD"/>
    <n v="1452232800"/>
    <n v="1453356000"/>
    <x v="508"/>
    <d v="2016-01-21T06:00:00"/>
    <b v="0"/>
    <b v="0"/>
    <s v="music/rock"/>
    <x v="1"/>
    <x v="1"/>
    <n v="2.7650000000000001"/>
    <x v="539"/>
  </r>
  <r>
    <x v="545"/>
    <s v="Deleon and Sons"/>
    <x v="544"/>
    <x v="301"/>
    <x v="536"/>
    <x v="0"/>
    <x v="387"/>
    <x v="1"/>
    <s v="USD"/>
    <n v="1577253600"/>
    <n v="1578981600"/>
    <x v="509"/>
    <d v="2020-01-14T06:00:00"/>
    <b v="0"/>
    <b v="0"/>
    <s v="theater/plays"/>
    <x v="3"/>
    <x v="3"/>
    <n v="0.88803571428571426"/>
    <x v="540"/>
  </r>
  <r>
    <x v="546"/>
    <s v="Benjamin, Paul and Ferguson"/>
    <x v="545"/>
    <x v="3"/>
    <x v="537"/>
    <x v="1"/>
    <x v="39"/>
    <x v="1"/>
    <s v="USD"/>
    <n v="1537160400"/>
    <n v="1537419600"/>
    <x v="510"/>
    <d v="2018-09-20T05:00:00"/>
    <b v="0"/>
    <b v="1"/>
    <s v="theater/plays"/>
    <x v="3"/>
    <x v="3"/>
    <n v="1.6357142857142857"/>
    <x v="541"/>
  </r>
  <r>
    <x v="547"/>
    <s v="Hardin-Dixon"/>
    <x v="546"/>
    <x v="81"/>
    <x v="538"/>
    <x v="1"/>
    <x v="388"/>
    <x v="1"/>
    <s v="USD"/>
    <n v="1422165600"/>
    <n v="1423202400"/>
    <x v="511"/>
    <d v="2015-02-06T06:00:00"/>
    <b v="0"/>
    <b v="0"/>
    <s v="film &amp; video/drama"/>
    <x v="4"/>
    <x v="6"/>
    <n v="9.69"/>
    <x v="542"/>
  </r>
  <r>
    <x v="548"/>
    <s v="York-Pitts"/>
    <x v="547"/>
    <x v="302"/>
    <x v="539"/>
    <x v="1"/>
    <x v="389"/>
    <x v="1"/>
    <s v="USD"/>
    <n v="1459486800"/>
    <n v="1460610000"/>
    <x v="512"/>
    <d v="2016-04-14T05:00:00"/>
    <b v="0"/>
    <b v="0"/>
    <s v="theater/plays"/>
    <x v="3"/>
    <x v="3"/>
    <n v="2.7091376701966716"/>
    <x v="543"/>
  </r>
  <r>
    <x v="549"/>
    <s v="Jarvis and Sons"/>
    <x v="548"/>
    <x v="303"/>
    <x v="540"/>
    <x v="1"/>
    <x v="390"/>
    <x v="1"/>
    <s v="USD"/>
    <n v="1369717200"/>
    <n v="1370494800"/>
    <x v="513"/>
    <d v="2013-06-06T05:00:00"/>
    <b v="0"/>
    <b v="0"/>
    <s v="technology/wearables"/>
    <x v="2"/>
    <x v="8"/>
    <n v="2.8421355932203389"/>
    <x v="544"/>
  </r>
  <r>
    <x v="550"/>
    <s v="Morrison-Henderson"/>
    <x v="549"/>
    <x v="0"/>
    <x v="443"/>
    <x v="3"/>
    <x v="49"/>
    <x v="5"/>
    <s v="CHF"/>
    <n v="1330495200"/>
    <n v="1332306000"/>
    <x v="514"/>
    <d v="2012-03-21T05:00:00"/>
    <b v="0"/>
    <b v="0"/>
    <s v="music/indie rock"/>
    <x v="1"/>
    <x v="7"/>
    <n v="0.04"/>
    <x v="446"/>
  </r>
  <r>
    <x v="551"/>
    <s v="Martin-James"/>
    <x v="550"/>
    <x v="304"/>
    <x v="541"/>
    <x v="0"/>
    <x v="391"/>
    <x v="2"/>
    <s v="AUD"/>
    <n v="1419055200"/>
    <n v="1422511200"/>
    <x v="515"/>
    <d v="2015-01-29T06:00:00"/>
    <b v="0"/>
    <b v="1"/>
    <s v="technology/web"/>
    <x v="2"/>
    <x v="2"/>
    <n v="0.58632981676846196"/>
    <x v="545"/>
  </r>
  <r>
    <x v="552"/>
    <s v="Mercer, Solomon and Singleton"/>
    <x v="551"/>
    <x v="25"/>
    <x v="542"/>
    <x v="0"/>
    <x v="45"/>
    <x v="1"/>
    <s v="USD"/>
    <n v="1480140000"/>
    <n v="1480312800"/>
    <x v="516"/>
    <d v="2016-11-28T06:00:00"/>
    <b v="0"/>
    <b v="0"/>
    <s v="theater/plays"/>
    <x v="3"/>
    <x v="3"/>
    <n v="0.98511111111111116"/>
    <x v="546"/>
  </r>
  <r>
    <x v="553"/>
    <s v="Dougherty, Austin and Mills"/>
    <x v="552"/>
    <x v="305"/>
    <x v="543"/>
    <x v="0"/>
    <x v="392"/>
    <x v="1"/>
    <s v="USD"/>
    <n v="1293948000"/>
    <n v="1294034400"/>
    <x v="517"/>
    <d v="2011-01-03T06:00:00"/>
    <b v="0"/>
    <b v="0"/>
    <s v="music/rock"/>
    <x v="1"/>
    <x v="1"/>
    <n v="0.43975381008206332"/>
    <x v="547"/>
  </r>
  <r>
    <x v="554"/>
    <s v="Ritter PLC"/>
    <x v="553"/>
    <x v="40"/>
    <x v="544"/>
    <x v="1"/>
    <x v="353"/>
    <x v="0"/>
    <s v="CAD"/>
    <n v="1482127200"/>
    <n v="1482645600"/>
    <x v="518"/>
    <d v="2016-12-25T06:00:00"/>
    <b v="0"/>
    <b v="0"/>
    <s v="music/indie rock"/>
    <x v="1"/>
    <x v="7"/>
    <n v="1.5166315789473683"/>
    <x v="548"/>
  </r>
  <r>
    <x v="555"/>
    <s v="Anderson Group"/>
    <x v="554"/>
    <x v="9"/>
    <x v="545"/>
    <x v="1"/>
    <x v="18"/>
    <x v="3"/>
    <s v="DKK"/>
    <n v="1396414800"/>
    <n v="1399093200"/>
    <x v="519"/>
    <d v="2014-05-03T05:00:00"/>
    <b v="0"/>
    <b v="0"/>
    <s v="music/rock"/>
    <x v="1"/>
    <x v="1"/>
    <n v="2.2363492063492063"/>
    <x v="549"/>
  </r>
  <r>
    <x v="556"/>
    <s v="Smith and Sons"/>
    <x v="555"/>
    <x v="5"/>
    <x v="546"/>
    <x v="1"/>
    <x v="393"/>
    <x v="1"/>
    <s v="USD"/>
    <n v="1315285200"/>
    <n v="1315890000"/>
    <x v="520"/>
    <d v="2011-09-13T05:00:00"/>
    <b v="0"/>
    <b v="1"/>
    <s v="publishing/translations"/>
    <x v="5"/>
    <x v="18"/>
    <n v="2.3975"/>
    <x v="550"/>
  </r>
  <r>
    <x v="557"/>
    <s v="Lam-Hamilton"/>
    <x v="556"/>
    <x v="46"/>
    <x v="547"/>
    <x v="1"/>
    <x v="394"/>
    <x v="1"/>
    <s v="USD"/>
    <n v="1443762000"/>
    <n v="1444021200"/>
    <x v="521"/>
    <d v="2015-10-05T05:00:00"/>
    <b v="0"/>
    <b v="1"/>
    <s v="film &amp; video/science fiction"/>
    <x v="4"/>
    <x v="22"/>
    <n v="1.9933333333333334"/>
    <x v="551"/>
  </r>
  <r>
    <x v="558"/>
    <s v="Ho Ltd"/>
    <x v="557"/>
    <x v="306"/>
    <x v="548"/>
    <x v="1"/>
    <x v="105"/>
    <x v="1"/>
    <s v="USD"/>
    <n v="1456293600"/>
    <n v="1460005200"/>
    <x v="522"/>
    <d v="2016-04-07T05:00:00"/>
    <b v="0"/>
    <b v="0"/>
    <s v="theater/plays"/>
    <x v="3"/>
    <x v="3"/>
    <n v="1.373448275862069"/>
    <x v="552"/>
  </r>
  <r>
    <x v="559"/>
    <s v="Brown, Estrada and Jensen"/>
    <x v="558"/>
    <x v="307"/>
    <x v="549"/>
    <x v="1"/>
    <x v="395"/>
    <x v="1"/>
    <s v="USD"/>
    <n v="1470114000"/>
    <n v="1470718800"/>
    <x v="523"/>
    <d v="2016-08-09T05:00:00"/>
    <b v="0"/>
    <b v="0"/>
    <s v="theater/plays"/>
    <x v="3"/>
    <x v="3"/>
    <n v="1.009696106362773"/>
    <x v="553"/>
  </r>
  <r>
    <x v="560"/>
    <s v="Hunt LLC"/>
    <x v="559"/>
    <x v="77"/>
    <x v="550"/>
    <x v="1"/>
    <x v="396"/>
    <x v="1"/>
    <s v="USD"/>
    <n v="1321596000"/>
    <n v="1325052000"/>
    <x v="524"/>
    <d v="2011-12-28T06:00:00"/>
    <b v="0"/>
    <b v="0"/>
    <s v="film &amp; video/animation"/>
    <x v="4"/>
    <x v="10"/>
    <n v="7.9416000000000002"/>
    <x v="554"/>
  </r>
  <r>
    <x v="561"/>
    <s v="Fowler-Smith"/>
    <x v="560"/>
    <x v="162"/>
    <x v="551"/>
    <x v="1"/>
    <x v="40"/>
    <x v="5"/>
    <s v="CHF"/>
    <n v="1318827600"/>
    <n v="1319000400"/>
    <x v="525"/>
    <d v="2011-10-19T05:00:00"/>
    <b v="0"/>
    <b v="0"/>
    <s v="theater/plays"/>
    <x v="3"/>
    <x v="3"/>
    <n v="3.6970000000000001"/>
    <x v="555"/>
  </r>
  <r>
    <x v="562"/>
    <s v="Blair Inc"/>
    <x v="561"/>
    <x v="34"/>
    <x v="314"/>
    <x v="0"/>
    <x v="150"/>
    <x v="5"/>
    <s v="CHF"/>
    <n v="1552366800"/>
    <n v="1552539600"/>
    <x v="188"/>
    <d v="2019-03-14T05:00:00"/>
    <b v="0"/>
    <b v="0"/>
    <s v="music/rock"/>
    <x v="1"/>
    <x v="1"/>
    <n v="0.12818181818181817"/>
    <x v="556"/>
  </r>
  <r>
    <x v="563"/>
    <s v="Kelley, Stanton and Sanchez"/>
    <x v="562"/>
    <x v="41"/>
    <x v="552"/>
    <x v="1"/>
    <x v="72"/>
    <x v="2"/>
    <s v="AUD"/>
    <n v="1542088800"/>
    <n v="1543816800"/>
    <x v="526"/>
    <d v="2018-12-03T06:00:00"/>
    <b v="0"/>
    <b v="0"/>
    <s v="film &amp; video/documentary"/>
    <x v="4"/>
    <x v="4"/>
    <n v="1.3802702702702703"/>
    <x v="557"/>
  </r>
  <r>
    <x v="564"/>
    <s v="Hernandez-Macdonald"/>
    <x v="563"/>
    <x v="308"/>
    <x v="553"/>
    <x v="0"/>
    <x v="397"/>
    <x v="1"/>
    <s v="USD"/>
    <n v="1426395600"/>
    <n v="1427086800"/>
    <x v="527"/>
    <d v="2015-03-23T05:00:00"/>
    <b v="0"/>
    <b v="0"/>
    <s v="theater/plays"/>
    <x v="3"/>
    <x v="3"/>
    <n v="0.83813278008298753"/>
    <x v="558"/>
  </r>
  <r>
    <x v="565"/>
    <s v="Joseph LLC"/>
    <x v="564"/>
    <x v="309"/>
    <x v="554"/>
    <x v="1"/>
    <x v="398"/>
    <x v="1"/>
    <s v="USD"/>
    <n v="1321336800"/>
    <n v="1323064800"/>
    <x v="528"/>
    <d v="2011-12-05T06:00:00"/>
    <b v="0"/>
    <b v="0"/>
    <s v="theater/plays"/>
    <x v="3"/>
    <x v="3"/>
    <n v="2.0460063224446787"/>
    <x v="559"/>
  </r>
  <r>
    <x v="566"/>
    <s v="Webb-Smith"/>
    <x v="565"/>
    <x v="29"/>
    <x v="555"/>
    <x v="0"/>
    <x v="95"/>
    <x v="1"/>
    <s v="USD"/>
    <n v="1456293600"/>
    <n v="1458277200"/>
    <x v="522"/>
    <d v="2016-03-18T05:00:00"/>
    <b v="0"/>
    <b v="1"/>
    <s v="music/electric music"/>
    <x v="1"/>
    <x v="5"/>
    <n v="0.44344086021505374"/>
    <x v="560"/>
  </r>
  <r>
    <x v="567"/>
    <s v="Johns PLC"/>
    <x v="566"/>
    <x v="85"/>
    <x v="556"/>
    <x v="1"/>
    <x v="146"/>
    <x v="1"/>
    <s v="USD"/>
    <n v="1404968400"/>
    <n v="1405141200"/>
    <x v="529"/>
    <d v="2014-07-12T05:00:00"/>
    <b v="0"/>
    <b v="0"/>
    <s v="music/rock"/>
    <x v="1"/>
    <x v="1"/>
    <n v="2.1860294117647059"/>
    <x v="561"/>
  </r>
  <r>
    <x v="568"/>
    <s v="Hardin-Foley"/>
    <x v="567"/>
    <x v="310"/>
    <x v="557"/>
    <x v="1"/>
    <x v="399"/>
    <x v="1"/>
    <s v="USD"/>
    <n v="1279170000"/>
    <n v="1283058000"/>
    <x v="530"/>
    <d v="2010-08-29T05:00:00"/>
    <b v="0"/>
    <b v="0"/>
    <s v="theater/plays"/>
    <x v="3"/>
    <x v="3"/>
    <n v="1.8603314917127072"/>
    <x v="562"/>
  </r>
  <r>
    <x v="569"/>
    <s v="Fischer, Fowler and Arnold"/>
    <x v="568"/>
    <x v="311"/>
    <x v="558"/>
    <x v="1"/>
    <x v="400"/>
    <x v="6"/>
    <s v="EUR"/>
    <n v="1294725600"/>
    <n v="1295762400"/>
    <x v="531"/>
    <d v="2011-01-23T06:00:00"/>
    <b v="0"/>
    <b v="0"/>
    <s v="film &amp; video/animation"/>
    <x v="4"/>
    <x v="10"/>
    <n v="2.3733830845771142"/>
    <x v="563"/>
  </r>
  <r>
    <x v="570"/>
    <s v="Martinez-Juarez"/>
    <x v="569"/>
    <x v="312"/>
    <x v="559"/>
    <x v="1"/>
    <x v="401"/>
    <x v="1"/>
    <s v="USD"/>
    <n v="1419055200"/>
    <n v="1419573600"/>
    <x v="515"/>
    <d v="2014-12-26T06:00:00"/>
    <b v="0"/>
    <b v="1"/>
    <s v="music/rock"/>
    <x v="1"/>
    <x v="1"/>
    <n v="3.0565384615384614"/>
    <x v="564"/>
  </r>
  <r>
    <x v="571"/>
    <s v="Wilson and Sons"/>
    <x v="570"/>
    <x v="26"/>
    <x v="560"/>
    <x v="0"/>
    <x v="164"/>
    <x v="6"/>
    <s v="EUR"/>
    <n v="1434690000"/>
    <n v="1438750800"/>
    <x v="532"/>
    <d v="2015-08-05T05:00:00"/>
    <b v="0"/>
    <b v="0"/>
    <s v="film &amp; video/shorts"/>
    <x v="4"/>
    <x v="12"/>
    <n v="0.94142857142857139"/>
    <x v="565"/>
  </r>
  <r>
    <x v="572"/>
    <s v="Clements Group"/>
    <x v="571"/>
    <x v="25"/>
    <x v="561"/>
    <x v="3"/>
    <x v="115"/>
    <x v="1"/>
    <s v="USD"/>
    <n v="1443416400"/>
    <n v="1444798800"/>
    <x v="533"/>
    <d v="2015-10-14T05:00:00"/>
    <b v="0"/>
    <b v="1"/>
    <s v="music/rock"/>
    <x v="1"/>
    <x v="1"/>
    <n v="0.54400000000000004"/>
    <x v="566"/>
  </r>
  <r>
    <x v="573"/>
    <s v="Valenzuela-Cook"/>
    <x v="572"/>
    <x v="313"/>
    <x v="562"/>
    <x v="1"/>
    <x v="402"/>
    <x v="1"/>
    <s v="USD"/>
    <n v="1399006800"/>
    <n v="1399179600"/>
    <x v="409"/>
    <d v="2014-05-04T05:00:00"/>
    <b v="0"/>
    <b v="0"/>
    <s v="journalism/audio"/>
    <x v="8"/>
    <x v="23"/>
    <n v="1.1188059701492536"/>
    <x v="567"/>
  </r>
  <r>
    <x v="574"/>
    <s v="Parker, Haley and Foster"/>
    <x v="573"/>
    <x v="50"/>
    <x v="563"/>
    <x v="1"/>
    <x v="358"/>
    <x v="1"/>
    <s v="USD"/>
    <n v="1575698400"/>
    <n v="1576562400"/>
    <x v="534"/>
    <d v="2019-12-17T06:00:00"/>
    <b v="0"/>
    <b v="1"/>
    <s v="food/food trucks"/>
    <x v="0"/>
    <x v="0"/>
    <n v="3.6914814814814814"/>
    <x v="568"/>
  </r>
  <r>
    <x v="575"/>
    <s v="Fuentes LLC"/>
    <x v="574"/>
    <x v="314"/>
    <x v="564"/>
    <x v="0"/>
    <x v="21"/>
    <x v="1"/>
    <s v="USD"/>
    <n v="1400562000"/>
    <n v="1400821200"/>
    <x v="53"/>
    <d v="2014-05-23T05:00:00"/>
    <b v="0"/>
    <b v="1"/>
    <s v="theater/plays"/>
    <x v="3"/>
    <x v="3"/>
    <n v="0.62930372148859548"/>
    <x v="569"/>
  </r>
  <r>
    <x v="576"/>
    <s v="Moran and Sons"/>
    <x v="575"/>
    <x v="62"/>
    <x v="565"/>
    <x v="0"/>
    <x v="251"/>
    <x v="1"/>
    <s v="USD"/>
    <n v="1509512400"/>
    <n v="1510984800"/>
    <x v="535"/>
    <d v="2017-11-18T06:00:00"/>
    <b v="0"/>
    <b v="0"/>
    <s v="theater/plays"/>
    <x v="3"/>
    <x v="3"/>
    <n v="0.6492783505154639"/>
    <x v="570"/>
  </r>
  <r>
    <x v="577"/>
    <s v="Stevens Inc"/>
    <x v="576"/>
    <x v="139"/>
    <x v="566"/>
    <x v="3"/>
    <x v="95"/>
    <x v="1"/>
    <s v="USD"/>
    <n v="1299823200"/>
    <n v="1302066000"/>
    <x v="536"/>
    <d v="2011-04-06T05:00:00"/>
    <b v="0"/>
    <b v="0"/>
    <s v="music/jazz"/>
    <x v="1"/>
    <x v="17"/>
    <n v="0.18853658536585366"/>
    <x v="571"/>
  </r>
  <r>
    <x v="578"/>
    <s v="Martinez-Johnson"/>
    <x v="577"/>
    <x v="315"/>
    <x v="567"/>
    <x v="0"/>
    <x v="242"/>
    <x v="1"/>
    <s v="USD"/>
    <n v="1322719200"/>
    <n v="1322978400"/>
    <x v="537"/>
    <d v="2011-12-04T06:00:00"/>
    <b v="0"/>
    <b v="0"/>
    <s v="film &amp; video/science fiction"/>
    <x v="4"/>
    <x v="22"/>
    <n v="0.1675440414507772"/>
    <x v="572"/>
  </r>
  <r>
    <x v="579"/>
    <s v="Franklin Inc"/>
    <x v="578"/>
    <x v="8"/>
    <x v="568"/>
    <x v="1"/>
    <x v="215"/>
    <x v="1"/>
    <s v="USD"/>
    <n v="1312693200"/>
    <n v="1313730000"/>
    <x v="538"/>
    <d v="2011-08-19T05:00:00"/>
    <b v="0"/>
    <b v="0"/>
    <s v="music/jazz"/>
    <x v="1"/>
    <x v="17"/>
    <n v="1.0111290322580646"/>
    <x v="573"/>
  </r>
  <r>
    <x v="580"/>
    <s v="Perez PLC"/>
    <x v="579"/>
    <x v="316"/>
    <x v="569"/>
    <x v="1"/>
    <x v="403"/>
    <x v="1"/>
    <s v="USD"/>
    <n v="1393394400"/>
    <n v="1394085600"/>
    <x v="539"/>
    <d v="2014-03-06T06:00:00"/>
    <b v="0"/>
    <b v="0"/>
    <s v="theater/plays"/>
    <x v="3"/>
    <x v="3"/>
    <n v="3.4150228310502282"/>
    <x v="574"/>
  </r>
  <r>
    <x v="581"/>
    <s v="Sanchez, Cross and Savage"/>
    <x v="580"/>
    <x v="46"/>
    <x v="570"/>
    <x v="0"/>
    <x v="83"/>
    <x v="1"/>
    <s v="USD"/>
    <n v="1304053200"/>
    <n v="1305349200"/>
    <x v="540"/>
    <d v="2011-05-14T05:00:00"/>
    <b v="0"/>
    <b v="0"/>
    <s v="technology/web"/>
    <x v="2"/>
    <x v="2"/>
    <n v="0.64016666666666666"/>
    <x v="575"/>
  </r>
  <r>
    <x v="582"/>
    <s v="Pineda Ltd"/>
    <x v="581"/>
    <x v="251"/>
    <x v="571"/>
    <x v="0"/>
    <x v="344"/>
    <x v="1"/>
    <s v="USD"/>
    <n v="1433912400"/>
    <n v="1434344400"/>
    <x v="505"/>
    <d v="2015-06-15T05:00:00"/>
    <b v="0"/>
    <b v="1"/>
    <s v="games/video games"/>
    <x v="6"/>
    <x v="11"/>
    <n v="0.5208045977011494"/>
    <x v="576"/>
  </r>
  <r>
    <x v="583"/>
    <s v="Powell and Sons"/>
    <x v="582"/>
    <x v="317"/>
    <x v="572"/>
    <x v="1"/>
    <x v="404"/>
    <x v="1"/>
    <s v="USD"/>
    <n v="1329717600"/>
    <n v="1331186400"/>
    <x v="541"/>
    <d v="2012-03-08T06:00:00"/>
    <b v="0"/>
    <b v="0"/>
    <s v="film &amp; video/documentary"/>
    <x v="4"/>
    <x v="4"/>
    <n v="3.2240211640211642"/>
    <x v="577"/>
  </r>
  <r>
    <x v="584"/>
    <s v="Nunez-Richards"/>
    <x v="583"/>
    <x v="318"/>
    <x v="573"/>
    <x v="1"/>
    <x v="405"/>
    <x v="1"/>
    <s v="USD"/>
    <n v="1335330000"/>
    <n v="1336539600"/>
    <x v="542"/>
    <d v="2012-05-09T05:00:00"/>
    <b v="0"/>
    <b v="0"/>
    <s v="technology/web"/>
    <x v="2"/>
    <x v="2"/>
    <n v="1.1950810185185186"/>
    <x v="578"/>
  </r>
  <r>
    <x v="585"/>
    <s v="Pugh LLC"/>
    <x v="584"/>
    <x v="200"/>
    <x v="574"/>
    <x v="1"/>
    <x v="158"/>
    <x v="1"/>
    <s v="USD"/>
    <n v="1268888400"/>
    <n v="1269752400"/>
    <x v="543"/>
    <d v="2010-03-28T05:00:00"/>
    <b v="0"/>
    <b v="0"/>
    <s v="publishing/translations"/>
    <x v="5"/>
    <x v="18"/>
    <n v="1.4679775280898877"/>
    <x v="579"/>
  </r>
  <r>
    <x v="586"/>
    <s v="Rowe-Wong"/>
    <x v="585"/>
    <x v="31"/>
    <x v="575"/>
    <x v="1"/>
    <x v="406"/>
    <x v="1"/>
    <s v="USD"/>
    <n v="1289973600"/>
    <n v="1291615200"/>
    <x v="544"/>
    <d v="2010-12-06T06:00:00"/>
    <b v="0"/>
    <b v="0"/>
    <s v="music/rock"/>
    <x v="1"/>
    <x v="1"/>
    <n v="9.5057142857142853"/>
    <x v="580"/>
  </r>
  <r>
    <x v="587"/>
    <s v="Williams-Santos"/>
    <x v="586"/>
    <x v="151"/>
    <x v="576"/>
    <x v="0"/>
    <x v="388"/>
    <x v="0"/>
    <s v="CAD"/>
    <n v="1547877600"/>
    <n v="1552366800"/>
    <x v="35"/>
    <d v="2019-03-12T05:00:00"/>
    <b v="0"/>
    <b v="1"/>
    <s v="food/food trucks"/>
    <x v="0"/>
    <x v="0"/>
    <n v="0.72893617021276591"/>
    <x v="581"/>
  </r>
  <r>
    <x v="588"/>
    <s v="Weber Inc"/>
    <x v="587"/>
    <x v="215"/>
    <x v="577"/>
    <x v="0"/>
    <x v="407"/>
    <x v="4"/>
    <s v="GBP"/>
    <n v="1269493200"/>
    <n v="1272171600"/>
    <x v="152"/>
    <d v="2010-04-25T05:00:00"/>
    <b v="0"/>
    <b v="0"/>
    <s v="theater/plays"/>
    <x v="3"/>
    <x v="3"/>
    <n v="0.7900824873096447"/>
    <x v="582"/>
  </r>
  <r>
    <x v="589"/>
    <s v="Avery, Brown and Parker"/>
    <x v="588"/>
    <x v="58"/>
    <x v="578"/>
    <x v="0"/>
    <x v="408"/>
    <x v="1"/>
    <s v="USD"/>
    <n v="1436072400"/>
    <n v="1436677200"/>
    <x v="545"/>
    <d v="2015-07-12T05:00:00"/>
    <b v="0"/>
    <b v="0"/>
    <s v="film &amp; video/documentary"/>
    <x v="4"/>
    <x v="4"/>
    <n v="0.64721518987341775"/>
    <x v="583"/>
  </r>
  <r>
    <x v="590"/>
    <s v="Cox Group"/>
    <x v="589"/>
    <x v="143"/>
    <x v="579"/>
    <x v="0"/>
    <x v="99"/>
    <x v="2"/>
    <s v="AUD"/>
    <n v="1419141600"/>
    <n v="1420092000"/>
    <x v="546"/>
    <d v="2015-01-01T06:00:00"/>
    <b v="0"/>
    <b v="0"/>
    <s v="publishing/radio &amp; podcasts"/>
    <x v="5"/>
    <x v="15"/>
    <n v="0.82028169014084507"/>
    <x v="584"/>
  </r>
  <r>
    <x v="591"/>
    <s v="Jensen LLC"/>
    <x v="590"/>
    <x v="60"/>
    <x v="580"/>
    <x v="1"/>
    <x v="408"/>
    <x v="1"/>
    <s v="USD"/>
    <n v="1279083600"/>
    <n v="1279947600"/>
    <x v="547"/>
    <d v="2010-07-24T05:00:00"/>
    <b v="0"/>
    <b v="0"/>
    <s v="games/video games"/>
    <x v="6"/>
    <x v="11"/>
    <n v="10.376666666666667"/>
    <x v="585"/>
  </r>
  <r>
    <x v="592"/>
    <s v="Brown Inc"/>
    <x v="591"/>
    <x v="154"/>
    <x v="581"/>
    <x v="0"/>
    <x v="259"/>
    <x v="1"/>
    <s v="USD"/>
    <n v="1401426000"/>
    <n v="1402203600"/>
    <x v="548"/>
    <d v="2014-06-08T05:00:00"/>
    <b v="0"/>
    <b v="0"/>
    <s v="theater/plays"/>
    <x v="3"/>
    <x v="3"/>
    <n v="0.12910076530612244"/>
    <x v="586"/>
  </r>
  <r>
    <x v="593"/>
    <s v="Hale-Hayes"/>
    <x v="592"/>
    <x v="319"/>
    <x v="582"/>
    <x v="1"/>
    <x v="409"/>
    <x v="1"/>
    <s v="USD"/>
    <n v="1395810000"/>
    <n v="1396933200"/>
    <x v="549"/>
    <d v="2014-04-08T05:00:00"/>
    <b v="0"/>
    <b v="0"/>
    <s v="film &amp; video/animation"/>
    <x v="4"/>
    <x v="10"/>
    <n v="1.5484210526315789"/>
    <x v="587"/>
  </r>
  <r>
    <x v="594"/>
    <s v="Mcbride PLC"/>
    <x v="593"/>
    <x v="320"/>
    <x v="583"/>
    <x v="0"/>
    <x v="144"/>
    <x v="1"/>
    <s v="USD"/>
    <n v="1467003600"/>
    <n v="1467262800"/>
    <x v="550"/>
    <d v="2016-06-30T05:00:00"/>
    <b v="0"/>
    <b v="1"/>
    <s v="theater/plays"/>
    <x v="3"/>
    <x v="3"/>
    <n v="7.0991735537190084E-2"/>
    <x v="588"/>
  </r>
  <r>
    <x v="595"/>
    <s v="Harris-Jennings"/>
    <x v="594"/>
    <x v="321"/>
    <x v="584"/>
    <x v="1"/>
    <x v="410"/>
    <x v="1"/>
    <s v="USD"/>
    <n v="1268715600"/>
    <n v="1270530000"/>
    <x v="551"/>
    <d v="2010-04-06T05:00:00"/>
    <b v="0"/>
    <b v="1"/>
    <s v="theater/plays"/>
    <x v="3"/>
    <x v="3"/>
    <n v="2.0852773826458035"/>
    <x v="589"/>
  </r>
  <r>
    <x v="596"/>
    <s v="Becker-Scott"/>
    <x v="595"/>
    <x v="58"/>
    <x v="585"/>
    <x v="0"/>
    <x v="236"/>
    <x v="1"/>
    <s v="USD"/>
    <n v="1457157600"/>
    <n v="1457762400"/>
    <x v="552"/>
    <d v="2016-03-12T06:00:00"/>
    <b v="0"/>
    <b v="1"/>
    <s v="film &amp; video/drama"/>
    <x v="4"/>
    <x v="6"/>
    <n v="0.99683544303797467"/>
    <x v="590"/>
  </r>
  <r>
    <x v="597"/>
    <s v="Todd, Freeman and Henry"/>
    <x v="596"/>
    <x v="322"/>
    <x v="586"/>
    <x v="1"/>
    <x v="411"/>
    <x v="1"/>
    <s v="USD"/>
    <n v="1573970400"/>
    <n v="1575525600"/>
    <x v="462"/>
    <d v="2019-12-05T06:00:00"/>
    <b v="0"/>
    <b v="0"/>
    <s v="theater/plays"/>
    <x v="3"/>
    <x v="3"/>
    <n v="2.0159756097560977"/>
    <x v="591"/>
  </r>
  <r>
    <x v="598"/>
    <s v="Martinez, Garza and Young"/>
    <x v="597"/>
    <x v="323"/>
    <x v="587"/>
    <x v="1"/>
    <x v="412"/>
    <x v="6"/>
    <s v="EUR"/>
    <n v="1276578000"/>
    <n v="1279083600"/>
    <x v="553"/>
    <d v="2010-07-14T05:00:00"/>
    <b v="0"/>
    <b v="0"/>
    <s v="music/rock"/>
    <x v="1"/>
    <x v="1"/>
    <n v="1.6209032258064515"/>
    <x v="592"/>
  </r>
  <r>
    <x v="599"/>
    <s v="Smith-Ramos"/>
    <x v="598"/>
    <x v="324"/>
    <x v="588"/>
    <x v="0"/>
    <x v="172"/>
    <x v="3"/>
    <s v="DKK"/>
    <n v="1423720800"/>
    <n v="1424412000"/>
    <x v="554"/>
    <d v="2015-02-20T06:00:00"/>
    <b v="0"/>
    <b v="0"/>
    <s v="film &amp; video/documentary"/>
    <x v="4"/>
    <x v="4"/>
    <n v="3.6436208125445471E-2"/>
    <x v="593"/>
  </r>
  <r>
    <x v="600"/>
    <s v="Brown-George"/>
    <x v="599"/>
    <x v="0"/>
    <x v="297"/>
    <x v="0"/>
    <x v="49"/>
    <x v="4"/>
    <s v="GBP"/>
    <n v="1375160400"/>
    <n v="1376197200"/>
    <x v="555"/>
    <d v="2013-08-11T05:00:00"/>
    <b v="0"/>
    <b v="0"/>
    <s v="food/food trucks"/>
    <x v="0"/>
    <x v="0"/>
    <n v="0.05"/>
    <x v="298"/>
  </r>
  <r>
    <x v="601"/>
    <s v="Waters and Sons"/>
    <x v="600"/>
    <x v="9"/>
    <x v="589"/>
    <x v="1"/>
    <x v="346"/>
    <x v="1"/>
    <s v="USD"/>
    <n v="1401426000"/>
    <n v="1402894800"/>
    <x v="548"/>
    <d v="2014-06-16T05:00:00"/>
    <b v="1"/>
    <b v="0"/>
    <s v="technology/wearables"/>
    <x v="2"/>
    <x v="8"/>
    <n v="2.0663492063492064"/>
    <x v="594"/>
  </r>
  <r>
    <x v="602"/>
    <s v="Brown Ltd"/>
    <x v="601"/>
    <x v="325"/>
    <x v="590"/>
    <x v="1"/>
    <x v="413"/>
    <x v="1"/>
    <s v="USD"/>
    <n v="1433480400"/>
    <n v="1434430800"/>
    <x v="62"/>
    <d v="2015-06-16T05:00:00"/>
    <b v="0"/>
    <b v="0"/>
    <s v="theater/plays"/>
    <x v="3"/>
    <x v="3"/>
    <n v="1.2823628691983122"/>
    <x v="595"/>
  </r>
  <r>
    <x v="603"/>
    <s v="Christian, Yates and Greer"/>
    <x v="602"/>
    <x v="98"/>
    <x v="591"/>
    <x v="1"/>
    <x v="408"/>
    <x v="1"/>
    <s v="USD"/>
    <n v="1555563600"/>
    <n v="1557896400"/>
    <x v="556"/>
    <d v="2019-05-15T05:00:00"/>
    <b v="0"/>
    <b v="0"/>
    <s v="theater/plays"/>
    <x v="3"/>
    <x v="3"/>
    <n v="1.1966037735849056"/>
    <x v="596"/>
  </r>
  <r>
    <x v="604"/>
    <s v="Cole, Hernandez and Rodriguez"/>
    <x v="603"/>
    <x v="326"/>
    <x v="592"/>
    <x v="1"/>
    <x v="414"/>
    <x v="1"/>
    <s v="USD"/>
    <n v="1295676000"/>
    <n v="1297490400"/>
    <x v="557"/>
    <d v="2011-02-12T06:00:00"/>
    <b v="0"/>
    <b v="0"/>
    <s v="theater/plays"/>
    <x v="3"/>
    <x v="3"/>
    <n v="1.7073055242390078"/>
    <x v="597"/>
  </r>
  <r>
    <x v="605"/>
    <s v="Ortiz, Valenzuela and Collins"/>
    <x v="604"/>
    <x v="88"/>
    <x v="593"/>
    <x v="1"/>
    <x v="37"/>
    <x v="1"/>
    <s v="USD"/>
    <n v="1443848400"/>
    <n v="1447394400"/>
    <x v="27"/>
    <d v="2015-11-13T06:00:00"/>
    <b v="0"/>
    <b v="0"/>
    <s v="publishing/nonfiction"/>
    <x v="5"/>
    <x v="9"/>
    <n v="1.8721212121212121"/>
    <x v="598"/>
  </r>
  <r>
    <x v="606"/>
    <s v="Valencia PLC"/>
    <x v="605"/>
    <x v="74"/>
    <x v="594"/>
    <x v="1"/>
    <x v="415"/>
    <x v="4"/>
    <s v="GBP"/>
    <n v="1457330400"/>
    <n v="1458277200"/>
    <x v="558"/>
    <d v="2016-03-18T05:00:00"/>
    <b v="0"/>
    <b v="0"/>
    <s v="music/rock"/>
    <x v="1"/>
    <x v="1"/>
    <n v="1.8838235294117647"/>
    <x v="599"/>
  </r>
  <r>
    <x v="607"/>
    <s v="Gordon, Mendez and Johnson"/>
    <x v="606"/>
    <x v="327"/>
    <x v="595"/>
    <x v="1"/>
    <x v="416"/>
    <x v="1"/>
    <s v="USD"/>
    <n v="1395550800"/>
    <n v="1395723600"/>
    <x v="559"/>
    <d v="2014-03-25T05:00:00"/>
    <b v="0"/>
    <b v="0"/>
    <s v="food/food trucks"/>
    <x v="0"/>
    <x v="0"/>
    <n v="1.3129869186046512"/>
    <x v="600"/>
  </r>
  <r>
    <x v="608"/>
    <s v="Johnson Group"/>
    <x v="607"/>
    <x v="61"/>
    <x v="416"/>
    <x v="1"/>
    <x v="417"/>
    <x v="1"/>
    <s v="USD"/>
    <n v="1551852000"/>
    <n v="1552197600"/>
    <x v="426"/>
    <d v="2019-03-10T06:00:00"/>
    <b v="0"/>
    <b v="1"/>
    <s v="music/jazz"/>
    <x v="1"/>
    <x v="17"/>
    <n v="2.8397435897435899"/>
    <x v="601"/>
  </r>
  <r>
    <x v="609"/>
    <s v="Rose-Fuller"/>
    <x v="608"/>
    <x v="83"/>
    <x v="596"/>
    <x v="1"/>
    <x v="124"/>
    <x v="1"/>
    <s v="USD"/>
    <n v="1547618400"/>
    <n v="1549087200"/>
    <x v="560"/>
    <d v="2019-02-02T06:00:00"/>
    <b v="0"/>
    <b v="0"/>
    <s v="film &amp; video/science fiction"/>
    <x v="4"/>
    <x v="22"/>
    <n v="1.2041999999999999"/>
    <x v="602"/>
  </r>
  <r>
    <x v="610"/>
    <s v="Hughes, Mendez and Patterson"/>
    <x v="609"/>
    <x v="328"/>
    <x v="597"/>
    <x v="1"/>
    <x v="418"/>
    <x v="1"/>
    <s v="USD"/>
    <n v="1355637600"/>
    <n v="1356847200"/>
    <x v="561"/>
    <d v="2012-12-30T06:00:00"/>
    <b v="0"/>
    <b v="0"/>
    <s v="theater/plays"/>
    <x v="3"/>
    <x v="3"/>
    <n v="4.1905607476635511"/>
    <x v="603"/>
  </r>
  <r>
    <x v="611"/>
    <s v="Brady, Cortez and Rodriguez"/>
    <x v="610"/>
    <x v="139"/>
    <x v="598"/>
    <x v="3"/>
    <x v="27"/>
    <x v="1"/>
    <s v="USD"/>
    <n v="1374728400"/>
    <n v="1375765200"/>
    <x v="562"/>
    <d v="2013-08-06T05:00:00"/>
    <b v="0"/>
    <b v="0"/>
    <s v="theater/plays"/>
    <x v="3"/>
    <x v="3"/>
    <n v="0.13853658536585367"/>
    <x v="604"/>
  </r>
  <r>
    <x v="612"/>
    <s v="Wang, Nguyen and Horton"/>
    <x v="611"/>
    <x v="8"/>
    <x v="599"/>
    <x v="1"/>
    <x v="325"/>
    <x v="1"/>
    <s v="USD"/>
    <n v="1287810000"/>
    <n v="1289800800"/>
    <x v="563"/>
    <d v="2010-11-15T06:00:00"/>
    <b v="0"/>
    <b v="0"/>
    <s v="music/electric music"/>
    <x v="1"/>
    <x v="5"/>
    <n v="1.3943548387096774"/>
    <x v="605"/>
  </r>
  <r>
    <x v="613"/>
    <s v="Santos, Williams and Brown"/>
    <x v="612"/>
    <x v="65"/>
    <x v="600"/>
    <x v="1"/>
    <x v="150"/>
    <x v="0"/>
    <s v="CAD"/>
    <n v="1503723600"/>
    <n v="1504501200"/>
    <x v="564"/>
    <d v="2017-09-04T05:00:00"/>
    <b v="0"/>
    <b v="0"/>
    <s v="theater/plays"/>
    <x v="3"/>
    <x v="3"/>
    <n v="1.74"/>
    <x v="606"/>
  </r>
  <r>
    <x v="614"/>
    <s v="Barnett and Sons"/>
    <x v="613"/>
    <x v="329"/>
    <x v="601"/>
    <x v="1"/>
    <x v="419"/>
    <x v="1"/>
    <s v="USD"/>
    <n v="1484114400"/>
    <n v="1485669600"/>
    <x v="565"/>
    <d v="2017-01-29T06:00:00"/>
    <b v="0"/>
    <b v="0"/>
    <s v="theater/plays"/>
    <x v="3"/>
    <x v="3"/>
    <n v="1.5549056603773586"/>
    <x v="607"/>
  </r>
  <r>
    <x v="615"/>
    <s v="Petersen-Rodriguez"/>
    <x v="614"/>
    <x v="275"/>
    <x v="602"/>
    <x v="1"/>
    <x v="73"/>
    <x v="6"/>
    <s v="EUR"/>
    <n v="1461906000"/>
    <n v="1462770000"/>
    <x v="566"/>
    <d v="2016-05-09T05:00:00"/>
    <b v="0"/>
    <b v="0"/>
    <s v="theater/plays"/>
    <x v="3"/>
    <x v="3"/>
    <n v="1.7044705882352942"/>
    <x v="608"/>
  </r>
  <r>
    <x v="616"/>
    <s v="Burnett-Mora"/>
    <x v="615"/>
    <x v="330"/>
    <x v="402"/>
    <x v="1"/>
    <x v="202"/>
    <x v="4"/>
    <s v="GBP"/>
    <n v="1379653200"/>
    <n v="1379739600"/>
    <x v="567"/>
    <d v="2013-09-21T05:00:00"/>
    <b v="0"/>
    <b v="1"/>
    <s v="music/indie rock"/>
    <x v="1"/>
    <x v="7"/>
    <n v="1.8951562500000001"/>
    <x v="609"/>
  </r>
  <r>
    <x v="617"/>
    <s v="King LLC"/>
    <x v="616"/>
    <x v="1"/>
    <x v="203"/>
    <x v="1"/>
    <x v="12"/>
    <x v="1"/>
    <s v="USD"/>
    <n v="1401858000"/>
    <n v="1402722000"/>
    <x v="568"/>
    <d v="2014-06-14T05:00:00"/>
    <b v="0"/>
    <b v="0"/>
    <s v="theater/plays"/>
    <x v="3"/>
    <x v="3"/>
    <n v="2.4971428571428573"/>
    <x v="610"/>
  </r>
  <r>
    <x v="618"/>
    <s v="Miller Ltd"/>
    <x v="617"/>
    <x v="331"/>
    <x v="603"/>
    <x v="0"/>
    <x v="420"/>
    <x v="1"/>
    <s v="USD"/>
    <n v="1367470800"/>
    <n v="1369285200"/>
    <x v="569"/>
    <d v="2013-05-23T05:00:00"/>
    <b v="0"/>
    <b v="0"/>
    <s v="publishing/nonfiction"/>
    <x v="5"/>
    <x v="9"/>
    <n v="0.48860523665659616"/>
    <x v="611"/>
  </r>
  <r>
    <x v="619"/>
    <s v="Case LLC"/>
    <x v="618"/>
    <x v="332"/>
    <x v="604"/>
    <x v="0"/>
    <x v="355"/>
    <x v="1"/>
    <s v="USD"/>
    <n v="1304658000"/>
    <n v="1304744400"/>
    <x v="570"/>
    <d v="2011-05-07T05:00:00"/>
    <b v="1"/>
    <b v="1"/>
    <s v="theater/plays"/>
    <x v="3"/>
    <x v="3"/>
    <n v="0.28461970393057684"/>
    <x v="612"/>
  </r>
  <r>
    <x v="620"/>
    <s v="Swanson, Wilson and Baker"/>
    <x v="619"/>
    <x v="333"/>
    <x v="605"/>
    <x v="1"/>
    <x v="58"/>
    <x v="2"/>
    <s v="AUD"/>
    <n v="1467954000"/>
    <n v="1468299600"/>
    <x v="571"/>
    <d v="2016-07-12T05:00:00"/>
    <b v="0"/>
    <b v="0"/>
    <s v="photography/photography books"/>
    <x v="7"/>
    <x v="14"/>
    <n v="2.6802325581395348"/>
    <x v="613"/>
  </r>
  <r>
    <x v="621"/>
    <s v="Dean, Fox and Phillips"/>
    <x v="620"/>
    <x v="334"/>
    <x v="606"/>
    <x v="1"/>
    <x v="421"/>
    <x v="1"/>
    <s v="USD"/>
    <n v="1473742800"/>
    <n v="1474174800"/>
    <x v="572"/>
    <d v="2016-09-18T05:00:00"/>
    <b v="0"/>
    <b v="0"/>
    <s v="theater/plays"/>
    <x v="3"/>
    <x v="3"/>
    <n v="6.1980078125000002"/>
    <x v="614"/>
  </r>
  <r>
    <x v="622"/>
    <s v="Smith-Smith"/>
    <x v="621"/>
    <x v="335"/>
    <x v="607"/>
    <x v="0"/>
    <x v="251"/>
    <x v="1"/>
    <s v="USD"/>
    <n v="1523768400"/>
    <n v="1526014800"/>
    <x v="573"/>
    <d v="2018-05-11T05:00:00"/>
    <b v="0"/>
    <b v="0"/>
    <s v="music/indie rock"/>
    <x v="1"/>
    <x v="7"/>
    <n v="3.1301587301587303E-2"/>
    <x v="615"/>
  </r>
  <r>
    <x v="623"/>
    <s v="Smith, Scott and Rodriguez"/>
    <x v="622"/>
    <x v="336"/>
    <x v="608"/>
    <x v="1"/>
    <x v="422"/>
    <x v="4"/>
    <s v="GBP"/>
    <n v="1437022800"/>
    <n v="1437454800"/>
    <x v="574"/>
    <d v="2015-07-21T05:00:00"/>
    <b v="0"/>
    <b v="0"/>
    <s v="theater/plays"/>
    <x v="3"/>
    <x v="3"/>
    <n v="1.5992152704135738"/>
    <x v="616"/>
  </r>
  <r>
    <x v="624"/>
    <s v="White, Robertson and Roberts"/>
    <x v="623"/>
    <x v="135"/>
    <x v="609"/>
    <x v="1"/>
    <x v="423"/>
    <x v="1"/>
    <s v="USD"/>
    <n v="1422165600"/>
    <n v="1422684000"/>
    <x v="511"/>
    <d v="2015-01-31T06:00:00"/>
    <b v="0"/>
    <b v="0"/>
    <s v="photography/photography books"/>
    <x v="7"/>
    <x v="14"/>
    <n v="2.793921568627451"/>
    <x v="617"/>
  </r>
  <r>
    <x v="625"/>
    <s v="Martinez Inc"/>
    <x v="624"/>
    <x v="168"/>
    <x v="377"/>
    <x v="0"/>
    <x v="197"/>
    <x v="1"/>
    <s v="USD"/>
    <n v="1580104800"/>
    <n v="1581314400"/>
    <x v="575"/>
    <d v="2020-02-10T06:00:00"/>
    <b v="0"/>
    <b v="0"/>
    <s v="theater/plays"/>
    <x v="3"/>
    <x v="3"/>
    <n v="0.77373333333333338"/>
    <x v="618"/>
  </r>
  <r>
    <x v="626"/>
    <s v="Tucker, Mccoy and Marquez"/>
    <x v="625"/>
    <x v="330"/>
    <x v="610"/>
    <x v="1"/>
    <x v="288"/>
    <x v="1"/>
    <s v="USD"/>
    <n v="1285650000"/>
    <n v="1286427600"/>
    <x v="576"/>
    <d v="2010-10-07T05:00:00"/>
    <b v="0"/>
    <b v="1"/>
    <s v="theater/plays"/>
    <x v="3"/>
    <x v="3"/>
    <n v="2.0632812500000002"/>
    <x v="619"/>
  </r>
  <r>
    <x v="627"/>
    <s v="Martin, Lee and Armstrong"/>
    <x v="626"/>
    <x v="39"/>
    <x v="611"/>
    <x v="1"/>
    <x v="110"/>
    <x v="4"/>
    <s v="GBP"/>
    <n v="1276664400"/>
    <n v="1278738000"/>
    <x v="577"/>
    <d v="2010-07-10T05:00:00"/>
    <b v="1"/>
    <b v="0"/>
    <s v="food/food trucks"/>
    <x v="0"/>
    <x v="0"/>
    <n v="6.9424999999999999"/>
    <x v="620"/>
  </r>
  <r>
    <x v="628"/>
    <s v="Dunn, Moreno and Green"/>
    <x v="627"/>
    <x v="89"/>
    <x v="612"/>
    <x v="1"/>
    <x v="87"/>
    <x v="1"/>
    <s v="USD"/>
    <n v="1286168400"/>
    <n v="1286427600"/>
    <x v="578"/>
    <d v="2010-10-07T05:00:00"/>
    <b v="0"/>
    <b v="0"/>
    <s v="music/indie rock"/>
    <x v="1"/>
    <x v="7"/>
    <n v="1.5178947368421052"/>
    <x v="621"/>
  </r>
  <r>
    <x v="629"/>
    <s v="Jackson, Martinez and Ray"/>
    <x v="628"/>
    <x v="337"/>
    <x v="613"/>
    <x v="0"/>
    <x v="424"/>
    <x v="1"/>
    <s v="USD"/>
    <n v="1467781200"/>
    <n v="1467954000"/>
    <x v="579"/>
    <d v="2016-07-08T05:00:00"/>
    <b v="0"/>
    <b v="1"/>
    <s v="theater/plays"/>
    <x v="3"/>
    <x v="3"/>
    <n v="0.64582072176949945"/>
    <x v="622"/>
  </r>
  <r>
    <x v="630"/>
    <s v="Patterson-Johnson"/>
    <x v="629"/>
    <x v="40"/>
    <x v="614"/>
    <x v="3"/>
    <x v="215"/>
    <x v="1"/>
    <s v="USD"/>
    <n v="1556686800"/>
    <n v="1557637200"/>
    <x v="580"/>
    <d v="2019-05-12T05:00:00"/>
    <b v="0"/>
    <b v="1"/>
    <s v="theater/plays"/>
    <x v="3"/>
    <x v="3"/>
    <n v="0.62873684210526315"/>
    <x v="623"/>
  </r>
  <r>
    <x v="631"/>
    <s v="Carlson-Hernandez"/>
    <x v="630"/>
    <x v="338"/>
    <x v="615"/>
    <x v="1"/>
    <x v="425"/>
    <x v="1"/>
    <s v="USD"/>
    <n v="1553576400"/>
    <n v="1553922000"/>
    <x v="581"/>
    <d v="2019-03-30T05:00:00"/>
    <b v="0"/>
    <b v="0"/>
    <s v="theater/plays"/>
    <x v="3"/>
    <x v="3"/>
    <n v="3.1039864864864866"/>
    <x v="624"/>
  </r>
  <r>
    <x v="632"/>
    <s v="Parker PLC"/>
    <x v="631"/>
    <x v="339"/>
    <x v="616"/>
    <x v="2"/>
    <x v="426"/>
    <x v="1"/>
    <s v="USD"/>
    <n v="1414904400"/>
    <n v="1416463200"/>
    <x v="582"/>
    <d v="2014-11-20T06:00:00"/>
    <b v="0"/>
    <b v="0"/>
    <s v="theater/plays"/>
    <x v="3"/>
    <x v="3"/>
    <n v="0.42859916782246882"/>
    <x v="625"/>
  </r>
  <r>
    <x v="633"/>
    <s v="Yu and Sons"/>
    <x v="632"/>
    <x v="313"/>
    <x v="617"/>
    <x v="0"/>
    <x v="339"/>
    <x v="1"/>
    <s v="USD"/>
    <n v="1446876000"/>
    <n v="1447221600"/>
    <x v="336"/>
    <d v="2015-11-11T06:00:00"/>
    <b v="0"/>
    <b v="0"/>
    <s v="film &amp; video/animation"/>
    <x v="4"/>
    <x v="10"/>
    <n v="0.83119402985074631"/>
    <x v="626"/>
  </r>
  <r>
    <x v="634"/>
    <s v="Taylor, Johnson and Hernandez"/>
    <x v="633"/>
    <x v="195"/>
    <x v="618"/>
    <x v="3"/>
    <x v="427"/>
    <x v="1"/>
    <s v="USD"/>
    <n v="1490418000"/>
    <n v="1491627600"/>
    <x v="583"/>
    <d v="2017-04-08T05:00:00"/>
    <b v="0"/>
    <b v="0"/>
    <s v="film &amp; video/television"/>
    <x v="4"/>
    <x v="19"/>
    <n v="0.78531302876480547"/>
    <x v="627"/>
  </r>
  <r>
    <x v="635"/>
    <s v="Mack Ltd"/>
    <x v="634"/>
    <x v="340"/>
    <x v="619"/>
    <x v="1"/>
    <x v="428"/>
    <x v="1"/>
    <s v="USD"/>
    <n v="1360389600"/>
    <n v="1363150800"/>
    <x v="584"/>
    <d v="2013-03-13T05:00:00"/>
    <b v="0"/>
    <b v="0"/>
    <s v="film &amp; video/television"/>
    <x v="4"/>
    <x v="19"/>
    <n v="1.1409352517985611"/>
    <x v="628"/>
  </r>
  <r>
    <x v="636"/>
    <s v="Lamb-Sanders"/>
    <x v="635"/>
    <x v="341"/>
    <x v="620"/>
    <x v="0"/>
    <x v="429"/>
    <x v="3"/>
    <s v="DKK"/>
    <n v="1326866400"/>
    <n v="1330754400"/>
    <x v="585"/>
    <d v="2012-03-03T06:00:00"/>
    <b v="0"/>
    <b v="1"/>
    <s v="film &amp; video/animation"/>
    <x v="4"/>
    <x v="10"/>
    <n v="0.64537683358624176"/>
    <x v="629"/>
  </r>
  <r>
    <x v="637"/>
    <s v="Williams-Ramirez"/>
    <x v="636"/>
    <x v="275"/>
    <x v="621"/>
    <x v="0"/>
    <x v="167"/>
    <x v="1"/>
    <s v="USD"/>
    <n v="1479103200"/>
    <n v="1479794400"/>
    <x v="586"/>
    <d v="2016-11-22T06:00:00"/>
    <b v="0"/>
    <b v="0"/>
    <s v="theater/plays"/>
    <x v="3"/>
    <x v="3"/>
    <n v="0.79411764705882348"/>
    <x v="630"/>
  </r>
  <r>
    <x v="638"/>
    <s v="Weaver Ltd"/>
    <x v="637"/>
    <x v="342"/>
    <x v="622"/>
    <x v="0"/>
    <x v="115"/>
    <x v="1"/>
    <s v="USD"/>
    <n v="1280206800"/>
    <n v="1281243600"/>
    <x v="587"/>
    <d v="2010-08-08T05:00:00"/>
    <b v="0"/>
    <b v="1"/>
    <s v="theater/plays"/>
    <x v="3"/>
    <x v="3"/>
    <n v="0.11419117647058824"/>
    <x v="631"/>
  </r>
  <r>
    <x v="639"/>
    <s v="Barnes-Williams"/>
    <x v="638"/>
    <x v="133"/>
    <x v="623"/>
    <x v="2"/>
    <x v="430"/>
    <x v="1"/>
    <s v="USD"/>
    <n v="1532754000"/>
    <n v="1532754000"/>
    <x v="588"/>
    <d v="2018-07-28T05:00:00"/>
    <b v="0"/>
    <b v="1"/>
    <s v="film &amp; video/drama"/>
    <x v="4"/>
    <x v="6"/>
    <n v="0.56186046511627907"/>
    <x v="632"/>
  </r>
  <r>
    <x v="640"/>
    <s v="Richardson, Woodward and Hansen"/>
    <x v="639"/>
    <x v="343"/>
    <x v="624"/>
    <x v="0"/>
    <x v="431"/>
    <x v="1"/>
    <s v="USD"/>
    <n v="1453096800"/>
    <n v="1453356000"/>
    <x v="589"/>
    <d v="2016-01-21T06:00:00"/>
    <b v="0"/>
    <b v="0"/>
    <s v="theater/plays"/>
    <x v="3"/>
    <x v="3"/>
    <n v="0.16501669449081802"/>
    <x v="633"/>
  </r>
  <r>
    <x v="641"/>
    <s v="Hunt, Barker and Baker"/>
    <x v="640"/>
    <x v="151"/>
    <x v="625"/>
    <x v="1"/>
    <x v="346"/>
    <x v="5"/>
    <s v="CHF"/>
    <n v="1487570400"/>
    <n v="1489986000"/>
    <x v="590"/>
    <d v="2017-03-20T05:00:00"/>
    <b v="0"/>
    <b v="0"/>
    <s v="theater/plays"/>
    <x v="3"/>
    <x v="3"/>
    <n v="1.1996808510638297"/>
    <x v="634"/>
  </r>
  <r>
    <x v="642"/>
    <s v="Ramos, Moreno and Lewis"/>
    <x v="641"/>
    <x v="243"/>
    <x v="626"/>
    <x v="1"/>
    <x v="30"/>
    <x v="0"/>
    <s v="CAD"/>
    <n v="1545026400"/>
    <n v="1545804000"/>
    <x v="591"/>
    <d v="2018-12-26T06:00:00"/>
    <b v="0"/>
    <b v="0"/>
    <s v="technology/wearables"/>
    <x v="2"/>
    <x v="8"/>
    <n v="1.4545652173913044"/>
    <x v="635"/>
  </r>
  <r>
    <x v="643"/>
    <s v="Harris Inc"/>
    <x v="642"/>
    <x v="344"/>
    <x v="627"/>
    <x v="1"/>
    <x v="432"/>
    <x v="1"/>
    <s v="USD"/>
    <n v="1488348000"/>
    <n v="1489899600"/>
    <x v="592"/>
    <d v="2017-03-19T05:00:00"/>
    <b v="0"/>
    <b v="0"/>
    <s v="theater/plays"/>
    <x v="3"/>
    <x v="3"/>
    <n v="2.2138255033557046"/>
    <x v="636"/>
  </r>
  <r>
    <x v="644"/>
    <s v="Peters-Nelson"/>
    <x v="643"/>
    <x v="345"/>
    <x v="628"/>
    <x v="0"/>
    <x v="433"/>
    <x v="0"/>
    <s v="CAD"/>
    <n v="1545112800"/>
    <n v="1546495200"/>
    <x v="593"/>
    <d v="2019-01-03T06:00:00"/>
    <b v="0"/>
    <b v="0"/>
    <s v="theater/plays"/>
    <x v="3"/>
    <x v="3"/>
    <n v="0.48396694214876035"/>
    <x v="637"/>
  </r>
  <r>
    <x v="645"/>
    <s v="Ferguson, Murphy and Bright"/>
    <x v="644"/>
    <x v="346"/>
    <x v="629"/>
    <x v="0"/>
    <x v="434"/>
    <x v="1"/>
    <s v="USD"/>
    <n v="1537938000"/>
    <n v="1539752400"/>
    <x v="594"/>
    <d v="2018-10-17T05:00:00"/>
    <b v="0"/>
    <b v="1"/>
    <s v="music/rock"/>
    <x v="1"/>
    <x v="1"/>
    <n v="0.92911504424778757"/>
    <x v="638"/>
  </r>
  <r>
    <x v="646"/>
    <s v="Robinson Group"/>
    <x v="645"/>
    <x v="201"/>
    <x v="630"/>
    <x v="0"/>
    <x v="435"/>
    <x v="1"/>
    <s v="USD"/>
    <n v="1363150800"/>
    <n v="1364101200"/>
    <x v="595"/>
    <d v="2013-03-24T05:00:00"/>
    <b v="0"/>
    <b v="0"/>
    <s v="games/video games"/>
    <x v="6"/>
    <x v="11"/>
    <n v="0.88599797365754818"/>
    <x v="639"/>
  </r>
  <r>
    <x v="647"/>
    <s v="Jordan-Wolfe"/>
    <x v="646"/>
    <x v="6"/>
    <x v="631"/>
    <x v="0"/>
    <x v="6"/>
    <x v="1"/>
    <s v="USD"/>
    <n v="1523250000"/>
    <n v="1525323600"/>
    <x v="596"/>
    <d v="2018-05-03T05:00:00"/>
    <b v="0"/>
    <b v="0"/>
    <s v="publishing/translations"/>
    <x v="5"/>
    <x v="18"/>
    <n v="0.41399999999999998"/>
    <x v="640"/>
  </r>
  <r>
    <x v="648"/>
    <s v="Vargas-Cox"/>
    <x v="647"/>
    <x v="347"/>
    <x v="632"/>
    <x v="3"/>
    <x v="419"/>
    <x v="1"/>
    <s v="USD"/>
    <n v="1499317200"/>
    <n v="1500872400"/>
    <x v="597"/>
    <d v="2017-07-24T05:00:00"/>
    <b v="1"/>
    <b v="0"/>
    <s v="food/food trucks"/>
    <x v="0"/>
    <x v="0"/>
    <n v="0.63056795131845844"/>
    <x v="641"/>
  </r>
  <r>
    <x v="649"/>
    <s v="Yang and Sons"/>
    <x v="648"/>
    <x v="155"/>
    <x v="633"/>
    <x v="0"/>
    <x v="436"/>
    <x v="5"/>
    <s v="CHF"/>
    <n v="1287550800"/>
    <n v="1288501200"/>
    <x v="598"/>
    <d v="2010-10-31T05:00:00"/>
    <b v="1"/>
    <b v="1"/>
    <s v="theater/plays"/>
    <x v="3"/>
    <x v="3"/>
    <n v="0.48482333607230893"/>
    <x v="642"/>
  </r>
  <r>
    <x v="650"/>
    <s v="Wilson, Wilson and Mathis"/>
    <x v="649"/>
    <x v="0"/>
    <x v="50"/>
    <x v="0"/>
    <x v="49"/>
    <x v="1"/>
    <s v="USD"/>
    <n v="1404795600"/>
    <n v="1407128400"/>
    <x v="599"/>
    <d v="2014-08-04T05:00:00"/>
    <b v="0"/>
    <b v="0"/>
    <s v="music/jazz"/>
    <x v="1"/>
    <x v="17"/>
    <n v="0.02"/>
    <x v="50"/>
  </r>
  <r>
    <x v="651"/>
    <s v="Wang, Koch and Weaver"/>
    <x v="650"/>
    <x v="348"/>
    <x v="634"/>
    <x v="0"/>
    <x v="437"/>
    <x v="6"/>
    <s v="EUR"/>
    <n v="1393048800"/>
    <n v="1394344800"/>
    <x v="600"/>
    <d v="2014-03-09T06:00:00"/>
    <b v="0"/>
    <b v="0"/>
    <s v="film &amp; video/shorts"/>
    <x v="4"/>
    <x v="12"/>
    <n v="0.88479410269445857"/>
    <x v="643"/>
  </r>
  <r>
    <x v="652"/>
    <s v="Cisneros Ltd"/>
    <x v="651"/>
    <x v="83"/>
    <x v="635"/>
    <x v="1"/>
    <x v="438"/>
    <x v="1"/>
    <s v="USD"/>
    <n v="1470373200"/>
    <n v="1474088400"/>
    <x v="601"/>
    <d v="2016-09-17T05:00:00"/>
    <b v="0"/>
    <b v="0"/>
    <s v="technology/web"/>
    <x v="2"/>
    <x v="2"/>
    <n v="1.2684"/>
    <x v="644"/>
  </r>
  <r>
    <x v="653"/>
    <s v="Williams-Jones"/>
    <x v="652"/>
    <x v="60"/>
    <x v="636"/>
    <x v="1"/>
    <x v="439"/>
    <x v="1"/>
    <s v="USD"/>
    <n v="1460091600"/>
    <n v="1460264400"/>
    <x v="602"/>
    <d v="2016-04-10T05:00:00"/>
    <b v="0"/>
    <b v="0"/>
    <s v="technology/web"/>
    <x v="2"/>
    <x v="2"/>
    <n v="23.388333333333332"/>
    <x v="645"/>
  </r>
  <r>
    <x v="654"/>
    <s v="Roberts, Hinton and Williams"/>
    <x v="653"/>
    <x v="349"/>
    <x v="637"/>
    <x v="1"/>
    <x v="440"/>
    <x v="1"/>
    <s v="USD"/>
    <n v="1440392400"/>
    <n v="1440824400"/>
    <x v="335"/>
    <d v="2015-08-29T05:00:00"/>
    <b v="0"/>
    <b v="0"/>
    <s v="music/metal"/>
    <x v="1"/>
    <x v="16"/>
    <n v="5.0838857142857146"/>
    <x v="646"/>
  </r>
  <r>
    <x v="655"/>
    <s v="Gonzalez, Williams and Benson"/>
    <x v="654"/>
    <x v="350"/>
    <x v="638"/>
    <x v="1"/>
    <x v="441"/>
    <x v="1"/>
    <s v="USD"/>
    <n v="1488434400"/>
    <n v="1489554000"/>
    <x v="603"/>
    <d v="2017-03-15T05:00:00"/>
    <b v="1"/>
    <b v="0"/>
    <s v="photography/photography books"/>
    <x v="7"/>
    <x v="14"/>
    <n v="1.9147826086956521"/>
    <x v="647"/>
  </r>
  <r>
    <x v="656"/>
    <s v="Hobbs, Brown and Lee"/>
    <x v="655"/>
    <x v="351"/>
    <x v="639"/>
    <x v="0"/>
    <x v="442"/>
    <x v="2"/>
    <s v="AUD"/>
    <n v="1514440800"/>
    <n v="1514872800"/>
    <x v="604"/>
    <d v="2018-01-02T06:00:00"/>
    <b v="0"/>
    <b v="0"/>
    <s v="food/food trucks"/>
    <x v="0"/>
    <x v="0"/>
    <n v="0.42127533783783783"/>
    <x v="648"/>
  </r>
  <r>
    <x v="657"/>
    <s v="Russo, Kim and Mccoy"/>
    <x v="656"/>
    <x v="83"/>
    <x v="640"/>
    <x v="0"/>
    <x v="443"/>
    <x v="1"/>
    <s v="USD"/>
    <n v="1514354400"/>
    <n v="1515736800"/>
    <x v="605"/>
    <d v="2018-01-12T06:00:00"/>
    <b v="0"/>
    <b v="0"/>
    <s v="film &amp; video/science fiction"/>
    <x v="4"/>
    <x v="22"/>
    <n v="8.2400000000000001E-2"/>
    <x v="649"/>
  </r>
  <r>
    <x v="658"/>
    <s v="Howell, Myers and Olson"/>
    <x v="657"/>
    <x v="352"/>
    <x v="641"/>
    <x v="3"/>
    <x v="444"/>
    <x v="1"/>
    <s v="USD"/>
    <n v="1440910800"/>
    <n v="1442898000"/>
    <x v="606"/>
    <d v="2015-09-22T05:00:00"/>
    <b v="0"/>
    <b v="0"/>
    <s v="music/rock"/>
    <x v="1"/>
    <x v="1"/>
    <n v="0.60064638783269964"/>
    <x v="650"/>
  </r>
  <r>
    <x v="659"/>
    <s v="Bailey and Sons"/>
    <x v="658"/>
    <x v="353"/>
    <x v="642"/>
    <x v="0"/>
    <x v="424"/>
    <x v="4"/>
    <s v="GBP"/>
    <n v="1296108000"/>
    <n v="1296194400"/>
    <x v="65"/>
    <d v="2011-01-28T06:00:00"/>
    <b v="0"/>
    <b v="0"/>
    <s v="film &amp; video/documentary"/>
    <x v="4"/>
    <x v="4"/>
    <n v="0.47232808616404309"/>
    <x v="651"/>
  </r>
  <r>
    <x v="660"/>
    <s v="Jensen-Brown"/>
    <x v="659"/>
    <x v="14"/>
    <x v="643"/>
    <x v="0"/>
    <x v="385"/>
    <x v="1"/>
    <s v="USD"/>
    <n v="1440133200"/>
    <n v="1440910800"/>
    <x v="607"/>
    <d v="2015-08-30T05:00:00"/>
    <b v="1"/>
    <b v="0"/>
    <s v="theater/plays"/>
    <x v="3"/>
    <x v="3"/>
    <n v="0.81736263736263737"/>
    <x v="652"/>
  </r>
  <r>
    <x v="661"/>
    <s v="Smith Group"/>
    <x v="660"/>
    <x v="354"/>
    <x v="644"/>
    <x v="0"/>
    <x v="445"/>
    <x v="3"/>
    <s v="DKK"/>
    <n v="1332910800"/>
    <n v="1335502800"/>
    <x v="608"/>
    <d v="2012-04-27T05:00:00"/>
    <b v="0"/>
    <b v="0"/>
    <s v="music/jazz"/>
    <x v="1"/>
    <x v="17"/>
    <n v="0.54187265917603"/>
    <x v="653"/>
  </r>
  <r>
    <x v="662"/>
    <s v="Murphy-Farrell"/>
    <x v="661"/>
    <x v="14"/>
    <x v="645"/>
    <x v="0"/>
    <x v="54"/>
    <x v="1"/>
    <s v="USD"/>
    <n v="1544335200"/>
    <n v="1544680800"/>
    <x v="609"/>
    <d v="2018-12-13T06:00:00"/>
    <b v="0"/>
    <b v="0"/>
    <s v="theater/plays"/>
    <x v="3"/>
    <x v="3"/>
    <n v="0.97868131868131869"/>
    <x v="654"/>
  </r>
  <r>
    <x v="663"/>
    <s v="Everett-Wolfe"/>
    <x v="662"/>
    <x v="83"/>
    <x v="646"/>
    <x v="0"/>
    <x v="215"/>
    <x v="1"/>
    <s v="USD"/>
    <n v="1286427600"/>
    <n v="1288414800"/>
    <x v="610"/>
    <d v="2010-10-30T05:00:00"/>
    <b v="0"/>
    <b v="0"/>
    <s v="theater/plays"/>
    <x v="3"/>
    <x v="3"/>
    <n v="0.77239999999999998"/>
    <x v="655"/>
  </r>
  <r>
    <x v="664"/>
    <s v="Young PLC"/>
    <x v="663"/>
    <x v="355"/>
    <x v="647"/>
    <x v="0"/>
    <x v="446"/>
    <x v="1"/>
    <s v="USD"/>
    <n v="1329717600"/>
    <n v="1330581600"/>
    <x v="541"/>
    <d v="2012-03-01T06:00:00"/>
    <b v="0"/>
    <b v="0"/>
    <s v="music/jazz"/>
    <x v="1"/>
    <x v="17"/>
    <n v="0.33464735516372796"/>
    <x v="656"/>
  </r>
  <r>
    <x v="665"/>
    <s v="Park-Goodman"/>
    <x v="664"/>
    <x v="135"/>
    <x v="648"/>
    <x v="1"/>
    <x v="447"/>
    <x v="1"/>
    <s v="USD"/>
    <n v="1310187600"/>
    <n v="1311397200"/>
    <x v="611"/>
    <d v="2011-07-23T05:00:00"/>
    <b v="0"/>
    <b v="1"/>
    <s v="film &amp; video/documentary"/>
    <x v="4"/>
    <x v="4"/>
    <n v="2.3958823529411766"/>
    <x v="657"/>
  </r>
  <r>
    <x v="666"/>
    <s v="York, Barr and Grant"/>
    <x v="665"/>
    <x v="33"/>
    <x v="649"/>
    <x v="3"/>
    <x v="270"/>
    <x v="1"/>
    <s v="USD"/>
    <n v="1377838800"/>
    <n v="1378357200"/>
    <x v="612"/>
    <d v="2013-09-05T05:00:00"/>
    <b v="0"/>
    <b v="1"/>
    <s v="theater/plays"/>
    <x v="3"/>
    <x v="3"/>
    <n v="0.64032258064516134"/>
    <x v="658"/>
  </r>
  <r>
    <x v="667"/>
    <s v="Little Ltd"/>
    <x v="666"/>
    <x v="350"/>
    <x v="650"/>
    <x v="1"/>
    <x v="448"/>
    <x v="1"/>
    <s v="USD"/>
    <n v="1410325200"/>
    <n v="1411102800"/>
    <x v="613"/>
    <d v="2014-09-19T05:00:00"/>
    <b v="0"/>
    <b v="0"/>
    <s v="journalism/audio"/>
    <x v="8"/>
    <x v="23"/>
    <n v="1.7615942028985507"/>
    <x v="659"/>
  </r>
  <r>
    <x v="668"/>
    <s v="Brown and Sons"/>
    <x v="667"/>
    <x v="356"/>
    <x v="651"/>
    <x v="0"/>
    <x v="70"/>
    <x v="1"/>
    <s v="USD"/>
    <n v="1343797200"/>
    <n v="1344834000"/>
    <x v="614"/>
    <d v="2012-08-13T05:00:00"/>
    <b v="0"/>
    <b v="0"/>
    <s v="theater/plays"/>
    <x v="3"/>
    <x v="3"/>
    <n v="0.20338181818181819"/>
    <x v="660"/>
  </r>
  <r>
    <x v="669"/>
    <s v="Payne, Garrett and Thomas"/>
    <x v="668"/>
    <x v="357"/>
    <x v="652"/>
    <x v="1"/>
    <x v="449"/>
    <x v="6"/>
    <s v="EUR"/>
    <n v="1498453200"/>
    <n v="1499230800"/>
    <x v="615"/>
    <d v="2017-07-05T05:00:00"/>
    <b v="0"/>
    <b v="0"/>
    <s v="theater/plays"/>
    <x v="3"/>
    <x v="3"/>
    <n v="3.5864754098360656"/>
    <x v="661"/>
  </r>
  <r>
    <x v="670"/>
    <s v="Robinson Group"/>
    <x v="669"/>
    <x v="358"/>
    <x v="653"/>
    <x v="1"/>
    <x v="450"/>
    <x v="1"/>
    <s v="USD"/>
    <n v="1456380000"/>
    <n v="1457416800"/>
    <x v="90"/>
    <d v="2016-03-08T06:00:00"/>
    <b v="0"/>
    <b v="0"/>
    <s v="music/indie rock"/>
    <x v="1"/>
    <x v="7"/>
    <n v="4.6885802469135802"/>
    <x v="662"/>
  </r>
  <r>
    <x v="671"/>
    <s v="Robinson-Kelly"/>
    <x v="670"/>
    <x v="359"/>
    <x v="654"/>
    <x v="1"/>
    <x v="451"/>
    <x v="1"/>
    <s v="USD"/>
    <n v="1280552400"/>
    <n v="1280898000"/>
    <x v="616"/>
    <d v="2010-08-04T05:00:00"/>
    <b v="0"/>
    <b v="1"/>
    <s v="theater/plays"/>
    <x v="3"/>
    <x v="3"/>
    <n v="1.220563524590164"/>
    <x v="663"/>
  </r>
  <r>
    <x v="672"/>
    <s v="Kelly-Colon"/>
    <x v="671"/>
    <x v="360"/>
    <x v="655"/>
    <x v="0"/>
    <x v="452"/>
    <x v="2"/>
    <s v="AUD"/>
    <n v="1521608400"/>
    <n v="1522472400"/>
    <x v="617"/>
    <d v="2018-03-31T05:00:00"/>
    <b v="0"/>
    <b v="0"/>
    <s v="theater/plays"/>
    <x v="3"/>
    <x v="3"/>
    <n v="0.55931783729156137"/>
    <x v="664"/>
  </r>
  <r>
    <x v="673"/>
    <s v="Turner, Scott and Gentry"/>
    <x v="672"/>
    <x v="36"/>
    <x v="656"/>
    <x v="0"/>
    <x v="125"/>
    <x v="6"/>
    <s v="EUR"/>
    <n v="1460696400"/>
    <n v="1462510800"/>
    <x v="618"/>
    <d v="2016-05-06T05:00:00"/>
    <b v="0"/>
    <b v="0"/>
    <s v="music/indie rock"/>
    <x v="1"/>
    <x v="7"/>
    <n v="0.43660714285714286"/>
    <x v="665"/>
  </r>
  <r>
    <x v="674"/>
    <s v="Sanchez Ltd"/>
    <x v="673"/>
    <x v="361"/>
    <x v="657"/>
    <x v="3"/>
    <x v="453"/>
    <x v="1"/>
    <s v="USD"/>
    <n v="1313730000"/>
    <n v="1317790800"/>
    <x v="619"/>
    <d v="2011-10-05T05:00:00"/>
    <b v="0"/>
    <b v="0"/>
    <s v="photography/photography books"/>
    <x v="7"/>
    <x v="14"/>
    <n v="0.33538371411833628"/>
    <x v="666"/>
  </r>
  <r>
    <x v="675"/>
    <s v="Giles-Smith"/>
    <x v="674"/>
    <x v="62"/>
    <x v="658"/>
    <x v="1"/>
    <x v="269"/>
    <x v="1"/>
    <s v="USD"/>
    <n v="1568178000"/>
    <n v="1568782800"/>
    <x v="620"/>
    <d v="2019-09-18T05:00:00"/>
    <b v="0"/>
    <b v="0"/>
    <s v="journalism/audio"/>
    <x v="8"/>
    <x v="23"/>
    <n v="1.2297938144329896"/>
    <x v="667"/>
  </r>
  <r>
    <x v="676"/>
    <s v="Thompson-Moreno"/>
    <x v="675"/>
    <x v="362"/>
    <x v="659"/>
    <x v="1"/>
    <x v="454"/>
    <x v="1"/>
    <s v="USD"/>
    <n v="1348635600"/>
    <n v="1349413200"/>
    <x v="621"/>
    <d v="2012-10-05T05:00:00"/>
    <b v="0"/>
    <b v="0"/>
    <s v="photography/photography books"/>
    <x v="7"/>
    <x v="14"/>
    <n v="1.8974959871589085"/>
    <x v="668"/>
  </r>
  <r>
    <x v="677"/>
    <s v="Murphy-Fox"/>
    <x v="676"/>
    <x v="98"/>
    <x v="660"/>
    <x v="0"/>
    <x v="41"/>
    <x v="1"/>
    <s v="USD"/>
    <n v="1468126800"/>
    <n v="1472446800"/>
    <x v="622"/>
    <d v="2016-08-29T05:00:00"/>
    <b v="0"/>
    <b v="0"/>
    <s v="publishing/fiction"/>
    <x v="5"/>
    <x v="13"/>
    <n v="0.83622641509433959"/>
    <x v="669"/>
  </r>
  <r>
    <x v="678"/>
    <s v="Rodriguez-Patterson"/>
    <x v="677"/>
    <x v="105"/>
    <x v="661"/>
    <x v="3"/>
    <x v="455"/>
    <x v="1"/>
    <s v="USD"/>
    <n v="1547877600"/>
    <n v="1548050400"/>
    <x v="35"/>
    <d v="2019-01-21T06:00:00"/>
    <b v="0"/>
    <b v="0"/>
    <s v="film &amp; video/drama"/>
    <x v="4"/>
    <x v="6"/>
    <n v="0.17968844221105529"/>
    <x v="670"/>
  </r>
  <r>
    <x v="679"/>
    <s v="Davis Ltd"/>
    <x v="678"/>
    <x v="1"/>
    <x v="662"/>
    <x v="1"/>
    <x v="456"/>
    <x v="1"/>
    <s v="USD"/>
    <n v="1571374800"/>
    <n v="1571806800"/>
    <x v="623"/>
    <d v="2019-10-23T05:00:00"/>
    <b v="0"/>
    <b v="1"/>
    <s v="food/food trucks"/>
    <x v="0"/>
    <x v="0"/>
    <n v="10.365"/>
    <x v="671"/>
  </r>
  <r>
    <x v="680"/>
    <s v="Nelson-Valdez"/>
    <x v="679"/>
    <x v="363"/>
    <x v="663"/>
    <x v="0"/>
    <x v="457"/>
    <x v="1"/>
    <s v="USD"/>
    <n v="1576303200"/>
    <n v="1576476000"/>
    <x v="624"/>
    <d v="2019-12-16T06:00:00"/>
    <b v="0"/>
    <b v="1"/>
    <s v="games/mobile games"/>
    <x v="6"/>
    <x v="20"/>
    <n v="0.97405219780219776"/>
    <x v="672"/>
  </r>
  <r>
    <x v="681"/>
    <s v="Kelly PLC"/>
    <x v="680"/>
    <x v="364"/>
    <x v="664"/>
    <x v="0"/>
    <x v="458"/>
    <x v="1"/>
    <s v="USD"/>
    <n v="1324447200"/>
    <n v="1324965600"/>
    <x v="625"/>
    <d v="2011-12-27T06:00:00"/>
    <b v="0"/>
    <b v="0"/>
    <s v="theater/plays"/>
    <x v="3"/>
    <x v="3"/>
    <n v="0.86386203150461705"/>
    <x v="673"/>
  </r>
  <r>
    <x v="682"/>
    <s v="Nguyen and Sons"/>
    <x v="681"/>
    <x v="91"/>
    <x v="665"/>
    <x v="1"/>
    <x v="459"/>
    <x v="1"/>
    <s v="USD"/>
    <n v="1386741600"/>
    <n v="1387519200"/>
    <x v="626"/>
    <d v="2013-12-20T06:00:00"/>
    <b v="0"/>
    <b v="0"/>
    <s v="theater/plays"/>
    <x v="3"/>
    <x v="3"/>
    <n v="1.5016666666666667"/>
    <x v="674"/>
  </r>
  <r>
    <x v="683"/>
    <s v="Jones PLC"/>
    <x v="682"/>
    <x v="173"/>
    <x v="666"/>
    <x v="1"/>
    <x v="98"/>
    <x v="1"/>
    <s v="USD"/>
    <n v="1537074000"/>
    <n v="1537246800"/>
    <x v="627"/>
    <d v="2018-09-18T05:00:00"/>
    <b v="0"/>
    <b v="0"/>
    <s v="theater/plays"/>
    <x v="3"/>
    <x v="3"/>
    <n v="3.5843478260869563"/>
    <x v="675"/>
  </r>
  <r>
    <x v="684"/>
    <s v="Gilmore LLC"/>
    <x v="683"/>
    <x v="1"/>
    <x v="667"/>
    <x v="1"/>
    <x v="460"/>
    <x v="0"/>
    <s v="CAD"/>
    <n v="1277787600"/>
    <n v="1279515600"/>
    <x v="628"/>
    <d v="2010-07-19T05:00:00"/>
    <b v="0"/>
    <b v="0"/>
    <s v="publishing/nonfiction"/>
    <x v="5"/>
    <x v="9"/>
    <n v="5.4285714285714288"/>
    <x v="676"/>
  </r>
  <r>
    <x v="685"/>
    <s v="Lee-Cobb"/>
    <x v="684"/>
    <x v="365"/>
    <x v="668"/>
    <x v="0"/>
    <x v="461"/>
    <x v="0"/>
    <s v="CAD"/>
    <n v="1440306000"/>
    <n v="1442379600"/>
    <x v="629"/>
    <d v="2015-09-16T05:00:00"/>
    <b v="0"/>
    <b v="0"/>
    <s v="theater/plays"/>
    <x v="3"/>
    <x v="3"/>
    <n v="0.67500714285714281"/>
    <x v="677"/>
  </r>
  <r>
    <x v="686"/>
    <s v="Jones, Wiley and Robbins"/>
    <x v="685"/>
    <x v="168"/>
    <x v="669"/>
    <x v="1"/>
    <x v="38"/>
    <x v="1"/>
    <s v="USD"/>
    <n v="1522126800"/>
    <n v="1523077200"/>
    <x v="630"/>
    <d v="2018-04-07T05:00:00"/>
    <b v="0"/>
    <b v="0"/>
    <s v="technology/wearables"/>
    <x v="2"/>
    <x v="8"/>
    <n v="1.9174666666666667"/>
    <x v="678"/>
  </r>
  <r>
    <x v="687"/>
    <s v="Martin, Gates and Holt"/>
    <x v="686"/>
    <x v="42"/>
    <x v="670"/>
    <x v="1"/>
    <x v="462"/>
    <x v="1"/>
    <s v="USD"/>
    <n v="1489298400"/>
    <n v="1489554000"/>
    <x v="631"/>
    <d v="2017-03-15T05:00:00"/>
    <b v="0"/>
    <b v="0"/>
    <s v="theater/plays"/>
    <x v="3"/>
    <x v="3"/>
    <n v="9.32"/>
    <x v="679"/>
  </r>
  <r>
    <x v="688"/>
    <s v="Bowen, Davies and Burns"/>
    <x v="687"/>
    <x v="49"/>
    <x v="671"/>
    <x v="1"/>
    <x v="463"/>
    <x v="1"/>
    <s v="USD"/>
    <n v="1547100000"/>
    <n v="1548482400"/>
    <x v="632"/>
    <d v="2019-01-26T06:00:00"/>
    <b v="0"/>
    <b v="1"/>
    <s v="film &amp; video/television"/>
    <x v="4"/>
    <x v="19"/>
    <n v="4.2927586206896553"/>
    <x v="680"/>
  </r>
  <r>
    <x v="689"/>
    <s v="Nguyen Inc"/>
    <x v="688"/>
    <x v="190"/>
    <x v="672"/>
    <x v="1"/>
    <x v="464"/>
    <x v="1"/>
    <s v="USD"/>
    <n v="1383022800"/>
    <n v="1384063200"/>
    <x v="633"/>
    <d v="2013-11-10T06:00:00"/>
    <b v="0"/>
    <b v="0"/>
    <s v="technology/web"/>
    <x v="2"/>
    <x v="2"/>
    <n v="1.0065753424657535"/>
    <x v="681"/>
  </r>
  <r>
    <x v="690"/>
    <s v="Walsh-Watts"/>
    <x v="689"/>
    <x v="136"/>
    <x v="673"/>
    <x v="1"/>
    <x v="257"/>
    <x v="1"/>
    <s v="USD"/>
    <n v="1322373600"/>
    <n v="1322892000"/>
    <x v="634"/>
    <d v="2011-12-03T06:00:00"/>
    <b v="0"/>
    <b v="1"/>
    <s v="film &amp; video/documentary"/>
    <x v="4"/>
    <x v="4"/>
    <n v="2.266111111111111"/>
    <x v="682"/>
  </r>
  <r>
    <x v="691"/>
    <s v="Ray, Li and Li"/>
    <x v="690"/>
    <x v="92"/>
    <x v="674"/>
    <x v="1"/>
    <x v="465"/>
    <x v="1"/>
    <s v="USD"/>
    <n v="1349240400"/>
    <n v="1350709200"/>
    <x v="635"/>
    <d v="2012-10-20T05:00:00"/>
    <b v="1"/>
    <b v="1"/>
    <s v="film &amp; video/documentary"/>
    <x v="4"/>
    <x v="4"/>
    <n v="1.4238"/>
    <x v="683"/>
  </r>
  <r>
    <x v="692"/>
    <s v="Murray Ltd"/>
    <x v="691"/>
    <x v="46"/>
    <x v="675"/>
    <x v="0"/>
    <x v="385"/>
    <x v="4"/>
    <s v="GBP"/>
    <n v="1562648400"/>
    <n v="1564203600"/>
    <x v="636"/>
    <d v="2019-07-27T05:00:00"/>
    <b v="0"/>
    <b v="0"/>
    <s v="music/rock"/>
    <x v="1"/>
    <x v="1"/>
    <n v="0.90633333333333332"/>
    <x v="684"/>
  </r>
  <r>
    <x v="693"/>
    <s v="Bradford-Silva"/>
    <x v="692"/>
    <x v="366"/>
    <x v="676"/>
    <x v="0"/>
    <x v="466"/>
    <x v="1"/>
    <s v="USD"/>
    <n v="1508216400"/>
    <n v="1509685200"/>
    <x v="637"/>
    <d v="2017-11-03T05:00:00"/>
    <b v="0"/>
    <b v="0"/>
    <s v="theater/plays"/>
    <x v="3"/>
    <x v="3"/>
    <n v="0.63966740576496672"/>
    <x v="685"/>
  </r>
  <r>
    <x v="694"/>
    <s v="Mora-Bradley"/>
    <x v="693"/>
    <x v="14"/>
    <x v="677"/>
    <x v="0"/>
    <x v="467"/>
    <x v="1"/>
    <s v="USD"/>
    <n v="1511762400"/>
    <n v="1514959200"/>
    <x v="638"/>
    <d v="2018-01-03T06:00:00"/>
    <b v="0"/>
    <b v="0"/>
    <s v="theater/plays"/>
    <x v="3"/>
    <x v="3"/>
    <n v="0.84131868131868137"/>
    <x v="686"/>
  </r>
  <r>
    <x v="695"/>
    <s v="Cardenas, Thompson and Carey"/>
    <x v="694"/>
    <x v="243"/>
    <x v="678"/>
    <x v="1"/>
    <x v="468"/>
    <x v="6"/>
    <s v="EUR"/>
    <n v="1447480800"/>
    <n v="1448863200"/>
    <x v="639"/>
    <d v="2015-11-30T06:00:00"/>
    <b v="1"/>
    <b v="0"/>
    <s v="music/rock"/>
    <x v="1"/>
    <x v="1"/>
    <n v="1.3393478260869565"/>
    <x v="687"/>
  </r>
  <r>
    <x v="696"/>
    <s v="Lopez, Reid and Johnson"/>
    <x v="695"/>
    <x v="367"/>
    <x v="679"/>
    <x v="0"/>
    <x v="469"/>
    <x v="1"/>
    <s v="USD"/>
    <n v="1429506000"/>
    <n v="1429592400"/>
    <x v="640"/>
    <d v="2015-04-21T05:00:00"/>
    <b v="0"/>
    <b v="1"/>
    <s v="theater/plays"/>
    <x v="3"/>
    <x v="3"/>
    <n v="0.59042047531992692"/>
    <x v="688"/>
  </r>
  <r>
    <x v="697"/>
    <s v="Fox-Williams"/>
    <x v="696"/>
    <x v="368"/>
    <x v="680"/>
    <x v="1"/>
    <x v="470"/>
    <x v="1"/>
    <s v="USD"/>
    <n v="1522472400"/>
    <n v="1522645200"/>
    <x v="641"/>
    <d v="2018-04-02T05:00:00"/>
    <b v="0"/>
    <b v="0"/>
    <s v="music/electric music"/>
    <x v="1"/>
    <x v="5"/>
    <n v="1.5280062063615205"/>
    <x v="689"/>
  </r>
  <r>
    <x v="698"/>
    <s v="Taylor, Wood and Taylor"/>
    <x v="697"/>
    <x v="369"/>
    <x v="681"/>
    <x v="1"/>
    <x v="471"/>
    <x v="0"/>
    <s v="CAD"/>
    <n v="1322114400"/>
    <n v="1323324000"/>
    <x v="642"/>
    <d v="2011-12-08T06:00:00"/>
    <b v="0"/>
    <b v="0"/>
    <s v="technology/wearables"/>
    <x v="2"/>
    <x v="8"/>
    <n v="4.466912114014252"/>
    <x v="690"/>
  </r>
  <r>
    <x v="699"/>
    <s v="King Inc"/>
    <x v="698"/>
    <x v="71"/>
    <x v="682"/>
    <x v="0"/>
    <x v="75"/>
    <x v="1"/>
    <s v="USD"/>
    <n v="1561438800"/>
    <n v="1561525200"/>
    <x v="230"/>
    <d v="2019-06-26T05:00:00"/>
    <b v="0"/>
    <b v="0"/>
    <s v="film &amp; video/drama"/>
    <x v="4"/>
    <x v="6"/>
    <n v="0.8439189189189189"/>
    <x v="691"/>
  </r>
  <r>
    <x v="700"/>
    <s v="Cole, Petty and Cameron"/>
    <x v="699"/>
    <x v="0"/>
    <x v="247"/>
    <x v="0"/>
    <x v="49"/>
    <x v="1"/>
    <s v="USD"/>
    <n v="1264399200"/>
    <n v="1265695200"/>
    <x v="67"/>
    <d v="2010-02-09T06:00:00"/>
    <b v="0"/>
    <b v="0"/>
    <s v="technology/wearables"/>
    <x v="2"/>
    <x v="8"/>
    <n v="0.03"/>
    <x v="248"/>
  </r>
  <r>
    <x v="701"/>
    <s v="Mcclain LLC"/>
    <x v="700"/>
    <x v="370"/>
    <x v="683"/>
    <x v="1"/>
    <x v="472"/>
    <x v="1"/>
    <s v="USD"/>
    <n v="1301202000"/>
    <n v="1301806800"/>
    <x v="643"/>
    <d v="2011-04-03T05:00:00"/>
    <b v="1"/>
    <b v="0"/>
    <s v="theater/plays"/>
    <x v="3"/>
    <x v="3"/>
    <n v="1.7502692307692307"/>
    <x v="692"/>
  </r>
  <r>
    <x v="702"/>
    <s v="Sims-Gross"/>
    <x v="701"/>
    <x v="251"/>
    <x v="684"/>
    <x v="0"/>
    <x v="100"/>
    <x v="1"/>
    <s v="USD"/>
    <n v="1374469200"/>
    <n v="1374901200"/>
    <x v="644"/>
    <d v="2013-07-27T05:00:00"/>
    <b v="0"/>
    <b v="0"/>
    <s v="technology/wearables"/>
    <x v="2"/>
    <x v="8"/>
    <n v="0.54137931034482756"/>
    <x v="693"/>
  </r>
  <r>
    <x v="703"/>
    <s v="Perez Group"/>
    <x v="702"/>
    <x v="371"/>
    <x v="685"/>
    <x v="1"/>
    <x v="473"/>
    <x v="1"/>
    <s v="USD"/>
    <n v="1334984400"/>
    <n v="1336453200"/>
    <x v="645"/>
    <d v="2012-05-08T05:00:00"/>
    <b v="1"/>
    <b v="1"/>
    <s v="publishing/translations"/>
    <x v="5"/>
    <x v="18"/>
    <n v="3.1187381703470032"/>
    <x v="694"/>
  </r>
  <r>
    <x v="704"/>
    <s v="Haynes-Williams"/>
    <x v="703"/>
    <x v="251"/>
    <x v="686"/>
    <x v="1"/>
    <x v="220"/>
    <x v="1"/>
    <s v="USD"/>
    <n v="1467608400"/>
    <n v="1468904400"/>
    <x v="646"/>
    <d v="2016-07-19T05:00:00"/>
    <b v="0"/>
    <b v="0"/>
    <s v="film &amp; video/animation"/>
    <x v="4"/>
    <x v="10"/>
    <n v="1.2278160919540231"/>
    <x v="695"/>
  </r>
  <r>
    <x v="705"/>
    <s v="Ford LLC"/>
    <x v="704"/>
    <x v="372"/>
    <x v="687"/>
    <x v="0"/>
    <x v="474"/>
    <x v="4"/>
    <s v="GBP"/>
    <n v="1386741600"/>
    <n v="1387087200"/>
    <x v="626"/>
    <d v="2013-12-15T06:00:00"/>
    <b v="0"/>
    <b v="0"/>
    <s v="publishing/nonfiction"/>
    <x v="5"/>
    <x v="9"/>
    <n v="0.99026517383618151"/>
    <x v="696"/>
  </r>
  <r>
    <x v="706"/>
    <s v="Moreno Ltd"/>
    <x v="705"/>
    <x v="2"/>
    <x v="688"/>
    <x v="1"/>
    <x v="475"/>
    <x v="2"/>
    <s v="AUD"/>
    <n v="1546754400"/>
    <n v="1547445600"/>
    <x v="647"/>
    <d v="2019-01-14T06:00:00"/>
    <b v="0"/>
    <b v="1"/>
    <s v="technology/web"/>
    <x v="2"/>
    <x v="2"/>
    <n v="1.278468634686347"/>
    <x v="697"/>
  </r>
  <r>
    <x v="707"/>
    <s v="Moore, Cook and Wright"/>
    <x v="706"/>
    <x v="190"/>
    <x v="689"/>
    <x v="1"/>
    <x v="170"/>
    <x v="1"/>
    <s v="USD"/>
    <n v="1544248800"/>
    <n v="1547359200"/>
    <x v="159"/>
    <d v="2019-01-13T06:00:00"/>
    <b v="0"/>
    <b v="0"/>
    <s v="film &amp; video/drama"/>
    <x v="4"/>
    <x v="6"/>
    <n v="1.5861643835616439"/>
    <x v="698"/>
  </r>
  <r>
    <x v="708"/>
    <s v="Ortega LLC"/>
    <x v="707"/>
    <x v="12"/>
    <x v="690"/>
    <x v="1"/>
    <x v="231"/>
    <x v="5"/>
    <s v="CHF"/>
    <n v="1495429200"/>
    <n v="1496293200"/>
    <x v="648"/>
    <d v="2017-06-01T05:00:00"/>
    <b v="0"/>
    <b v="0"/>
    <s v="theater/plays"/>
    <x v="3"/>
    <x v="3"/>
    <n v="7.0705882352941174"/>
    <x v="699"/>
  </r>
  <r>
    <x v="709"/>
    <s v="Silva, Walker and Martin"/>
    <x v="708"/>
    <x v="122"/>
    <x v="691"/>
    <x v="1"/>
    <x v="129"/>
    <x v="6"/>
    <s v="EUR"/>
    <n v="1334811600"/>
    <n v="1335416400"/>
    <x v="267"/>
    <d v="2012-04-26T05:00:00"/>
    <b v="0"/>
    <b v="0"/>
    <s v="theater/plays"/>
    <x v="3"/>
    <x v="3"/>
    <n v="1.4238775510204082"/>
    <x v="700"/>
  </r>
  <r>
    <x v="710"/>
    <s v="Huynh, Gallegos and Mills"/>
    <x v="709"/>
    <x v="333"/>
    <x v="692"/>
    <x v="1"/>
    <x v="476"/>
    <x v="1"/>
    <s v="USD"/>
    <n v="1531544400"/>
    <n v="1532149200"/>
    <x v="649"/>
    <d v="2018-07-21T05:00:00"/>
    <b v="0"/>
    <b v="1"/>
    <s v="theater/plays"/>
    <x v="3"/>
    <x v="3"/>
    <n v="1.4786046511627906"/>
    <x v="701"/>
  </r>
  <r>
    <x v="711"/>
    <s v="Anderson LLC"/>
    <x v="710"/>
    <x v="8"/>
    <x v="693"/>
    <x v="0"/>
    <x v="443"/>
    <x v="6"/>
    <s v="EUR"/>
    <n v="1453615200"/>
    <n v="1453788000"/>
    <x v="248"/>
    <d v="2016-01-26T06:00:00"/>
    <b v="1"/>
    <b v="1"/>
    <s v="theater/plays"/>
    <x v="3"/>
    <x v="3"/>
    <n v="0.20322580645161289"/>
    <x v="702"/>
  </r>
  <r>
    <x v="712"/>
    <s v="Garza-Bryant"/>
    <x v="711"/>
    <x v="126"/>
    <x v="694"/>
    <x v="1"/>
    <x v="381"/>
    <x v="1"/>
    <s v="USD"/>
    <n v="1467954000"/>
    <n v="1471496400"/>
    <x v="571"/>
    <d v="2016-08-18T05:00:00"/>
    <b v="0"/>
    <b v="0"/>
    <s v="theater/plays"/>
    <x v="3"/>
    <x v="3"/>
    <n v="18.40625"/>
    <x v="703"/>
  </r>
  <r>
    <x v="713"/>
    <s v="Mays LLC"/>
    <x v="712"/>
    <x v="350"/>
    <x v="695"/>
    <x v="1"/>
    <x v="459"/>
    <x v="1"/>
    <s v="USD"/>
    <n v="1471842000"/>
    <n v="1472878800"/>
    <x v="650"/>
    <d v="2016-09-03T05:00:00"/>
    <b v="0"/>
    <b v="0"/>
    <s v="publishing/radio &amp; podcasts"/>
    <x v="5"/>
    <x v="15"/>
    <n v="1.6194202898550725"/>
    <x v="704"/>
  </r>
  <r>
    <x v="714"/>
    <s v="Evans-Jones"/>
    <x v="713"/>
    <x v="373"/>
    <x v="696"/>
    <x v="1"/>
    <x v="477"/>
    <x v="1"/>
    <s v="USD"/>
    <n v="1408424400"/>
    <n v="1408510800"/>
    <x v="1"/>
    <d v="2014-08-20T05:00:00"/>
    <b v="0"/>
    <b v="0"/>
    <s v="music/rock"/>
    <x v="1"/>
    <x v="1"/>
    <n v="4.7282077922077921"/>
    <x v="705"/>
  </r>
  <r>
    <x v="715"/>
    <s v="Fischer, Torres and Walker"/>
    <x v="714"/>
    <x v="374"/>
    <x v="697"/>
    <x v="0"/>
    <x v="478"/>
    <x v="1"/>
    <s v="USD"/>
    <n v="1281157200"/>
    <n v="1281589200"/>
    <x v="651"/>
    <d v="2010-08-12T05:00:00"/>
    <b v="0"/>
    <b v="0"/>
    <s v="games/mobile games"/>
    <x v="6"/>
    <x v="20"/>
    <n v="0.24466101694915254"/>
    <x v="706"/>
  </r>
  <r>
    <x v="716"/>
    <s v="Tapia, Kramer and Hicks"/>
    <x v="715"/>
    <x v="22"/>
    <x v="698"/>
    <x v="1"/>
    <x v="144"/>
    <x v="1"/>
    <s v="USD"/>
    <n v="1373432400"/>
    <n v="1375851600"/>
    <x v="652"/>
    <d v="2013-08-07T05:00:00"/>
    <b v="0"/>
    <b v="1"/>
    <s v="theater/plays"/>
    <x v="3"/>
    <x v="3"/>
    <n v="5.1764999999999999"/>
    <x v="707"/>
  </r>
  <r>
    <x v="717"/>
    <s v="Barnes, Wilcox and Riley"/>
    <x v="716"/>
    <x v="36"/>
    <x v="699"/>
    <x v="1"/>
    <x v="479"/>
    <x v="1"/>
    <s v="USD"/>
    <n v="1313989200"/>
    <n v="1315803600"/>
    <x v="653"/>
    <d v="2011-09-12T05:00:00"/>
    <b v="0"/>
    <b v="0"/>
    <s v="film &amp; video/documentary"/>
    <x v="4"/>
    <x v="4"/>
    <n v="2.4764285714285714"/>
    <x v="708"/>
  </r>
  <r>
    <x v="718"/>
    <s v="Reyes PLC"/>
    <x v="717"/>
    <x v="111"/>
    <x v="700"/>
    <x v="1"/>
    <x v="480"/>
    <x v="1"/>
    <s v="USD"/>
    <n v="1371445200"/>
    <n v="1373691600"/>
    <x v="654"/>
    <d v="2013-07-13T05:00:00"/>
    <b v="0"/>
    <b v="0"/>
    <s v="technology/wearables"/>
    <x v="2"/>
    <x v="8"/>
    <n v="1.0020481927710843"/>
    <x v="709"/>
  </r>
  <r>
    <x v="719"/>
    <s v="Pace, Simpson and Watkins"/>
    <x v="718"/>
    <x v="350"/>
    <x v="701"/>
    <x v="1"/>
    <x v="300"/>
    <x v="1"/>
    <s v="USD"/>
    <n v="1338267600"/>
    <n v="1339218000"/>
    <x v="655"/>
    <d v="2012-06-09T05:00:00"/>
    <b v="0"/>
    <b v="0"/>
    <s v="publishing/fiction"/>
    <x v="5"/>
    <x v="13"/>
    <n v="1.53"/>
    <x v="710"/>
  </r>
  <r>
    <x v="720"/>
    <s v="Valenzuela, Davidson and Castro"/>
    <x v="719"/>
    <x v="251"/>
    <x v="702"/>
    <x v="3"/>
    <x v="63"/>
    <x v="3"/>
    <s v="DKK"/>
    <n v="1519192800"/>
    <n v="1520402400"/>
    <x v="656"/>
    <d v="2018-03-07T06:00:00"/>
    <b v="0"/>
    <b v="1"/>
    <s v="theater/plays"/>
    <x v="3"/>
    <x v="3"/>
    <n v="0.37091954022988505"/>
    <x v="711"/>
  </r>
  <r>
    <x v="721"/>
    <s v="Dominguez-Owens"/>
    <x v="720"/>
    <x v="375"/>
    <x v="703"/>
    <x v="3"/>
    <x v="101"/>
    <x v="1"/>
    <s v="USD"/>
    <n v="1522818000"/>
    <n v="1523336400"/>
    <x v="657"/>
    <d v="2018-04-10T05:00:00"/>
    <b v="0"/>
    <b v="0"/>
    <s v="music/rock"/>
    <x v="1"/>
    <x v="1"/>
    <n v="4.3923948220064728E-2"/>
    <x v="712"/>
  </r>
  <r>
    <x v="722"/>
    <s v="Thomas-Simmons"/>
    <x v="721"/>
    <x v="376"/>
    <x v="704"/>
    <x v="1"/>
    <x v="481"/>
    <x v="1"/>
    <s v="USD"/>
    <n v="1509948000"/>
    <n v="1512280800"/>
    <x v="265"/>
    <d v="2017-12-03T06:00:00"/>
    <b v="0"/>
    <b v="0"/>
    <s v="film &amp; video/documentary"/>
    <x v="4"/>
    <x v="4"/>
    <n v="1.5650721649484536"/>
    <x v="713"/>
  </r>
  <r>
    <x v="723"/>
    <s v="Beck-Knight"/>
    <x v="722"/>
    <x v="70"/>
    <x v="705"/>
    <x v="1"/>
    <x v="358"/>
    <x v="2"/>
    <s v="AUD"/>
    <n v="1456898400"/>
    <n v="1458709200"/>
    <x v="658"/>
    <d v="2016-03-23T05:00:00"/>
    <b v="0"/>
    <b v="0"/>
    <s v="theater/plays"/>
    <x v="3"/>
    <x v="3"/>
    <n v="2.704081632653061"/>
    <x v="714"/>
  </r>
  <r>
    <x v="724"/>
    <s v="Mccoy Ltd"/>
    <x v="723"/>
    <x v="141"/>
    <x v="706"/>
    <x v="1"/>
    <x v="246"/>
    <x v="4"/>
    <s v="GBP"/>
    <n v="1413954000"/>
    <n v="1414126800"/>
    <x v="659"/>
    <d v="2014-10-24T05:00:00"/>
    <b v="0"/>
    <b v="1"/>
    <s v="theater/plays"/>
    <x v="3"/>
    <x v="3"/>
    <n v="1.3405952380952382"/>
    <x v="715"/>
  </r>
  <r>
    <x v="725"/>
    <s v="Dawson-Tyler"/>
    <x v="724"/>
    <x v="377"/>
    <x v="707"/>
    <x v="0"/>
    <x v="482"/>
    <x v="1"/>
    <s v="USD"/>
    <n v="1416031200"/>
    <n v="1416204000"/>
    <x v="660"/>
    <d v="2014-11-17T06:00:00"/>
    <b v="0"/>
    <b v="0"/>
    <s v="games/mobile games"/>
    <x v="6"/>
    <x v="20"/>
    <n v="0.50398033126293995"/>
    <x v="716"/>
  </r>
  <r>
    <x v="726"/>
    <s v="Johns-Thomas"/>
    <x v="725"/>
    <x v="378"/>
    <x v="708"/>
    <x v="3"/>
    <x v="168"/>
    <x v="1"/>
    <s v="USD"/>
    <n v="1287982800"/>
    <n v="1288501200"/>
    <x v="661"/>
    <d v="2010-10-31T05:00:00"/>
    <b v="0"/>
    <b v="1"/>
    <s v="theater/plays"/>
    <x v="3"/>
    <x v="3"/>
    <n v="0.88815837937384901"/>
    <x v="717"/>
  </r>
  <r>
    <x v="727"/>
    <s v="Quinn, Cruz and Schmidt"/>
    <x v="726"/>
    <x v="200"/>
    <x v="709"/>
    <x v="1"/>
    <x v="483"/>
    <x v="1"/>
    <s v="USD"/>
    <n v="1547964000"/>
    <n v="1552971600"/>
    <x v="4"/>
    <d v="2019-03-19T05:00:00"/>
    <b v="0"/>
    <b v="0"/>
    <s v="technology/web"/>
    <x v="2"/>
    <x v="2"/>
    <n v="1.65"/>
    <x v="718"/>
  </r>
  <r>
    <x v="728"/>
    <s v="Stewart Inc"/>
    <x v="727"/>
    <x v="3"/>
    <x v="710"/>
    <x v="0"/>
    <x v="234"/>
    <x v="1"/>
    <s v="USD"/>
    <n v="1464152400"/>
    <n v="1465102800"/>
    <x v="662"/>
    <d v="2016-06-05T05:00:00"/>
    <b v="0"/>
    <b v="0"/>
    <s v="theater/plays"/>
    <x v="3"/>
    <x v="3"/>
    <n v="0.17499999999999999"/>
    <x v="719"/>
  </r>
  <r>
    <x v="729"/>
    <s v="Moore Group"/>
    <x v="728"/>
    <x v="36"/>
    <x v="711"/>
    <x v="1"/>
    <x v="393"/>
    <x v="1"/>
    <s v="USD"/>
    <n v="1359957600"/>
    <n v="1360130400"/>
    <x v="663"/>
    <d v="2013-02-06T06:00:00"/>
    <b v="0"/>
    <b v="0"/>
    <s v="film &amp; video/drama"/>
    <x v="4"/>
    <x v="6"/>
    <n v="1.8566071428571429"/>
    <x v="720"/>
  </r>
  <r>
    <x v="730"/>
    <s v="Carson PLC"/>
    <x v="729"/>
    <x v="379"/>
    <x v="712"/>
    <x v="1"/>
    <x v="130"/>
    <x v="0"/>
    <s v="CAD"/>
    <n v="1432357200"/>
    <n v="1432875600"/>
    <x v="664"/>
    <d v="2015-05-29T05:00:00"/>
    <b v="0"/>
    <b v="0"/>
    <s v="technology/wearables"/>
    <x v="2"/>
    <x v="8"/>
    <n v="4.1266319444444441"/>
    <x v="721"/>
  </r>
  <r>
    <x v="731"/>
    <s v="Cruz, Hall and Mason"/>
    <x v="730"/>
    <x v="48"/>
    <x v="713"/>
    <x v="3"/>
    <x v="319"/>
    <x v="1"/>
    <s v="USD"/>
    <n v="1500786000"/>
    <n v="1500872400"/>
    <x v="665"/>
    <d v="2017-07-24T05:00:00"/>
    <b v="0"/>
    <b v="0"/>
    <s v="technology/web"/>
    <x v="2"/>
    <x v="2"/>
    <n v="0.90249999999999997"/>
    <x v="722"/>
  </r>
  <r>
    <x v="732"/>
    <s v="Glass, Baker and Jones"/>
    <x v="731"/>
    <x v="380"/>
    <x v="714"/>
    <x v="0"/>
    <x v="484"/>
    <x v="1"/>
    <s v="USD"/>
    <n v="1490158800"/>
    <n v="1492146000"/>
    <x v="666"/>
    <d v="2017-04-14T05:00:00"/>
    <b v="0"/>
    <b v="1"/>
    <s v="music/rock"/>
    <x v="1"/>
    <x v="1"/>
    <n v="0.91984615384615387"/>
    <x v="723"/>
  </r>
  <r>
    <x v="733"/>
    <s v="Marquez-Kerr"/>
    <x v="732"/>
    <x v="144"/>
    <x v="715"/>
    <x v="1"/>
    <x v="485"/>
    <x v="1"/>
    <s v="USD"/>
    <n v="1406178000"/>
    <n v="1407301200"/>
    <x v="43"/>
    <d v="2014-08-06T05:00:00"/>
    <b v="0"/>
    <b v="0"/>
    <s v="music/metal"/>
    <x v="1"/>
    <x v="16"/>
    <n v="5.2700632911392402"/>
    <x v="724"/>
  </r>
  <r>
    <x v="734"/>
    <s v="Stone PLC"/>
    <x v="733"/>
    <x v="3"/>
    <x v="716"/>
    <x v="1"/>
    <x v="486"/>
    <x v="1"/>
    <s v="USD"/>
    <n v="1485583200"/>
    <n v="1486620000"/>
    <x v="667"/>
    <d v="2017-02-09T06:00:00"/>
    <b v="0"/>
    <b v="1"/>
    <s v="theater/plays"/>
    <x v="3"/>
    <x v="3"/>
    <n v="3.1914285714285713"/>
    <x v="725"/>
  </r>
  <r>
    <x v="735"/>
    <s v="Caldwell PLC"/>
    <x v="734"/>
    <x v="211"/>
    <x v="717"/>
    <x v="1"/>
    <x v="487"/>
    <x v="1"/>
    <s v="USD"/>
    <n v="1459314000"/>
    <n v="1459918800"/>
    <x v="668"/>
    <d v="2016-04-06T05:00:00"/>
    <b v="0"/>
    <b v="0"/>
    <s v="photography/photography books"/>
    <x v="7"/>
    <x v="14"/>
    <n v="3.5418867924528303"/>
    <x v="726"/>
  </r>
  <r>
    <x v="736"/>
    <s v="Silva-Hawkins"/>
    <x v="735"/>
    <x v="106"/>
    <x v="718"/>
    <x v="3"/>
    <x v="226"/>
    <x v="1"/>
    <s v="USD"/>
    <n v="1424412000"/>
    <n v="1424757600"/>
    <x v="669"/>
    <d v="2015-02-24T06:00:00"/>
    <b v="0"/>
    <b v="0"/>
    <s v="publishing/nonfiction"/>
    <x v="5"/>
    <x v="9"/>
    <n v="0.32896103896103895"/>
    <x v="727"/>
  </r>
  <r>
    <x v="737"/>
    <s v="Gardner Inc"/>
    <x v="736"/>
    <x v="41"/>
    <x v="719"/>
    <x v="1"/>
    <x v="80"/>
    <x v="1"/>
    <s v="USD"/>
    <n v="1478844000"/>
    <n v="1479880800"/>
    <x v="670"/>
    <d v="2016-11-23T06:00:00"/>
    <b v="0"/>
    <b v="0"/>
    <s v="music/indie rock"/>
    <x v="1"/>
    <x v="7"/>
    <n v="1.358918918918919"/>
    <x v="728"/>
  </r>
  <r>
    <x v="738"/>
    <s v="Garcia Group"/>
    <x v="737"/>
    <x v="381"/>
    <x v="720"/>
    <x v="0"/>
    <x v="27"/>
    <x v="1"/>
    <s v="USD"/>
    <n v="1416117600"/>
    <n v="1418018400"/>
    <x v="671"/>
    <d v="2014-12-08T06:00:00"/>
    <b v="0"/>
    <b v="1"/>
    <s v="theater/plays"/>
    <x v="3"/>
    <x v="3"/>
    <n v="2.0843373493975904E-2"/>
    <x v="729"/>
  </r>
  <r>
    <x v="739"/>
    <s v="Meyer-Avila"/>
    <x v="738"/>
    <x v="83"/>
    <x v="721"/>
    <x v="0"/>
    <x v="271"/>
    <x v="1"/>
    <s v="USD"/>
    <n v="1340946000"/>
    <n v="1341032400"/>
    <x v="672"/>
    <d v="2012-06-30T05:00:00"/>
    <b v="0"/>
    <b v="0"/>
    <s v="music/indie rock"/>
    <x v="1"/>
    <x v="7"/>
    <n v="0.61"/>
    <x v="730"/>
  </r>
  <r>
    <x v="740"/>
    <s v="Nelson, Smith and Graham"/>
    <x v="739"/>
    <x v="98"/>
    <x v="722"/>
    <x v="0"/>
    <x v="36"/>
    <x v="1"/>
    <s v="USD"/>
    <n v="1486101600"/>
    <n v="1486360800"/>
    <x v="673"/>
    <d v="2017-02-06T06:00:00"/>
    <b v="0"/>
    <b v="0"/>
    <s v="theater/plays"/>
    <x v="3"/>
    <x v="3"/>
    <n v="0.30037735849056602"/>
    <x v="731"/>
  </r>
  <r>
    <x v="741"/>
    <s v="Garcia Ltd"/>
    <x v="740"/>
    <x v="272"/>
    <x v="723"/>
    <x v="1"/>
    <x v="406"/>
    <x v="1"/>
    <s v="USD"/>
    <n v="1274590800"/>
    <n v="1274677200"/>
    <x v="674"/>
    <d v="2010-05-24T05:00:00"/>
    <b v="0"/>
    <b v="0"/>
    <s v="theater/plays"/>
    <x v="3"/>
    <x v="3"/>
    <n v="11.791666666666666"/>
    <x v="732"/>
  </r>
  <r>
    <x v="742"/>
    <s v="West-Stevens"/>
    <x v="741"/>
    <x v="272"/>
    <x v="724"/>
    <x v="1"/>
    <x v="393"/>
    <x v="1"/>
    <s v="USD"/>
    <n v="1263880800"/>
    <n v="1267509600"/>
    <x v="675"/>
    <d v="2010-03-02T06:00:00"/>
    <b v="0"/>
    <b v="0"/>
    <s v="music/electric music"/>
    <x v="1"/>
    <x v="5"/>
    <n v="11.260833333333334"/>
    <x v="733"/>
  </r>
  <r>
    <x v="743"/>
    <s v="Clark-Conrad"/>
    <x v="742"/>
    <x v="61"/>
    <x v="725"/>
    <x v="0"/>
    <x v="68"/>
    <x v="1"/>
    <s v="USD"/>
    <n v="1445403600"/>
    <n v="1445922000"/>
    <x v="676"/>
    <d v="2015-10-27T05:00:00"/>
    <b v="0"/>
    <b v="1"/>
    <s v="theater/plays"/>
    <x v="3"/>
    <x v="3"/>
    <n v="0.12923076923076923"/>
    <x v="734"/>
  </r>
  <r>
    <x v="744"/>
    <s v="Fitzgerald Group"/>
    <x v="743"/>
    <x v="22"/>
    <x v="726"/>
    <x v="1"/>
    <x v="382"/>
    <x v="1"/>
    <s v="USD"/>
    <n v="1533877200"/>
    <n v="1534050000"/>
    <x v="342"/>
    <d v="2018-08-12T05:00:00"/>
    <b v="0"/>
    <b v="1"/>
    <s v="theater/plays"/>
    <x v="3"/>
    <x v="3"/>
    <n v="7.12"/>
    <x v="735"/>
  </r>
  <r>
    <x v="745"/>
    <s v="Hill, Mccann and Moore"/>
    <x v="744"/>
    <x v="350"/>
    <x v="727"/>
    <x v="0"/>
    <x v="298"/>
    <x v="1"/>
    <s v="USD"/>
    <n v="1275195600"/>
    <n v="1277528400"/>
    <x v="677"/>
    <d v="2010-06-26T05:00:00"/>
    <b v="0"/>
    <b v="0"/>
    <s v="technology/wearables"/>
    <x v="2"/>
    <x v="8"/>
    <n v="0.30304347826086958"/>
    <x v="736"/>
  </r>
  <r>
    <x v="746"/>
    <s v="Edwards LLC"/>
    <x v="745"/>
    <x v="382"/>
    <x v="728"/>
    <x v="1"/>
    <x v="488"/>
    <x v="1"/>
    <s v="USD"/>
    <n v="1318136400"/>
    <n v="1318568400"/>
    <x v="678"/>
    <d v="2011-10-14T05:00:00"/>
    <b v="0"/>
    <b v="0"/>
    <s v="technology/web"/>
    <x v="2"/>
    <x v="2"/>
    <n v="2.1250896057347672"/>
    <x v="112"/>
  </r>
  <r>
    <x v="747"/>
    <s v="Greer and Sons"/>
    <x v="746"/>
    <x v="70"/>
    <x v="729"/>
    <x v="1"/>
    <x v="489"/>
    <x v="1"/>
    <s v="USD"/>
    <n v="1283403600"/>
    <n v="1284354000"/>
    <x v="679"/>
    <d v="2010-09-13T05:00:00"/>
    <b v="0"/>
    <b v="0"/>
    <s v="theater/plays"/>
    <x v="3"/>
    <x v="3"/>
    <n v="2.2885714285714287"/>
    <x v="737"/>
  </r>
  <r>
    <x v="748"/>
    <s v="Martinez PLC"/>
    <x v="747"/>
    <x v="383"/>
    <x v="730"/>
    <x v="3"/>
    <x v="490"/>
    <x v="1"/>
    <s v="USD"/>
    <n v="1267423200"/>
    <n v="1269579600"/>
    <x v="680"/>
    <d v="2010-03-26T05:00:00"/>
    <b v="0"/>
    <b v="1"/>
    <s v="film &amp; video/animation"/>
    <x v="4"/>
    <x v="10"/>
    <n v="0.34959979476654696"/>
    <x v="738"/>
  </r>
  <r>
    <x v="749"/>
    <s v="Hunter-Logan"/>
    <x v="748"/>
    <x v="133"/>
    <x v="731"/>
    <x v="1"/>
    <x v="491"/>
    <x v="6"/>
    <s v="EUR"/>
    <n v="1412744400"/>
    <n v="1413781200"/>
    <x v="681"/>
    <d v="2014-10-20T05:00:00"/>
    <b v="0"/>
    <b v="1"/>
    <s v="technology/wearables"/>
    <x v="2"/>
    <x v="8"/>
    <n v="1.5729069767441861"/>
    <x v="739"/>
  </r>
  <r>
    <x v="750"/>
    <s v="Ramos and Sons"/>
    <x v="749"/>
    <x v="0"/>
    <x v="99"/>
    <x v="0"/>
    <x v="49"/>
    <x v="4"/>
    <s v="GBP"/>
    <n v="1277960400"/>
    <n v="1280120400"/>
    <x v="682"/>
    <d v="2010-07-26T05:00:00"/>
    <b v="0"/>
    <b v="0"/>
    <s v="music/electric music"/>
    <x v="1"/>
    <x v="5"/>
    <n v="0.01"/>
    <x v="100"/>
  </r>
  <r>
    <x v="751"/>
    <s v="Lane-Barber"/>
    <x v="750"/>
    <x v="136"/>
    <x v="732"/>
    <x v="1"/>
    <x v="492"/>
    <x v="1"/>
    <s v="USD"/>
    <n v="1458190800"/>
    <n v="1459486800"/>
    <x v="683"/>
    <d v="2016-04-01T05:00:00"/>
    <b v="1"/>
    <b v="1"/>
    <s v="publishing/nonfiction"/>
    <x v="5"/>
    <x v="9"/>
    <n v="2.3230555555555554"/>
    <x v="740"/>
  </r>
  <r>
    <x v="752"/>
    <s v="Lowery Group"/>
    <x v="751"/>
    <x v="306"/>
    <x v="733"/>
    <x v="3"/>
    <x v="493"/>
    <x v="1"/>
    <s v="USD"/>
    <n v="1280984400"/>
    <n v="1282539600"/>
    <x v="684"/>
    <d v="2010-08-23T05:00:00"/>
    <b v="0"/>
    <b v="1"/>
    <s v="theater/plays"/>
    <x v="3"/>
    <x v="3"/>
    <n v="0.92448275862068963"/>
    <x v="741"/>
  </r>
  <r>
    <x v="753"/>
    <s v="Guerrero-Griffin"/>
    <x v="752"/>
    <x v="53"/>
    <x v="734"/>
    <x v="1"/>
    <x v="231"/>
    <x v="1"/>
    <s v="USD"/>
    <n v="1274590800"/>
    <n v="1275886800"/>
    <x v="674"/>
    <d v="2010-06-07T05:00:00"/>
    <b v="0"/>
    <b v="0"/>
    <s v="photography/photography books"/>
    <x v="7"/>
    <x v="14"/>
    <n v="2.5670212765957445"/>
    <x v="742"/>
  </r>
  <r>
    <x v="754"/>
    <s v="Perez, Reed and Lee"/>
    <x v="753"/>
    <x v="384"/>
    <x v="735"/>
    <x v="1"/>
    <x v="494"/>
    <x v="1"/>
    <s v="USD"/>
    <n v="1351400400"/>
    <n v="1355983200"/>
    <x v="685"/>
    <d v="2012-12-20T06:00:00"/>
    <b v="0"/>
    <b v="0"/>
    <s v="theater/plays"/>
    <x v="3"/>
    <x v="3"/>
    <n v="1.6847017045454546"/>
    <x v="743"/>
  </r>
  <r>
    <x v="755"/>
    <s v="Chen, Pollard and Clarke"/>
    <x v="754"/>
    <x v="6"/>
    <x v="562"/>
    <x v="1"/>
    <x v="495"/>
    <x v="3"/>
    <s v="DKK"/>
    <n v="1514354400"/>
    <n v="1515391200"/>
    <x v="605"/>
    <d v="2018-01-08T06:00:00"/>
    <b v="0"/>
    <b v="1"/>
    <s v="theater/plays"/>
    <x v="3"/>
    <x v="3"/>
    <n v="1.6657777777777778"/>
    <x v="744"/>
  </r>
  <r>
    <x v="756"/>
    <s v="Serrano, Gallagher and Griffith"/>
    <x v="755"/>
    <x v="81"/>
    <x v="736"/>
    <x v="1"/>
    <x v="496"/>
    <x v="1"/>
    <s v="USD"/>
    <n v="1421733600"/>
    <n v="1422252000"/>
    <x v="686"/>
    <d v="2015-01-26T06:00:00"/>
    <b v="0"/>
    <b v="0"/>
    <s v="theater/plays"/>
    <x v="3"/>
    <x v="3"/>
    <n v="7.7207692307692311"/>
    <x v="745"/>
  </r>
  <r>
    <x v="757"/>
    <s v="Callahan-Gilbert"/>
    <x v="756"/>
    <x v="1"/>
    <x v="737"/>
    <x v="1"/>
    <x v="493"/>
    <x v="1"/>
    <s v="USD"/>
    <n v="1305176400"/>
    <n v="1305522000"/>
    <x v="687"/>
    <d v="2011-05-16T05:00:00"/>
    <b v="0"/>
    <b v="0"/>
    <s v="film &amp; video/drama"/>
    <x v="4"/>
    <x v="6"/>
    <n v="4.0685714285714285"/>
    <x v="746"/>
  </r>
  <r>
    <x v="758"/>
    <s v="Logan-Miranda"/>
    <x v="757"/>
    <x v="241"/>
    <x v="738"/>
    <x v="1"/>
    <x v="497"/>
    <x v="0"/>
    <s v="CAD"/>
    <n v="1414126800"/>
    <n v="1414904400"/>
    <x v="688"/>
    <d v="2014-11-02T05:00:00"/>
    <b v="0"/>
    <b v="0"/>
    <s v="music/rock"/>
    <x v="1"/>
    <x v="1"/>
    <n v="5.6420608108108112"/>
    <x v="747"/>
  </r>
  <r>
    <x v="759"/>
    <s v="Rodriguez PLC"/>
    <x v="758"/>
    <x v="385"/>
    <x v="739"/>
    <x v="0"/>
    <x v="498"/>
    <x v="1"/>
    <s v="USD"/>
    <n v="1517810400"/>
    <n v="1520402400"/>
    <x v="689"/>
    <d v="2018-03-07T06:00:00"/>
    <b v="0"/>
    <b v="0"/>
    <s v="music/electric music"/>
    <x v="1"/>
    <x v="5"/>
    <n v="0.6842686567164179"/>
    <x v="748"/>
  </r>
  <r>
    <x v="760"/>
    <s v="Smith-Kennedy"/>
    <x v="759"/>
    <x v="386"/>
    <x v="740"/>
    <x v="0"/>
    <x v="155"/>
    <x v="6"/>
    <s v="EUR"/>
    <n v="1564635600"/>
    <n v="1567141200"/>
    <x v="690"/>
    <d v="2019-08-30T05:00:00"/>
    <b v="0"/>
    <b v="1"/>
    <s v="games/video games"/>
    <x v="6"/>
    <x v="11"/>
    <n v="0.34351966873706002"/>
    <x v="749"/>
  </r>
  <r>
    <x v="761"/>
    <s v="Mitchell-Lee"/>
    <x v="760"/>
    <x v="196"/>
    <x v="741"/>
    <x v="1"/>
    <x v="499"/>
    <x v="1"/>
    <s v="USD"/>
    <n v="1500699600"/>
    <n v="1501131600"/>
    <x v="691"/>
    <d v="2017-07-27T05:00:00"/>
    <b v="0"/>
    <b v="0"/>
    <s v="music/rock"/>
    <x v="1"/>
    <x v="1"/>
    <n v="6.5545454545454547"/>
    <x v="750"/>
  </r>
  <r>
    <x v="762"/>
    <s v="Davis Ltd"/>
    <x v="761"/>
    <x v="26"/>
    <x v="742"/>
    <x v="1"/>
    <x v="16"/>
    <x v="2"/>
    <s v="AUD"/>
    <n v="1354082400"/>
    <n v="1355032800"/>
    <x v="692"/>
    <d v="2012-12-09T06:00:00"/>
    <b v="0"/>
    <b v="0"/>
    <s v="music/jazz"/>
    <x v="1"/>
    <x v="17"/>
    <n v="1.7725714285714285"/>
    <x v="751"/>
  </r>
  <r>
    <x v="763"/>
    <s v="Rowland PLC"/>
    <x v="762"/>
    <x v="36"/>
    <x v="207"/>
    <x v="1"/>
    <x v="500"/>
    <x v="1"/>
    <s v="USD"/>
    <n v="1336453200"/>
    <n v="1339477200"/>
    <x v="693"/>
    <d v="2012-06-12T05:00:00"/>
    <b v="0"/>
    <b v="1"/>
    <s v="theater/plays"/>
    <x v="3"/>
    <x v="3"/>
    <n v="1.1317857142857144"/>
    <x v="752"/>
  </r>
  <r>
    <x v="764"/>
    <s v="Shaffer-Mason"/>
    <x v="763"/>
    <x v="65"/>
    <x v="743"/>
    <x v="1"/>
    <x v="496"/>
    <x v="1"/>
    <s v="USD"/>
    <n v="1305262800"/>
    <n v="1305954000"/>
    <x v="694"/>
    <d v="2011-05-21T05:00:00"/>
    <b v="0"/>
    <b v="0"/>
    <s v="music/rock"/>
    <x v="1"/>
    <x v="1"/>
    <n v="7.2818181818181822"/>
    <x v="753"/>
  </r>
  <r>
    <x v="765"/>
    <s v="Matthews LLC"/>
    <x v="764"/>
    <x v="61"/>
    <x v="744"/>
    <x v="1"/>
    <x v="40"/>
    <x v="1"/>
    <s v="USD"/>
    <n v="1492232400"/>
    <n v="1494392400"/>
    <x v="695"/>
    <d v="2017-05-10T05:00:00"/>
    <b v="1"/>
    <b v="1"/>
    <s v="music/indie rock"/>
    <x v="1"/>
    <x v="7"/>
    <n v="2.0833333333333335"/>
    <x v="754"/>
  </r>
  <r>
    <x v="766"/>
    <s v="Montgomery-Castro"/>
    <x v="765"/>
    <x v="316"/>
    <x v="49"/>
    <x v="0"/>
    <x v="501"/>
    <x v="2"/>
    <s v="AUD"/>
    <n v="1537333200"/>
    <n v="1537419600"/>
    <x v="123"/>
    <d v="2018-09-20T05:00:00"/>
    <b v="0"/>
    <b v="0"/>
    <s v="film &amp; video/science fiction"/>
    <x v="4"/>
    <x v="22"/>
    <n v="0.31171232876712329"/>
    <x v="755"/>
  </r>
  <r>
    <x v="767"/>
    <s v="Hale, Pearson and Jenkins"/>
    <x v="766"/>
    <x v="387"/>
    <x v="745"/>
    <x v="0"/>
    <x v="502"/>
    <x v="1"/>
    <s v="USD"/>
    <n v="1444107600"/>
    <n v="1447999200"/>
    <x v="696"/>
    <d v="2015-11-20T06:00:00"/>
    <b v="0"/>
    <b v="0"/>
    <s v="publishing/translations"/>
    <x v="5"/>
    <x v="18"/>
    <n v="0.56967078189300413"/>
    <x v="756"/>
  </r>
  <r>
    <x v="768"/>
    <s v="Ramirez-Calderon"/>
    <x v="767"/>
    <x v="73"/>
    <x v="746"/>
    <x v="1"/>
    <x v="503"/>
    <x v="1"/>
    <s v="USD"/>
    <n v="1386741600"/>
    <n v="1388037600"/>
    <x v="626"/>
    <d v="2013-12-26T06:00:00"/>
    <b v="0"/>
    <b v="0"/>
    <s v="theater/plays"/>
    <x v="3"/>
    <x v="3"/>
    <n v="2.31"/>
    <x v="757"/>
  </r>
  <r>
    <x v="769"/>
    <s v="Johnson-Morales"/>
    <x v="768"/>
    <x v="388"/>
    <x v="747"/>
    <x v="0"/>
    <x v="504"/>
    <x v="1"/>
    <s v="USD"/>
    <n v="1376542800"/>
    <n v="1378789200"/>
    <x v="697"/>
    <d v="2013-09-10T05:00:00"/>
    <b v="0"/>
    <b v="0"/>
    <s v="games/video games"/>
    <x v="6"/>
    <x v="11"/>
    <n v="0.86867834394904464"/>
    <x v="758"/>
  </r>
  <r>
    <x v="770"/>
    <s v="Mathis-Rodriguez"/>
    <x v="769"/>
    <x v="333"/>
    <x v="748"/>
    <x v="1"/>
    <x v="505"/>
    <x v="6"/>
    <s v="EUR"/>
    <n v="1397451600"/>
    <n v="1398056400"/>
    <x v="698"/>
    <d v="2014-04-21T05:00:00"/>
    <b v="0"/>
    <b v="1"/>
    <s v="theater/plays"/>
    <x v="3"/>
    <x v="3"/>
    <n v="2.7074418604651163"/>
    <x v="759"/>
  </r>
  <r>
    <x v="771"/>
    <s v="Smith, Mack and Williams"/>
    <x v="770"/>
    <x v="36"/>
    <x v="749"/>
    <x v="3"/>
    <x v="150"/>
    <x v="1"/>
    <s v="USD"/>
    <n v="1548482400"/>
    <n v="1550815200"/>
    <x v="699"/>
    <d v="2019-02-22T06:00:00"/>
    <b v="0"/>
    <b v="0"/>
    <s v="theater/plays"/>
    <x v="3"/>
    <x v="3"/>
    <n v="0.49446428571428569"/>
    <x v="760"/>
  </r>
  <r>
    <x v="772"/>
    <s v="Johnson-Pace"/>
    <x v="771"/>
    <x v="389"/>
    <x v="750"/>
    <x v="1"/>
    <x v="506"/>
    <x v="1"/>
    <s v="USD"/>
    <n v="1549692000"/>
    <n v="1550037600"/>
    <x v="700"/>
    <d v="2019-02-13T06:00:00"/>
    <b v="0"/>
    <b v="0"/>
    <s v="music/indie rock"/>
    <x v="1"/>
    <x v="7"/>
    <n v="1.1335962566844919"/>
    <x v="761"/>
  </r>
  <r>
    <x v="773"/>
    <s v="Meza, Kirby and Patel"/>
    <x v="772"/>
    <x v="390"/>
    <x v="751"/>
    <x v="1"/>
    <x v="507"/>
    <x v="1"/>
    <s v="USD"/>
    <n v="1492059600"/>
    <n v="1492923600"/>
    <x v="701"/>
    <d v="2017-04-23T05:00:00"/>
    <b v="0"/>
    <b v="0"/>
    <s v="theater/plays"/>
    <x v="3"/>
    <x v="3"/>
    <n v="1.9055555555555554"/>
    <x v="762"/>
  </r>
  <r>
    <x v="774"/>
    <s v="Gonzalez-Snow"/>
    <x v="773"/>
    <x v="92"/>
    <x v="752"/>
    <x v="1"/>
    <x v="373"/>
    <x v="6"/>
    <s v="EUR"/>
    <n v="1463979600"/>
    <n v="1467522000"/>
    <x v="702"/>
    <d v="2016-07-03T05:00:00"/>
    <b v="0"/>
    <b v="0"/>
    <s v="technology/web"/>
    <x v="2"/>
    <x v="2"/>
    <n v="1.355"/>
    <x v="763"/>
  </r>
  <r>
    <x v="775"/>
    <s v="Murphy LLC"/>
    <x v="774"/>
    <x v="151"/>
    <x v="197"/>
    <x v="0"/>
    <x v="234"/>
    <x v="1"/>
    <s v="USD"/>
    <n v="1415253600"/>
    <n v="1416117600"/>
    <x v="703"/>
    <d v="2014-11-16T06:00:00"/>
    <b v="0"/>
    <b v="0"/>
    <s v="music/rock"/>
    <x v="1"/>
    <x v="1"/>
    <n v="0.10297872340425532"/>
    <x v="764"/>
  </r>
  <r>
    <x v="776"/>
    <s v="Taylor-Rowe"/>
    <x v="775"/>
    <x v="391"/>
    <x v="753"/>
    <x v="0"/>
    <x v="508"/>
    <x v="1"/>
    <s v="USD"/>
    <n v="1562216400"/>
    <n v="1563771600"/>
    <x v="704"/>
    <d v="2019-07-22T05:00:00"/>
    <b v="0"/>
    <b v="0"/>
    <s v="theater/plays"/>
    <x v="3"/>
    <x v="3"/>
    <n v="0.65544223826714798"/>
    <x v="765"/>
  </r>
  <r>
    <x v="777"/>
    <s v="Henderson Ltd"/>
    <x v="776"/>
    <x v="202"/>
    <x v="754"/>
    <x v="0"/>
    <x v="103"/>
    <x v="1"/>
    <s v="USD"/>
    <n v="1316754000"/>
    <n v="1319259600"/>
    <x v="431"/>
    <d v="2011-10-22T05:00:00"/>
    <b v="0"/>
    <b v="0"/>
    <s v="theater/plays"/>
    <x v="3"/>
    <x v="3"/>
    <n v="0.49026652452025588"/>
    <x v="766"/>
  </r>
  <r>
    <x v="778"/>
    <s v="Moss-Guzman"/>
    <x v="777"/>
    <x v="81"/>
    <x v="755"/>
    <x v="1"/>
    <x v="5"/>
    <x v="5"/>
    <s v="CHF"/>
    <n v="1313211600"/>
    <n v="1313643600"/>
    <x v="705"/>
    <d v="2011-08-18T05:00:00"/>
    <b v="0"/>
    <b v="0"/>
    <s v="film &amp; video/animation"/>
    <x v="4"/>
    <x v="10"/>
    <n v="7.8792307692307695"/>
    <x v="767"/>
  </r>
  <r>
    <x v="779"/>
    <s v="Webb Group"/>
    <x v="778"/>
    <x v="392"/>
    <x v="756"/>
    <x v="0"/>
    <x v="509"/>
    <x v="1"/>
    <s v="USD"/>
    <n v="1439528400"/>
    <n v="1440306000"/>
    <x v="706"/>
    <d v="2015-08-23T05:00:00"/>
    <b v="0"/>
    <b v="1"/>
    <s v="theater/plays"/>
    <x v="3"/>
    <x v="3"/>
    <n v="0.80306347746090156"/>
    <x v="768"/>
  </r>
  <r>
    <x v="780"/>
    <s v="Brooks-Rodriguez"/>
    <x v="779"/>
    <x v="135"/>
    <x v="757"/>
    <x v="1"/>
    <x v="55"/>
    <x v="1"/>
    <s v="USD"/>
    <n v="1469163600"/>
    <n v="1470805200"/>
    <x v="707"/>
    <d v="2016-08-10T05:00:00"/>
    <b v="0"/>
    <b v="1"/>
    <s v="film &amp; video/drama"/>
    <x v="4"/>
    <x v="6"/>
    <n v="1.0629411764705883"/>
    <x v="769"/>
  </r>
  <r>
    <x v="781"/>
    <s v="Thomas Ltd"/>
    <x v="780"/>
    <x v="251"/>
    <x v="758"/>
    <x v="3"/>
    <x v="75"/>
    <x v="5"/>
    <s v="CHF"/>
    <n v="1288501200"/>
    <n v="1292911200"/>
    <x v="708"/>
    <d v="2010-12-21T06:00:00"/>
    <b v="0"/>
    <b v="0"/>
    <s v="theater/plays"/>
    <x v="3"/>
    <x v="3"/>
    <n v="0.50735632183908042"/>
    <x v="770"/>
  </r>
  <r>
    <x v="782"/>
    <s v="Williams and Sons"/>
    <x v="781"/>
    <x v="135"/>
    <x v="759"/>
    <x v="1"/>
    <x v="510"/>
    <x v="1"/>
    <s v="USD"/>
    <n v="1298959200"/>
    <n v="1301374800"/>
    <x v="709"/>
    <d v="2011-03-29T05:00:00"/>
    <b v="0"/>
    <b v="1"/>
    <s v="film &amp; video/animation"/>
    <x v="4"/>
    <x v="10"/>
    <n v="2.153137254901961"/>
    <x v="771"/>
  </r>
  <r>
    <x v="783"/>
    <s v="Vega, Chan and Carney"/>
    <x v="782"/>
    <x v="71"/>
    <x v="760"/>
    <x v="1"/>
    <x v="188"/>
    <x v="1"/>
    <s v="USD"/>
    <n v="1387260000"/>
    <n v="1387864800"/>
    <x v="710"/>
    <d v="2013-12-24T06:00:00"/>
    <b v="0"/>
    <b v="0"/>
    <s v="music/rock"/>
    <x v="1"/>
    <x v="1"/>
    <n v="1.4122972972972974"/>
    <x v="772"/>
  </r>
  <r>
    <x v="784"/>
    <s v="Byrd Group"/>
    <x v="783"/>
    <x v="393"/>
    <x v="761"/>
    <x v="1"/>
    <x v="511"/>
    <x v="1"/>
    <s v="USD"/>
    <n v="1457244000"/>
    <n v="1458190800"/>
    <x v="711"/>
    <d v="2016-03-17T05:00:00"/>
    <b v="0"/>
    <b v="0"/>
    <s v="technology/web"/>
    <x v="2"/>
    <x v="2"/>
    <n v="1.1533745781777278"/>
    <x v="773"/>
  </r>
  <r>
    <x v="785"/>
    <s v="Peterson, Fletcher and Sanchez"/>
    <x v="784"/>
    <x v="313"/>
    <x v="762"/>
    <x v="1"/>
    <x v="78"/>
    <x v="2"/>
    <s v="AUD"/>
    <n v="1556341200"/>
    <n v="1559278800"/>
    <x v="157"/>
    <d v="2019-05-31T05:00:00"/>
    <b v="0"/>
    <b v="1"/>
    <s v="film &amp; video/animation"/>
    <x v="4"/>
    <x v="10"/>
    <n v="1.9311940298507462"/>
    <x v="774"/>
  </r>
  <r>
    <x v="786"/>
    <s v="Smith-Brown"/>
    <x v="785"/>
    <x v="42"/>
    <x v="763"/>
    <x v="1"/>
    <x v="512"/>
    <x v="6"/>
    <s v="EUR"/>
    <n v="1522126800"/>
    <n v="1522731600"/>
    <x v="630"/>
    <d v="2018-04-03T05:00:00"/>
    <b v="0"/>
    <b v="1"/>
    <s v="music/jazz"/>
    <x v="1"/>
    <x v="17"/>
    <n v="7.2973333333333334"/>
    <x v="775"/>
  </r>
  <r>
    <x v="787"/>
    <s v="Vance-Glover"/>
    <x v="786"/>
    <x v="394"/>
    <x v="764"/>
    <x v="0"/>
    <x v="513"/>
    <x v="0"/>
    <s v="CAD"/>
    <n v="1305954000"/>
    <n v="1306731600"/>
    <x v="712"/>
    <d v="2011-05-30T05:00:00"/>
    <b v="0"/>
    <b v="0"/>
    <s v="music/rock"/>
    <x v="1"/>
    <x v="1"/>
    <n v="0.99663398692810456"/>
    <x v="776"/>
  </r>
  <r>
    <x v="788"/>
    <s v="Joyce PLC"/>
    <x v="787"/>
    <x v="136"/>
    <x v="765"/>
    <x v="2"/>
    <x v="249"/>
    <x v="1"/>
    <s v="USD"/>
    <n v="1350709200"/>
    <n v="1352527200"/>
    <x v="93"/>
    <d v="2012-11-10T06:00:00"/>
    <b v="0"/>
    <b v="0"/>
    <s v="film &amp; video/animation"/>
    <x v="4"/>
    <x v="10"/>
    <n v="0.88166666666666671"/>
    <x v="777"/>
  </r>
  <r>
    <x v="789"/>
    <s v="Kennedy-Miller"/>
    <x v="788"/>
    <x v="25"/>
    <x v="766"/>
    <x v="0"/>
    <x v="430"/>
    <x v="1"/>
    <s v="USD"/>
    <n v="1401166800"/>
    <n v="1404363600"/>
    <x v="713"/>
    <d v="2014-07-03T05:00:00"/>
    <b v="0"/>
    <b v="0"/>
    <s v="theater/plays"/>
    <x v="3"/>
    <x v="3"/>
    <n v="0.37233333333333335"/>
    <x v="778"/>
  </r>
  <r>
    <x v="790"/>
    <s v="White-Obrien"/>
    <x v="789"/>
    <x v="395"/>
    <x v="767"/>
    <x v="3"/>
    <x v="260"/>
    <x v="1"/>
    <s v="USD"/>
    <n v="1266127200"/>
    <n v="1266645600"/>
    <x v="714"/>
    <d v="2010-02-20T06:00:00"/>
    <b v="0"/>
    <b v="0"/>
    <s v="theater/plays"/>
    <x v="3"/>
    <x v="3"/>
    <n v="0.30540075309306081"/>
    <x v="779"/>
  </r>
  <r>
    <x v="791"/>
    <s v="Stafford, Hess and Raymond"/>
    <x v="790"/>
    <x v="118"/>
    <x v="768"/>
    <x v="0"/>
    <x v="514"/>
    <x v="1"/>
    <s v="USD"/>
    <n v="1481436000"/>
    <n v="1482818400"/>
    <x v="715"/>
    <d v="2016-12-27T06:00:00"/>
    <b v="0"/>
    <b v="0"/>
    <s v="food/food trucks"/>
    <x v="0"/>
    <x v="0"/>
    <n v="0.25714285714285712"/>
    <x v="702"/>
  </r>
  <r>
    <x v="792"/>
    <s v="Jordan, Schneider and Hall"/>
    <x v="791"/>
    <x v="22"/>
    <x v="769"/>
    <x v="0"/>
    <x v="243"/>
    <x v="1"/>
    <s v="USD"/>
    <n v="1372222800"/>
    <n v="1374642000"/>
    <x v="716"/>
    <d v="2013-07-24T05:00:00"/>
    <b v="0"/>
    <b v="1"/>
    <s v="theater/plays"/>
    <x v="3"/>
    <x v="3"/>
    <n v="0.34"/>
    <x v="780"/>
  </r>
  <r>
    <x v="793"/>
    <s v="Rodriguez, Cox and Rodriguez"/>
    <x v="792"/>
    <x v="65"/>
    <x v="770"/>
    <x v="1"/>
    <x v="483"/>
    <x v="5"/>
    <s v="CHF"/>
    <n v="1372136400"/>
    <n v="1372482000"/>
    <x v="448"/>
    <d v="2013-06-29T05:00:00"/>
    <b v="0"/>
    <b v="0"/>
    <s v="publishing/nonfiction"/>
    <x v="5"/>
    <x v="9"/>
    <n v="11.859090909090909"/>
    <x v="781"/>
  </r>
  <r>
    <x v="794"/>
    <s v="Welch Inc"/>
    <x v="793"/>
    <x v="47"/>
    <x v="771"/>
    <x v="1"/>
    <x v="460"/>
    <x v="1"/>
    <s v="USD"/>
    <n v="1513922400"/>
    <n v="1514959200"/>
    <x v="717"/>
    <d v="2018-01-03T06:00:00"/>
    <b v="0"/>
    <b v="0"/>
    <s v="music/rock"/>
    <x v="1"/>
    <x v="1"/>
    <n v="1.2539393939393939"/>
    <x v="782"/>
  </r>
  <r>
    <x v="795"/>
    <s v="Vasquez Inc"/>
    <x v="794"/>
    <x v="143"/>
    <x v="772"/>
    <x v="0"/>
    <x v="249"/>
    <x v="1"/>
    <s v="USD"/>
    <n v="1477976400"/>
    <n v="1478235600"/>
    <x v="718"/>
    <d v="2016-11-04T05:00:00"/>
    <b v="0"/>
    <b v="0"/>
    <s v="film &amp; video/drama"/>
    <x v="4"/>
    <x v="6"/>
    <n v="0.14394366197183098"/>
    <x v="783"/>
  </r>
  <r>
    <x v="796"/>
    <s v="Freeman-Ferguson"/>
    <x v="795"/>
    <x v="75"/>
    <x v="773"/>
    <x v="0"/>
    <x v="373"/>
    <x v="1"/>
    <s v="USD"/>
    <n v="1407474000"/>
    <n v="1408078800"/>
    <x v="719"/>
    <d v="2014-08-15T05:00:00"/>
    <b v="0"/>
    <b v="1"/>
    <s v="games/mobile games"/>
    <x v="6"/>
    <x v="20"/>
    <n v="0.54807692307692313"/>
    <x v="784"/>
  </r>
  <r>
    <x v="797"/>
    <s v="Houston, Moore and Rogers"/>
    <x v="796"/>
    <x v="4"/>
    <x v="774"/>
    <x v="1"/>
    <x v="515"/>
    <x v="1"/>
    <s v="USD"/>
    <n v="1546149600"/>
    <n v="1548136800"/>
    <x v="720"/>
    <d v="2019-01-22T06:00:00"/>
    <b v="0"/>
    <b v="0"/>
    <s v="technology/web"/>
    <x v="2"/>
    <x v="2"/>
    <n v="1.0963157894736841"/>
    <x v="785"/>
  </r>
  <r>
    <x v="798"/>
    <s v="Small-Fuentes"/>
    <x v="797"/>
    <x v="74"/>
    <x v="775"/>
    <x v="1"/>
    <x v="246"/>
    <x v="1"/>
    <s v="USD"/>
    <n v="1338440400"/>
    <n v="1340859600"/>
    <x v="721"/>
    <d v="2012-06-28T05:00:00"/>
    <b v="0"/>
    <b v="1"/>
    <s v="theater/plays"/>
    <x v="3"/>
    <x v="3"/>
    <n v="1.8847058823529412"/>
    <x v="786"/>
  </r>
  <r>
    <x v="799"/>
    <s v="Reid-Day"/>
    <x v="798"/>
    <x v="396"/>
    <x v="776"/>
    <x v="0"/>
    <x v="516"/>
    <x v="4"/>
    <s v="GBP"/>
    <n v="1454133600"/>
    <n v="1454479200"/>
    <x v="722"/>
    <d v="2016-02-03T06:00:00"/>
    <b v="0"/>
    <b v="0"/>
    <s v="theater/plays"/>
    <x v="3"/>
    <x v="3"/>
    <n v="0.87008284023668636"/>
    <x v="787"/>
  </r>
  <r>
    <x v="800"/>
    <s v="Wallace LLC"/>
    <x v="799"/>
    <x v="0"/>
    <x v="99"/>
    <x v="0"/>
    <x v="49"/>
    <x v="5"/>
    <s v="CHF"/>
    <n v="1434085200"/>
    <n v="1434430800"/>
    <x v="139"/>
    <d v="2015-06-16T05:00:00"/>
    <b v="0"/>
    <b v="0"/>
    <s v="music/rock"/>
    <x v="1"/>
    <x v="1"/>
    <n v="0.01"/>
    <x v="100"/>
  </r>
  <r>
    <x v="801"/>
    <s v="Olson-Bishop"/>
    <x v="800"/>
    <x v="173"/>
    <x v="777"/>
    <x v="1"/>
    <x v="88"/>
    <x v="1"/>
    <s v="USD"/>
    <n v="1577772000"/>
    <n v="1579672800"/>
    <x v="723"/>
    <d v="2020-01-22T06:00:00"/>
    <b v="0"/>
    <b v="1"/>
    <s v="photography/photography books"/>
    <x v="7"/>
    <x v="14"/>
    <n v="2.0291304347826089"/>
    <x v="788"/>
  </r>
  <r>
    <x v="802"/>
    <s v="Rodriguez, Anderson and Porter"/>
    <x v="801"/>
    <x v="8"/>
    <x v="778"/>
    <x v="1"/>
    <x v="23"/>
    <x v="1"/>
    <s v="USD"/>
    <n v="1562216400"/>
    <n v="1562389200"/>
    <x v="704"/>
    <d v="2019-07-06T05:00:00"/>
    <b v="0"/>
    <b v="0"/>
    <s v="photography/photography books"/>
    <x v="7"/>
    <x v="14"/>
    <n v="1.9703225806451612"/>
    <x v="789"/>
  </r>
  <r>
    <x v="803"/>
    <s v="Perez, Brown and Meyers"/>
    <x v="802"/>
    <x v="55"/>
    <x v="106"/>
    <x v="1"/>
    <x v="517"/>
    <x v="1"/>
    <s v="USD"/>
    <n v="1548568800"/>
    <n v="1551506400"/>
    <x v="724"/>
    <d v="2019-03-02T06:00:00"/>
    <b v="0"/>
    <b v="0"/>
    <s v="theater/plays"/>
    <x v="3"/>
    <x v="3"/>
    <n v="1.07"/>
    <x v="790"/>
  </r>
  <r>
    <x v="804"/>
    <s v="English-Mccullough"/>
    <x v="803"/>
    <x v="97"/>
    <x v="779"/>
    <x v="1"/>
    <x v="205"/>
    <x v="1"/>
    <s v="USD"/>
    <n v="1514872800"/>
    <n v="1516600800"/>
    <x v="725"/>
    <d v="2018-01-22T06:00:00"/>
    <b v="0"/>
    <b v="0"/>
    <s v="music/rock"/>
    <x v="1"/>
    <x v="1"/>
    <n v="2.6873076923076922"/>
    <x v="791"/>
  </r>
  <r>
    <x v="805"/>
    <s v="Smith-Nguyen"/>
    <x v="804"/>
    <x v="62"/>
    <x v="780"/>
    <x v="0"/>
    <x v="109"/>
    <x v="2"/>
    <s v="AUD"/>
    <n v="1416031200"/>
    <n v="1420437600"/>
    <x v="660"/>
    <d v="2015-01-05T06:00:00"/>
    <b v="0"/>
    <b v="0"/>
    <s v="film &amp; video/documentary"/>
    <x v="4"/>
    <x v="4"/>
    <n v="0.50845360824742269"/>
    <x v="792"/>
  </r>
  <r>
    <x v="806"/>
    <s v="Harmon-Madden"/>
    <x v="805"/>
    <x v="31"/>
    <x v="781"/>
    <x v="1"/>
    <x v="70"/>
    <x v="1"/>
    <s v="USD"/>
    <n v="1330927200"/>
    <n v="1332997200"/>
    <x v="726"/>
    <d v="2012-03-29T05:00:00"/>
    <b v="0"/>
    <b v="1"/>
    <s v="film &amp; video/drama"/>
    <x v="4"/>
    <x v="6"/>
    <n v="11.802857142857142"/>
    <x v="793"/>
  </r>
  <r>
    <x v="807"/>
    <s v="Walker-Taylor"/>
    <x v="806"/>
    <x v="31"/>
    <x v="782"/>
    <x v="1"/>
    <x v="177"/>
    <x v="1"/>
    <s v="USD"/>
    <n v="1571115600"/>
    <n v="1574920800"/>
    <x v="727"/>
    <d v="2019-11-28T06:00:00"/>
    <b v="0"/>
    <b v="1"/>
    <s v="theater/plays"/>
    <x v="3"/>
    <x v="3"/>
    <n v="2.64"/>
    <x v="794"/>
  </r>
  <r>
    <x v="808"/>
    <s v="Harris, Medina and Mitchell"/>
    <x v="807"/>
    <x v="5"/>
    <x v="783"/>
    <x v="0"/>
    <x v="161"/>
    <x v="1"/>
    <s v="USD"/>
    <n v="1463461200"/>
    <n v="1464930000"/>
    <x v="728"/>
    <d v="2016-06-03T05:00:00"/>
    <b v="0"/>
    <b v="0"/>
    <s v="food/food trucks"/>
    <x v="0"/>
    <x v="0"/>
    <n v="0.30442307692307691"/>
    <x v="795"/>
  </r>
  <r>
    <x v="809"/>
    <s v="Williams and Sons"/>
    <x v="808"/>
    <x v="397"/>
    <x v="784"/>
    <x v="0"/>
    <x v="518"/>
    <x v="5"/>
    <s v="CHF"/>
    <n v="1344920400"/>
    <n v="1345006800"/>
    <x v="729"/>
    <d v="2012-08-15T05:00:00"/>
    <b v="0"/>
    <b v="0"/>
    <s v="film &amp; video/documentary"/>
    <x v="4"/>
    <x v="4"/>
    <n v="0.62880681818181816"/>
    <x v="796"/>
  </r>
  <r>
    <x v="810"/>
    <s v="Ball-Fisher"/>
    <x v="809"/>
    <x v="330"/>
    <x v="785"/>
    <x v="1"/>
    <x v="394"/>
    <x v="1"/>
    <s v="USD"/>
    <n v="1511848800"/>
    <n v="1512712800"/>
    <x v="730"/>
    <d v="2017-12-08T06:00:00"/>
    <b v="0"/>
    <b v="1"/>
    <s v="theater/plays"/>
    <x v="3"/>
    <x v="3"/>
    <n v="1.9312499999999999"/>
    <x v="797"/>
  </r>
  <r>
    <x v="811"/>
    <s v="Page, Holt and Mack"/>
    <x v="810"/>
    <x v="398"/>
    <x v="786"/>
    <x v="0"/>
    <x v="89"/>
    <x v="1"/>
    <s v="USD"/>
    <n v="1452319200"/>
    <n v="1452492000"/>
    <x v="731"/>
    <d v="2016-01-11T06:00:00"/>
    <b v="0"/>
    <b v="1"/>
    <s v="games/video games"/>
    <x v="6"/>
    <x v="11"/>
    <n v="0.77102702702702708"/>
    <x v="798"/>
  </r>
  <r>
    <x v="812"/>
    <s v="Landry Group"/>
    <x v="811"/>
    <x v="221"/>
    <x v="787"/>
    <x v="1"/>
    <x v="519"/>
    <x v="0"/>
    <s v="CAD"/>
    <n v="1523854800"/>
    <n v="1524286800"/>
    <x v="78"/>
    <d v="2018-04-21T05:00:00"/>
    <b v="0"/>
    <b v="0"/>
    <s v="publishing/nonfiction"/>
    <x v="5"/>
    <x v="9"/>
    <n v="2.2552763819095478"/>
    <x v="799"/>
  </r>
  <r>
    <x v="813"/>
    <s v="Buckley Group"/>
    <x v="812"/>
    <x v="170"/>
    <x v="788"/>
    <x v="1"/>
    <x v="520"/>
    <x v="1"/>
    <s v="USD"/>
    <n v="1346043600"/>
    <n v="1346907600"/>
    <x v="732"/>
    <d v="2012-09-06T05:00:00"/>
    <b v="0"/>
    <b v="0"/>
    <s v="games/video games"/>
    <x v="6"/>
    <x v="11"/>
    <n v="2.3940625"/>
    <x v="800"/>
  </r>
  <r>
    <x v="814"/>
    <s v="Vincent PLC"/>
    <x v="813"/>
    <x v="170"/>
    <x v="789"/>
    <x v="0"/>
    <x v="521"/>
    <x v="3"/>
    <s v="DKK"/>
    <n v="1464325200"/>
    <n v="1464498000"/>
    <x v="733"/>
    <d v="2016-05-29T05:00:00"/>
    <b v="0"/>
    <b v="1"/>
    <s v="music/rock"/>
    <x v="1"/>
    <x v="1"/>
    <n v="0.921875"/>
    <x v="801"/>
  </r>
  <r>
    <x v="815"/>
    <s v="Watson-Douglas"/>
    <x v="814"/>
    <x v="25"/>
    <x v="790"/>
    <x v="1"/>
    <x v="236"/>
    <x v="0"/>
    <s v="CAD"/>
    <n v="1511935200"/>
    <n v="1514181600"/>
    <x v="734"/>
    <d v="2017-12-25T06:00:00"/>
    <b v="0"/>
    <b v="0"/>
    <s v="music/rock"/>
    <x v="1"/>
    <x v="1"/>
    <n v="1.3023333333333333"/>
    <x v="802"/>
  </r>
  <r>
    <x v="816"/>
    <s v="Jones, Casey and Jones"/>
    <x v="815"/>
    <x v="173"/>
    <x v="723"/>
    <x v="1"/>
    <x v="221"/>
    <x v="1"/>
    <s v="USD"/>
    <n v="1392012000"/>
    <n v="1392184800"/>
    <x v="406"/>
    <d v="2014-02-12T06:00:00"/>
    <b v="1"/>
    <b v="1"/>
    <s v="theater/plays"/>
    <x v="3"/>
    <x v="3"/>
    <n v="6.1521739130434785"/>
    <x v="803"/>
  </r>
  <r>
    <x v="817"/>
    <s v="Alvarez-Bauer"/>
    <x v="816"/>
    <x v="399"/>
    <x v="791"/>
    <x v="1"/>
    <x v="522"/>
    <x v="6"/>
    <s v="EUR"/>
    <n v="1556946000"/>
    <n v="1559365200"/>
    <x v="735"/>
    <d v="2019-06-01T05:00:00"/>
    <b v="0"/>
    <b v="1"/>
    <s v="publishing/nonfiction"/>
    <x v="5"/>
    <x v="9"/>
    <n v="3.687953216374269"/>
    <x v="804"/>
  </r>
  <r>
    <x v="818"/>
    <s v="Martinez LLC"/>
    <x v="817"/>
    <x v="31"/>
    <x v="792"/>
    <x v="1"/>
    <x v="464"/>
    <x v="1"/>
    <s v="USD"/>
    <n v="1548050400"/>
    <n v="1549173600"/>
    <x v="736"/>
    <d v="2019-02-03T06:00:00"/>
    <b v="0"/>
    <b v="1"/>
    <s v="theater/plays"/>
    <x v="3"/>
    <x v="3"/>
    <n v="10.948571428571428"/>
    <x v="805"/>
  </r>
  <r>
    <x v="819"/>
    <s v="Buck-Khan"/>
    <x v="818"/>
    <x v="200"/>
    <x v="793"/>
    <x v="0"/>
    <x v="523"/>
    <x v="1"/>
    <s v="USD"/>
    <n v="1353736800"/>
    <n v="1355032800"/>
    <x v="737"/>
    <d v="2012-12-09T06:00:00"/>
    <b v="1"/>
    <b v="0"/>
    <s v="games/video games"/>
    <x v="6"/>
    <x v="11"/>
    <n v="0.50662921348314605"/>
    <x v="806"/>
  </r>
  <r>
    <x v="820"/>
    <s v="Valdez, Williams and Meyer"/>
    <x v="819"/>
    <x v="42"/>
    <x v="794"/>
    <x v="1"/>
    <x v="524"/>
    <x v="4"/>
    <s v="GBP"/>
    <n v="1532840400"/>
    <n v="1533963600"/>
    <x v="192"/>
    <d v="2018-08-11T05:00:00"/>
    <b v="0"/>
    <b v="1"/>
    <s v="music/rock"/>
    <x v="1"/>
    <x v="1"/>
    <n v="8.0060000000000002"/>
    <x v="807"/>
  </r>
  <r>
    <x v="821"/>
    <s v="Alvarez-Andrews"/>
    <x v="820"/>
    <x v="70"/>
    <x v="795"/>
    <x v="1"/>
    <x v="155"/>
    <x v="1"/>
    <s v="USD"/>
    <n v="1488261600"/>
    <n v="1489381200"/>
    <x v="738"/>
    <d v="2017-03-13T05:00:00"/>
    <b v="0"/>
    <b v="0"/>
    <s v="film &amp; video/documentary"/>
    <x v="4"/>
    <x v="4"/>
    <n v="2.9128571428571428"/>
    <x v="808"/>
  </r>
  <r>
    <x v="822"/>
    <s v="Stewart and Sons"/>
    <x v="821"/>
    <x v="400"/>
    <x v="796"/>
    <x v="1"/>
    <x v="525"/>
    <x v="1"/>
    <s v="USD"/>
    <n v="1393567200"/>
    <n v="1395032400"/>
    <x v="739"/>
    <d v="2014-03-17T05:00:00"/>
    <b v="0"/>
    <b v="0"/>
    <s v="music/rock"/>
    <x v="1"/>
    <x v="1"/>
    <n v="3.4996666666666667"/>
    <x v="809"/>
  </r>
  <r>
    <x v="823"/>
    <s v="Dyer Inc"/>
    <x v="822"/>
    <x v="178"/>
    <x v="797"/>
    <x v="1"/>
    <x v="526"/>
    <x v="1"/>
    <s v="USD"/>
    <n v="1410325200"/>
    <n v="1412485200"/>
    <x v="613"/>
    <d v="2014-10-05T05:00:00"/>
    <b v="1"/>
    <b v="1"/>
    <s v="music/rock"/>
    <x v="1"/>
    <x v="1"/>
    <n v="3.5707317073170732"/>
    <x v="810"/>
  </r>
  <r>
    <x v="824"/>
    <s v="Anderson, Williams and Cox"/>
    <x v="823"/>
    <x v="401"/>
    <x v="798"/>
    <x v="1"/>
    <x v="527"/>
    <x v="1"/>
    <s v="USD"/>
    <n v="1276923600"/>
    <n v="1279688400"/>
    <x v="740"/>
    <d v="2010-07-21T05:00:00"/>
    <b v="0"/>
    <b v="1"/>
    <s v="publishing/nonfiction"/>
    <x v="5"/>
    <x v="9"/>
    <n v="1.2648941176470587"/>
    <x v="811"/>
  </r>
  <r>
    <x v="825"/>
    <s v="Solomon PLC"/>
    <x v="824"/>
    <x v="136"/>
    <x v="799"/>
    <x v="1"/>
    <x v="144"/>
    <x v="4"/>
    <s v="GBP"/>
    <n v="1500958800"/>
    <n v="1501995600"/>
    <x v="145"/>
    <d v="2017-08-06T05:00:00"/>
    <b v="0"/>
    <b v="0"/>
    <s v="film &amp; video/shorts"/>
    <x v="4"/>
    <x v="12"/>
    <n v="3.875"/>
    <x v="812"/>
  </r>
  <r>
    <x v="826"/>
    <s v="Miller-Hubbard"/>
    <x v="825"/>
    <x v="54"/>
    <x v="800"/>
    <x v="1"/>
    <x v="346"/>
    <x v="1"/>
    <s v="USD"/>
    <n v="1292220000"/>
    <n v="1294639200"/>
    <x v="741"/>
    <d v="2011-01-10T06:00:00"/>
    <b v="0"/>
    <b v="1"/>
    <s v="theater/plays"/>
    <x v="3"/>
    <x v="3"/>
    <n v="4.5703571428571426"/>
    <x v="813"/>
  </r>
  <r>
    <x v="827"/>
    <s v="Miranda, Martinez and Lowery"/>
    <x v="826"/>
    <x v="173"/>
    <x v="801"/>
    <x v="1"/>
    <x v="172"/>
    <x v="2"/>
    <s v="AUD"/>
    <n v="1304398800"/>
    <n v="1305435600"/>
    <x v="742"/>
    <d v="2011-05-15T05:00:00"/>
    <b v="0"/>
    <b v="1"/>
    <s v="film &amp; video/drama"/>
    <x v="4"/>
    <x v="6"/>
    <n v="2.6669565217391304"/>
    <x v="814"/>
  </r>
  <r>
    <x v="828"/>
    <s v="Munoz, Cherry and Bell"/>
    <x v="827"/>
    <x v="143"/>
    <x v="802"/>
    <x v="0"/>
    <x v="131"/>
    <x v="1"/>
    <s v="USD"/>
    <n v="1535432400"/>
    <n v="1537592400"/>
    <x v="202"/>
    <d v="2018-09-22T05:00:00"/>
    <b v="0"/>
    <b v="0"/>
    <s v="theater/plays"/>
    <x v="3"/>
    <x v="3"/>
    <n v="0.69"/>
    <x v="815"/>
  </r>
  <r>
    <x v="829"/>
    <s v="Baker-Higgins"/>
    <x v="828"/>
    <x v="103"/>
    <x v="803"/>
    <x v="0"/>
    <x v="110"/>
    <x v="1"/>
    <s v="USD"/>
    <n v="1433826000"/>
    <n v="1435122000"/>
    <x v="743"/>
    <d v="2015-06-24T05:00:00"/>
    <b v="0"/>
    <b v="0"/>
    <s v="theater/plays"/>
    <x v="3"/>
    <x v="3"/>
    <n v="0.51343749999999999"/>
    <x v="816"/>
  </r>
  <r>
    <x v="830"/>
    <s v="Johnson, Turner and Carroll"/>
    <x v="829"/>
    <x v="319"/>
    <x v="804"/>
    <x v="0"/>
    <x v="528"/>
    <x v="1"/>
    <s v="USD"/>
    <n v="1514959200"/>
    <n v="1520056800"/>
    <x v="744"/>
    <d v="2018-03-03T06:00:00"/>
    <b v="0"/>
    <b v="0"/>
    <s v="theater/plays"/>
    <x v="3"/>
    <x v="3"/>
    <n v="1.1710526315789473E-2"/>
    <x v="817"/>
  </r>
  <r>
    <x v="831"/>
    <s v="Ward PLC"/>
    <x v="830"/>
    <x v="402"/>
    <x v="805"/>
    <x v="1"/>
    <x v="529"/>
    <x v="1"/>
    <s v="USD"/>
    <n v="1332738000"/>
    <n v="1335675600"/>
    <x v="745"/>
    <d v="2012-04-29T05:00:00"/>
    <b v="0"/>
    <b v="0"/>
    <s v="photography/photography books"/>
    <x v="7"/>
    <x v="14"/>
    <n v="1.089773429454171"/>
    <x v="818"/>
  </r>
  <r>
    <x v="832"/>
    <s v="Bradley, Beck and Mayo"/>
    <x v="831"/>
    <x v="403"/>
    <x v="806"/>
    <x v="1"/>
    <x v="265"/>
    <x v="3"/>
    <s v="DKK"/>
    <n v="1445490000"/>
    <n v="1448431200"/>
    <x v="746"/>
    <d v="2015-11-25T06:00:00"/>
    <b v="1"/>
    <b v="0"/>
    <s v="publishing/translations"/>
    <x v="5"/>
    <x v="18"/>
    <n v="3.1517592592592591"/>
    <x v="819"/>
  </r>
  <r>
    <x v="833"/>
    <s v="Levine, Martin and Hernandez"/>
    <x v="832"/>
    <x v="85"/>
    <x v="807"/>
    <x v="1"/>
    <x v="34"/>
    <x v="3"/>
    <s v="DKK"/>
    <n v="1297663200"/>
    <n v="1298613600"/>
    <x v="747"/>
    <d v="2011-02-25T06:00:00"/>
    <b v="0"/>
    <b v="0"/>
    <s v="publishing/translations"/>
    <x v="5"/>
    <x v="18"/>
    <n v="1.5769117647058823"/>
    <x v="820"/>
  </r>
  <r>
    <x v="834"/>
    <s v="Gallegos, Wagner and Gaines"/>
    <x v="833"/>
    <x v="190"/>
    <x v="808"/>
    <x v="1"/>
    <x v="530"/>
    <x v="1"/>
    <s v="USD"/>
    <n v="1371963600"/>
    <n v="1372482000"/>
    <x v="362"/>
    <d v="2013-06-29T05:00:00"/>
    <b v="0"/>
    <b v="0"/>
    <s v="theater/plays"/>
    <x v="3"/>
    <x v="3"/>
    <n v="1.5380821917808218"/>
    <x v="821"/>
  </r>
  <r>
    <x v="835"/>
    <s v="Hodges, Smith and Kelly"/>
    <x v="834"/>
    <x v="404"/>
    <x v="809"/>
    <x v="0"/>
    <x v="531"/>
    <x v="1"/>
    <s v="USD"/>
    <n v="1425103200"/>
    <n v="1425621600"/>
    <x v="748"/>
    <d v="2015-03-06T06:00:00"/>
    <b v="0"/>
    <b v="0"/>
    <s v="technology/web"/>
    <x v="2"/>
    <x v="2"/>
    <n v="0.89738979118329465"/>
    <x v="822"/>
  </r>
  <r>
    <x v="836"/>
    <s v="Macias Inc"/>
    <x v="835"/>
    <x v="32"/>
    <x v="810"/>
    <x v="0"/>
    <x v="115"/>
    <x v="1"/>
    <s v="USD"/>
    <n v="1265349600"/>
    <n v="1266300000"/>
    <x v="749"/>
    <d v="2010-02-16T06:00:00"/>
    <b v="0"/>
    <b v="0"/>
    <s v="music/indie rock"/>
    <x v="1"/>
    <x v="7"/>
    <n v="0.75135802469135804"/>
    <x v="823"/>
  </r>
  <r>
    <x v="837"/>
    <s v="Cook-Ortiz"/>
    <x v="836"/>
    <x v="405"/>
    <x v="811"/>
    <x v="1"/>
    <x v="532"/>
    <x v="1"/>
    <s v="USD"/>
    <n v="1301202000"/>
    <n v="1305867600"/>
    <x v="643"/>
    <d v="2011-05-20T05:00:00"/>
    <b v="0"/>
    <b v="0"/>
    <s v="music/jazz"/>
    <x v="1"/>
    <x v="17"/>
    <n v="8.5288135593220336"/>
    <x v="824"/>
  </r>
  <r>
    <x v="838"/>
    <s v="Jordan-Fischer"/>
    <x v="837"/>
    <x v="330"/>
    <x v="812"/>
    <x v="1"/>
    <x v="210"/>
    <x v="1"/>
    <s v="USD"/>
    <n v="1538024400"/>
    <n v="1538802000"/>
    <x v="750"/>
    <d v="2018-10-06T05:00:00"/>
    <b v="0"/>
    <b v="0"/>
    <s v="theater/plays"/>
    <x v="3"/>
    <x v="3"/>
    <n v="1.3890625000000001"/>
    <x v="825"/>
  </r>
  <r>
    <x v="839"/>
    <s v="Pierce-Ramirez"/>
    <x v="838"/>
    <x v="106"/>
    <x v="813"/>
    <x v="1"/>
    <x v="144"/>
    <x v="1"/>
    <s v="USD"/>
    <n v="1395032400"/>
    <n v="1398920400"/>
    <x v="751"/>
    <d v="2014-05-01T05:00:00"/>
    <b v="0"/>
    <b v="1"/>
    <s v="film &amp; video/documentary"/>
    <x v="4"/>
    <x v="4"/>
    <n v="1.9018181818181819"/>
    <x v="826"/>
  </r>
  <r>
    <x v="840"/>
    <s v="Howell and Sons"/>
    <x v="839"/>
    <x v="406"/>
    <x v="814"/>
    <x v="1"/>
    <x v="533"/>
    <x v="1"/>
    <s v="USD"/>
    <n v="1405486800"/>
    <n v="1405659600"/>
    <x v="752"/>
    <d v="2014-07-18T05:00:00"/>
    <b v="0"/>
    <b v="1"/>
    <s v="theater/plays"/>
    <x v="3"/>
    <x v="3"/>
    <n v="1.0024333619948409"/>
    <x v="827"/>
  </r>
  <r>
    <x v="841"/>
    <s v="Garcia, Dunn and Richardson"/>
    <x v="840"/>
    <x v="14"/>
    <x v="815"/>
    <x v="1"/>
    <x v="287"/>
    <x v="1"/>
    <s v="USD"/>
    <n v="1455861600"/>
    <n v="1457244000"/>
    <x v="753"/>
    <d v="2016-03-06T06:00:00"/>
    <b v="0"/>
    <b v="0"/>
    <s v="technology/web"/>
    <x v="2"/>
    <x v="2"/>
    <n v="1.4275824175824177"/>
    <x v="828"/>
  </r>
  <r>
    <x v="842"/>
    <s v="Lawson and Sons"/>
    <x v="841"/>
    <x v="42"/>
    <x v="816"/>
    <x v="1"/>
    <x v="227"/>
    <x v="6"/>
    <s v="EUR"/>
    <n v="1529038800"/>
    <n v="1529298000"/>
    <x v="754"/>
    <d v="2018-06-18T05:00:00"/>
    <b v="0"/>
    <b v="0"/>
    <s v="technology/wearables"/>
    <x v="2"/>
    <x v="8"/>
    <n v="5.6313333333333331"/>
    <x v="829"/>
  </r>
  <r>
    <x v="843"/>
    <s v="Porter-Hicks"/>
    <x v="842"/>
    <x v="35"/>
    <x v="817"/>
    <x v="0"/>
    <x v="254"/>
    <x v="1"/>
    <s v="USD"/>
    <n v="1535259600"/>
    <n v="1535778000"/>
    <x v="755"/>
    <d v="2018-09-01T05:00:00"/>
    <b v="0"/>
    <b v="0"/>
    <s v="photography/photography books"/>
    <x v="7"/>
    <x v="14"/>
    <n v="0.30715909090909088"/>
    <x v="830"/>
  </r>
  <r>
    <x v="844"/>
    <s v="Rodriguez-Hansen"/>
    <x v="843"/>
    <x v="35"/>
    <x v="818"/>
    <x v="3"/>
    <x v="115"/>
    <x v="1"/>
    <s v="USD"/>
    <n v="1327212000"/>
    <n v="1327471200"/>
    <x v="756"/>
    <d v="2012-01-25T06:00:00"/>
    <b v="0"/>
    <b v="0"/>
    <s v="film &amp; video/documentary"/>
    <x v="4"/>
    <x v="4"/>
    <n v="0.99397727272727276"/>
    <x v="831"/>
  </r>
  <r>
    <x v="845"/>
    <s v="Williams LLC"/>
    <x v="844"/>
    <x v="407"/>
    <x v="819"/>
    <x v="1"/>
    <x v="534"/>
    <x v="4"/>
    <s v="GBP"/>
    <n v="1526360400"/>
    <n v="1529557200"/>
    <x v="757"/>
    <d v="2018-06-21T05:00:00"/>
    <b v="0"/>
    <b v="0"/>
    <s v="technology/web"/>
    <x v="2"/>
    <x v="2"/>
    <n v="1.9754935622317598"/>
    <x v="832"/>
  </r>
  <r>
    <x v="846"/>
    <s v="Cooper, Stanley and Bryant"/>
    <x v="845"/>
    <x v="67"/>
    <x v="820"/>
    <x v="1"/>
    <x v="44"/>
    <x v="1"/>
    <s v="USD"/>
    <n v="1532149200"/>
    <n v="1535259600"/>
    <x v="758"/>
    <d v="2018-08-26T05:00:00"/>
    <b v="1"/>
    <b v="1"/>
    <s v="technology/web"/>
    <x v="2"/>
    <x v="2"/>
    <n v="5.085"/>
    <x v="833"/>
  </r>
  <r>
    <x v="847"/>
    <s v="Miller, Glenn and Adams"/>
    <x v="846"/>
    <x v="53"/>
    <x v="695"/>
    <x v="1"/>
    <x v="460"/>
    <x v="1"/>
    <s v="USD"/>
    <n v="1515304800"/>
    <n v="1515564000"/>
    <x v="759"/>
    <d v="2018-01-10T06:00:00"/>
    <b v="0"/>
    <b v="0"/>
    <s v="food/food trucks"/>
    <x v="0"/>
    <x v="0"/>
    <n v="2.3774468085106384"/>
    <x v="834"/>
  </r>
  <r>
    <x v="848"/>
    <s v="Cole, Salazar and Moreno"/>
    <x v="847"/>
    <x v="170"/>
    <x v="821"/>
    <x v="1"/>
    <x v="535"/>
    <x v="1"/>
    <s v="USD"/>
    <n v="1276318800"/>
    <n v="1277096400"/>
    <x v="760"/>
    <d v="2010-06-21T05:00:00"/>
    <b v="0"/>
    <b v="0"/>
    <s v="film &amp; video/drama"/>
    <x v="4"/>
    <x v="6"/>
    <n v="3.3846875000000001"/>
    <x v="835"/>
  </r>
  <r>
    <x v="849"/>
    <s v="Jones-Ryan"/>
    <x v="848"/>
    <x v="313"/>
    <x v="822"/>
    <x v="1"/>
    <x v="253"/>
    <x v="1"/>
    <s v="USD"/>
    <n v="1328767200"/>
    <n v="1329026400"/>
    <x v="761"/>
    <d v="2012-02-12T06:00:00"/>
    <b v="0"/>
    <b v="1"/>
    <s v="music/indie rock"/>
    <x v="1"/>
    <x v="7"/>
    <n v="1.3308955223880596"/>
    <x v="836"/>
  </r>
  <r>
    <x v="850"/>
    <s v="Hood, Perez and Meadows"/>
    <x v="849"/>
    <x v="0"/>
    <x v="99"/>
    <x v="0"/>
    <x v="49"/>
    <x v="1"/>
    <s v="USD"/>
    <n v="1321682400"/>
    <n v="1322978400"/>
    <x v="762"/>
    <d v="2011-12-04T06:00:00"/>
    <b v="1"/>
    <b v="0"/>
    <s v="music/rock"/>
    <x v="1"/>
    <x v="1"/>
    <n v="0.01"/>
    <x v="100"/>
  </r>
  <r>
    <x v="851"/>
    <s v="Bright and Sons"/>
    <x v="850"/>
    <x v="46"/>
    <x v="823"/>
    <x v="1"/>
    <x v="415"/>
    <x v="1"/>
    <s v="USD"/>
    <n v="1335934800"/>
    <n v="1338786000"/>
    <x v="444"/>
    <d v="2012-06-04T05:00:00"/>
    <b v="0"/>
    <b v="0"/>
    <s v="music/electric music"/>
    <x v="1"/>
    <x v="5"/>
    <n v="2.0779999999999998"/>
    <x v="837"/>
  </r>
  <r>
    <x v="852"/>
    <s v="Brady Ltd"/>
    <x v="851"/>
    <x v="70"/>
    <x v="824"/>
    <x v="0"/>
    <x v="249"/>
    <x v="1"/>
    <s v="USD"/>
    <n v="1310792400"/>
    <n v="1311656400"/>
    <x v="763"/>
    <d v="2011-07-26T05:00:00"/>
    <b v="0"/>
    <b v="1"/>
    <s v="games/video games"/>
    <x v="6"/>
    <x v="11"/>
    <n v="0.51122448979591839"/>
    <x v="838"/>
  </r>
  <r>
    <x v="853"/>
    <s v="Collier LLC"/>
    <x v="852"/>
    <x v="408"/>
    <x v="825"/>
    <x v="1"/>
    <x v="50"/>
    <x v="0"/>
    <s v="CAD"/>
    <n v="1308546000"/>
    <n v="1308978000"/>
    <x v="764"/>
    <d v="2011-06-25T05:00:00"/>
    <b v="0"/>
    <b v="1"/>
    <s v="music/indie rock"/>
    <x v="1"/>
    <x v="7"/>
    <n v="6.5205847953216374"/>
    <x v="839"/>
  </r>
  <r>
    <x v="854"/>
    <s v="Campbell, Thomas and Obrien"/>
    <x v="853"/>
    <x v="409"/>
    <x v="826"/>
    <x v="1"/>
    <x v="536"/>
    <x v="0"/>
    <s v="CAD"/>
    <n v="1574056800"/>
    <n v="1576389600"/>
    <x v="765"/>
    <d v="2019-12-15T06:00:00"/>
    <b v="0"/>
    <b v="0"/>
    <s v="publishing/fiction"/>
    <x v="5"/>
    <x v="13"/>
    <n v="1.1363099415204678"/>
    <x v="840"/>
  </r>
  <r>
    <x v="855"/>
    <s v="Moses-Terry"/>
    <x v="854"/>
    <x v="410"/>
    <x v="827"/>
    <x v="1"/>
    <x v="15"/>
    <x v="2"/>
    <s v="AUD"/>
    <n v="1308373200"/>
    <n v="1311051600"/>
    <x v="766"/>
    <d v="2011-07-19T05:00:00"/>
    <b v="0"/>
    <b v="0"/>
    <s v="theater/plays"/>
    <x v="3"/>
    <x v="3"/>
    <n v="1.0237606837606839"/>
    <x v="841"/>
  </r>
  <r>
    <x v="856"/>
    <s v="Williams and Sons"/>
    <x v="855"/>
    <x v="166"/>
    <x v="828"/>
    <x v="1"/>
    <x v="1"/>
    <x v="1"/>
    <s v="USD"/>
    <n v="1335243600"/>
    <n v="1336712400"/>
    <x v="767"/>
    <d v="2012-05-11T05:00:00"/>
    <b v="0"/>
    <b v="0"/>
    <s v="food/food trucks"/>
    <x v="0"/>
    <x v="0"/>
    <n v="3.5658333333333334"/>
    <x v="842"/>
  </r>
  <r>
    <x v="857"/>
    <s v="Miranda, Gray and Hale"/>
    <x v="856"/>
    <x v="98"/>
    <x v="829"/>
    <x v="1"/>
    <x v="537"/>
    <x v="5"/>
    <s v="CHF"/>
    <n v="1328421600"/>
    <n v="1330408800"/>
    <x v="768"/>
    <d v="2012-02-28T06:00:00"/>
    <b v="1"/>
    <b v="0"/>
    <s v="film &amp; video/shorts"/>
    <x v="4"/>
    <x v="12"/>
    <n v="1.3986792452830188"/>
    <x v="843"/>
  </r>
  <r>
    <x v="858"/>
    <s v="Ayala, Crawford and Taylor"/>
    <x v="857"/>
    <x v="220"/>
    <x v="830"/>
    <x v="0"/>
    <x v="164"/>
    <x v="1"/>
    <s v="USD"/>
    <n v="1524286800"/>
    <n v="1524891600"/>
    <x v="769"/>
    <d v="2018-04-28T05:00:00"/>
    <b v="1"/>
    <b v="0"/>
    <s v="food/food trucks"/>
    <x v="0"/>
    <x v="0"/>
    <n v="0.69450000000000001"/>
    <x v="844"/>
  </r>
  <r>
    <x v="859"/>
    <s v="Martinez Ltd"/>
    <x v="858"/>
    <x v="190"/>
    <x v="831"/>
    <x v="0"/>
    <x v="377"/>
    <x v="1"/>
    <s v="USD"/>
    <n v="1362117600"/>
    <n v="1363669200"/>
    <x v="770"/>
    <d v="2013-03-19T05:00:00"/>
    <b v="0"/>
    <b v="1"/>
    <s v="theater/plays"/>
    <x v="3"/>
    <x v="3"/>
    <n v="0.35534246575342465"/>
    <x v="845"/>
  </r>
  <r>
    <x v="860"/>
    <s v="Lee PLC"/>
    <x v="859"/>
    <x v="22"/>
    <x v="832"/>
    <x v="1"/>
    <x v="167"/>
    <x v="1"/>
    <s v="USD"/>
    <n v="1550556000"/>
    <n v="1551420000"/>
    <x v="771"/>
    <d v="2019-03-01T06:00:00"/>
    <b v="0"/>
    <b v="1"/>
    <s v="technology/wearables"/>
    <x v="2"/>
    <x v="8"/>
    <n v="2.5165000000000002"/>
    <x v="846"/>
  </r>
  <r>
    <x v="861"/>
    <s v="Young, Ramsey and Powell"/>
    <x v="860"/>
    <x v="35"/>
    <x v="833"/>
    <x v="1"/>
    <x v="25"/>
    <x v="1"/>
    <s v="USD"/>
    <n v="1269147600"/>
    <n v="1269838800"/>
    <x v="772"/>
    <d v="2010-03-29T05:00:00"/>
    <b v="0"/>
    <b v="0"/>
    <s v="theater/plays"/>
    <x v="3"/>
    <x v="3"/>
    <n v="1.0587500000000001"/>
    <x v="847"/>
  </r>
  <r>
    <x v="862"/>
    <s v="Lewis and Sons"/>
    <x v="861"/>
    <x v="26"/>
    <x v="834"/>
    <x v="1"/>
    <x v="72"/>
    <x v="1"/>
    <s v="USD"/>
    <n v="1312174800"/>
    <n v="1312520400"/>
    <x v="773"/>
    <d v="2011-08-05T05:00:00"/>
    <b v="0"/>
    <b v="0"/>
    <s v="theater/plays"/>
    <x v="3"/>
    <x v="3"/>
    <n v="1.8742857142857143"/>
    <x v="848"/>
  </r>
  <r>
    <x v="863"/>
    <s v="Davis-Johnson"/>
    <x v="862"/>
    <x v="1"/>
    <x v="835"/>
    <x v="1"/>
    <x v="538"/>
    <x v="1"/>
    <s v="USD"/>
    <n v="1434517200"/>
    <n v="1436504400"/>
    <x v="774"/>
    <d v="2015-07-10T05:00:00"/>
    <b v="0"/>
    <b v="1"/>
    <s v="film &amp; video/television"/>
    <x v="4"/>
    <x v="19"/>
    <n v="3.8678571428571429"/>
    <x v="849"/>
  </r>
  <r>
    <x v="864"/>
    <s v="Stevenson-Thompson"/>
    <x v="863"/>
    <x v="3"/>
    <x v="836"/>
    <x v="1"/>
    <x v="503"/>
    <x v="1"/>
    <s v="USD"/>
    <n v="1471582800"/>
    <n v="1472014800"/>
    <x v="775"/>
    <d v="2016-08-24T05:00:00"/>
    <b v="0"/>
    <b v="0"/>
    <s v="film &amp; video/shorts"/>
    <x v="4"/>
    <x v="12"/>
    <n v="3.4707142857142856"/>
    <x v="850"/>
  </r>
  <r>
    <x v="865"/>
    <s v="Ellis, Smith and Armstrong"/>
    <x v="864"/>
    <x v="411"/>
    <x v="837"/>
    <x v="1"/>
    <x v="539"/>
    <x v="1"/>
    <s v="USD"/>
    <n v="1410757200"/>
    <n v="1411534800"/>
    <x v="776"/>
    <d v="2014-09-24T05:00:00"/>
    <b v="0"/>
    <b v="0"/>
    <s v="theater/plays"/>
    <x v="3"/>
    <x v="3"/>
    <n v="1.8582098765432098"/>
    <x v="851"/>
  </r>
  <r>
    <x v="866"/>
    <s v="Jackson-Brown"/>
    <x v="865"/>
    <x v="412"/>
    <x v="838"/>
    <x v="3"/>
    <x v="540"/>
    <x v="1"/>
    <s v="USD"/>
    <n v="1304830800"/>
    <n v="1304917200"/>
    <x v="777"/>
    <d v="2011-05-09T05:00:00"/>
    <b v="0"/>
    <b v="0"/>
    <s v="photography/photography books"/>
    <x v="7"/>
    <x v="14"/>
    <n v="0.43241247264770238"/>
    <x v="852"/>
  </r>
  <r>
    <x v="867"/>
    <s v="Kane, Pruitt and Rivera"/>
    <x v="866"/>
    <x v="73"/>
    <x v="839"/>
    <x v="1"/>
    <x v="402"/>
    <x v="1"/>
    <s v="USD"/>
    <n v="1539061200"/>
    <n v="1539579600"/>
    <x v="778"/>
    <d v="2018-10-15T05:00:00"/>
    <b v="0"/>
    <b v="0"/>
    <s v="food/food trucks"/>
    <x v="0"/>
    <x v="0"/>
    <n v="1.6243749999999999"/>
    <x v="853"/>
  </r>
  <r>
    <x v="868"/>
    <s v="Wood, Buckley and Meza"/>
    <x v="867"/>
    <x v="260"/>
    <x v="762"/>
    <x v="1"/>
    <x v="105"/>
    <x v="1"/>
    <s v="USD"/>
    <n v="1381554000"/>
    <n v="1382504400"/>
    <x v="779"/>
    <d v="2013-10-23T05:00:00"/>
    <b v="0"/>
    <b v="0"/>
    <s v="theater/plays"/>
    <x v="3"/>
    <x v="3"/>
    <n v="1.8484285714285715"/>
    <x v="854"/>
  </r>
  <r>
    <x v="869"/>
    <s v="Brown-Williams"/>
    <x v="868"/>
    <x v="413"/>
    <x v="840"/>
    <x v="0"/>
    <x v="541"/>
    <x v="1"/>
    <s v="USD"/>
    <n v="1277096400"/>
    <n v="1278306000"/>
    <x v="780"/>
    <d v="2010-07-05T05:00:00"/>
    <b v="0"/>
    <b v="0"/>
    <s v="film &amp; video/drama"/>
    <x v="4"/>
    <x v="6"/>
    <n v="0.23703520691785052"/>
    <x v="855"/>
  </r>
  <r>
    <x v="870"/>
    <s v="Hansen-Austin"/>
    <x v="869"/>
    <x v="106"/>
    <x v="841"/>
    <x v="0"/>
    <x v="246"/>
    <x v="1"/>
    <s v="USD"/>
    <n v="1440392400"/>
    <n v="1442552400"/>
    <x v="335"/>
    <d v="2015-09-18T05:00:00"/>
    <b v="0"/>
    <b v="0"/>
    <s v="theater/plays"/>
    <x v="3"/>
    <x v="3"/>
    <n v="0.89870129870129867"/>
    <x v="856"/>
  </r>
  <r>
    <x v="871"/>
    <s v="Santana-George"/>
    <x v="870"/>
    <x v="414"/>
    <x v="842"/>
    <x v="1"/>
    <x v="542"/>
    <x v="1"/>
    <s v="USD"/>
    <n v="1509512400"/>
    <n v="1511071200"/>
    <x v="535"/>
    <d v="2017-11-19T06:00:00"/>
    <b v="0"/>
    <b v="1"/>
    <s v="theater/plays"/>
    <x v="3"/>
    <x v="3"/>
    <n v="2.7260419580419581"/>
    <x v="857"/>
  </r>
  <r>
    <x v="872"/>
    <s v="Davis LLC"/>
    <x v="871"/>
    <x v="53"/>
    <x v="843"/>
    <x v="1"/>
    <x v="543"/>
    <x v="2"/>
    <s v="AUD"/>
    <n v="1535950800"/>
    <n v="1536382800"/>
    <x v="270"/>
    <d v="2018-09-08T05:00:00"/>
    <b v="0"/>
    <b v="0"/>
    <s v="film &amp; video/science fiction"/>
    <x v="4"/>
    <x v="22"/>
    <n v="1.7004255319148935"/>
    <x v="858"/>
  </r>
  <r>
    <x v="873"/>
    <s v="Vazquez, Ochoa and Clark"/>
    <x v="872"/>
    <x v="369"/>
    <x v="844"/>
    <x v="1"/>
    <x v="544"/>
    <x v="1"/>
    <s v="USD"/>
    <n v="1389160800"/>
    <n v="1389592800"/>
    <x v="781"/>
    <d v="2014-01-13T06:00:00"/>
    <b v="0"/>
    <b v="0"/>
    <s v="photography/photography books"/>
    <x v="7"/>
    <x v="14"/>
    <n v="1.8828503562945369"/>
    <x v="859"/>
  </r>
  <r>
    <x v="874"/>
    <s v="Chung-Nguyen"/>
    <x v="873"/>
    <x v="415"/>
    <x v="845"/>
    <x v="1"/>
    <x v="545"/>
    <x v="1"/>
    <s v="USD"/>
    <n v="1271998800"/>
    <n v="1275282000"/>
    <x v="782"/>
    <d v="2010-05-31T05:00:00"/>
    <b v="0"/>
    <b v="1"/>
    <s v="photography/photography books"/>
    <x v="7"/>
    <x v="14"/>
    <n v="3.4693532338308457"/>
    <x v="860"/>
  </r>
  <r>
    <x v="875"/>
    <s v="Mueller-Harmon"/>
    <x v="874"/>
    <x v="58"/>
    <x v="846"/>
    <x v="0"/>
    <x v="109"/>
    <x v="1"/>
    <s v="USD"/>
    <n v="1294898400"/>
    <n v="1294984800"/>
    <x v="783"/>
    <d v="2011-01-14T06:00:00"/>
    <b v="0"/>
    <b v="0"/>
    <s v="music/rock"/>
    <x v="1"/>
    <x v="1"/>
    <n v="0.6917721518987342"/>
    <x v="861"/>
  </r>
  <r>
    <x v="876"/>
    <s v="Dixon, Perez and Banks"/>
    <x v="875"/>
    <x v="111"/>
    <x v="847"/>
    <x v="0"/>
    <x v="176"/>
    <x v="0"/>
    <s v="CAD"/>
    <n v="1559970000"/>
    <n v="1562043600"/>
    <x v="784"/>
    <d v="2019-07-02T05:00:00"/>
    <b v="0"/>
    <b v="0"/>
    <s v="photography/photography books"/>
    <x v="7"/>
    <x v="14"/>
    <n v="0.25433734939759034"/>
    <x v="862"/>
  </r>
  <r>
    <x v="877"/>
    <s v="Estrada Group"/>
    <x v="876"/>
    <x v="416"/>
    <x v="848"/>
    <x v="0"/>
    <x v="546"/>
    <x v="1"/>
    <s v="USD"/>
    <n v="1469509200"/>
    <n v="1469595600"/>
    <x v="785"/>
    <d v="2016-07-27T05:00:00"/>
    <b v="0"/>
    <b v="0"/>
    <s v="food/food trucks"/>
    <x v="0"/>
    <x v="0"/>
    <n v="0.77400977995110021"/>
    <x v="863"/>
  </r>
  <r>
    <x v="878"/>
    <s v="Lutz Group"/>
    <x v="877"/>
    <x v="50"/>
    <x v="849"/>
    <x v="0"/>
    <x v="65"/>
    <x v="6"/>
    <s v="EUR"/>
    <n v="1579068000"/>
    <n v="1581141600"/>
    <x v="786"/>
    <d v="2020-02-08T06:00:00"/>
    <b v="0"/>
    <b v="0"/>
    <s v="music/metal"/>
    <x v="1"/>
    <x v="16"/>
    <n v="0.37481481481481482"/>
    <x v="864"/>
  </r>
  <r>
    <x v="879"/>
    <s v="Ortiz Inc"/>
    <x v="878"/>
    <x v="67"/>
    <x v="675"/>
    <x v="1"/>
    <x v="4"/>
    <x v="1"/>
    <s v="USD"/>
    <n v="1487743200"/>
    <n v="1488520800"/>
    <x v="787"/>
    <d v="2017-03-03T06:00:00"/>
    <b v="0"/>
    <b v="0"/>
    <s v="publishing/nonfiction"/>
    <x v="5"/>
    <x v="9"/>
    <n v="5.4379999999999997"/>
    <x v="865"/>
  </r>
  <r>
    <x v="880"/>
    <s v="Craig, Ellis and Miller"/>
    <x v="879"/>
    <x v="396"/>
    <x v="850"/>
    <x v="1"/>
    <x v="547"/>
    <x v="1"/>
    <s v="USD"/>
    <n v="1563685200"/>
    <n v="1563858000"/>
    <x v="788"/>
    <d v="2019-07-23T05:00:00"/>
    <b v="0"/>
    <b v="0"/>
    <s v="music/electric music"/>
    <x v="1"/>
    <x v="5"/>
    <n v="2.2852189349112426"/>
    <x v="866"/>
  </r>
  <r>
    <x v="881"/>
    <s v="Charles Inc"/>
    <x v="880"/>
    <x v="417"/>
    <x v="851"/>
    <x v="0"/>
    <x v="15"/>
    <x v="1"/>
    <s v="USD"/>
    <n v="1436418000"/>
    <n v="1438923600"/>
    <x v="330"/>
    <d v="2015-08-07T05:00:00"/>
    <b v="0"/>
    <b v="1"/>
    <s v="theater/plays"/>
    <x v="3"/>
    <x v="3"/>
    <n v="0.38948339483394834"/>
    <x v="867"/>
  </r>
  <r>
    <x v="882"/>
    <s v="White-Rosario"/>
    <x v="881"/>
    <x v="126"/>
    <x v="852"/>
    <x v="1"/>
    <x v="175"/>
    <x v="1"/>
    <s v="USD"/>
    <n v="1421820000"/>
    <n v="1422165600"/>
    <x v="789"/>
    <d v="2015-01-25T06:00:00"/>
    <b v="0"/>
    <b v="0"/>
    <s v="theater/plays"/>
    <x v="3"/>
    <x v="3"/>
    <n v="3.7"/>
    <x v="868"/>
  </r>
  <r>
    <x v="883"/>
    <s v="Simmons-Villarreal"/>
    <x v="882"/>
    <x v="74"/>
    <x v="853"/>
    <x v="1"/>
    <x v="548"/>
    <x v="1"/>
    <s v="USD"/>
    <n v="1274763600"/>
    <n v="1277874000"/>
    <x v="790"/>
    <d v="2010-06-30T05:00:00"/>
    <b v="0"/>
    <b v="0"/>
    <s v="film &amp; video/shorts"/>
    <x v="4"/>
    <x v="12"/>
    <n v="2.3791176470588233"/>
    <x v="869"/>
  </r>
  <r>
    <x v="884"/>
    <s v="Strickland Group"/>
    <x v="883"/>
    <x v="418"/>
    <x v="854"/>
    <x v="0"/>
    <x v="549"/>
    <x v="1"/>
    <s v="USD"/>
    <n v="1399179600"/>
    <n v="1399352400"/>
    <x v="791"/>
    <d v="2014-05-06T05:00:00"/>
    <b v="0"/>
    <b v="1"/>
    <s v="theater/plays"/>
    <x v="3"/>
    <x v="3"/>
    <n v="0.64036299765807958"/>
    <x v="870"/>
  </r>
  <r>
    <x v="885"/>
    <s v="Lynch Ltd"/>
    <x v="884"/>
    <x v="37"/>
    <x v="855"/>
    <x v="1"/>
    <x v="550"/>
    <x v="1"/>
    <s v="USD"/>
    <n v="1275800400"/>
    <n v="1279083600"/>
    <x v="792"/>
    <d v="2010-07-14T05:00:00"/>
    <b v="0"/>
    <b v="0"/>
    <s v="theater/plays"/>
    <x v="3"/>
    <x v="3"/>
    <n v="1.1827777777777777"/>
    <x v="871"/>
  </r>
  <r>
    <x v="886"/>
    <s v="Sanders LLC"/>
    <x v="885"/>
    <x v="419"/>
    <x v="856"/>
    <x v="0"/>
    <x v="551"/>
    <x v="1"/>
    <s v="USD"/>
    <n v="1282798800"/>
    <n v="1284354000"/>
    <x v="793"/>
    <d v="2010-09-13T05:00:00"/>
    <b v="0"/>
    <b v="0"/>
    <s v="music/indie rock"/>
    <x v="1"/>
    <x v="7"/>
    <n v="0.84824037184594958"/>
    <x v="872"/>
  </r>
  <r>
    <x v="887"/>
    <s v="Cooper LLC"/>
    <x v="886"/>
    <x v="75"/>
    <x v="857"/>
    <x v="0"/>
    <x v="249"/>
    <x v="1"/>
    <s v="USD"/>
    <n v="1437109200"/>
    <n v="1441170000"/>
    <x v="794"/>
    <d v="2015-09-02T05:00:00"/>
    <b v="0"/>
    <b v="1"/>
    <s v="theater/plays"/>
    <x v="3"/>
    <x v="3"/>
    <n v="0.29346153846153844"/>
    <x v="873"/>
  </r>
  <r>
    <x v="888"/>
    <s v="Palmer Ltd"/>
    <x v="887"/>
    <x v="306"/>
    <x v="858"/>
    <x v="1"/>
    <x v="552"/>
    <x v="1"/>
    <s v="USD"/>
    <n v="1491886800"/>
    <n v="1493528400"/>
    <x v="795"/>
    <d v="2017-04-30T05:00:00"/>
    <b v="0"/>
    <b v="0"/>
    <s v="theater/plays"/>
    <x v="3"/>
    <x v="3"/>
    <n v="2.0989655172413793"/>
    <x v="874"/>
  </r>
  <r>
    <x v="889"/>
    <s v="Santos Group"/>
    <x v="888"/>
    <x v="36"/>
    <x v="859"/>
    <x v="1"/>
    <x v="393"/>
    <x v="1"/>
    <s v="USD"/>
    <n v="1394600400"/>
    <n v="1395205200"/>
    <x v="796"/>
    <d v="2014-03-19T05:00:00"/>
    <b v="0"/>
    <b v="1"/>
    <s v="music/electric music"/>
    <x v="1"/>
    <x v="5"/>
    <n v="1.697857142857143"/>
    <x v="875"/>
  </r>
  <r>
    <x v="890"/>
    <s v="Christian, Kim and Jimenez"/>
    <x v="889"/>
    <x v="420"/>
    <x v="860"/>
    <x v="1"/>
    <x v="553"/>
    <x v="1"/>
    <s v="USD"/>
    <n v="1561352400"/>
    <n v="1561438800"/>
    <x v="797"/>
    <d v="2019-06-25T05:00:00"/>
    <b v="0"/>
    <b v="0"/>
    <s v="music/indie rock"/>
    <x v="1"/>
    <x v="7"/>
    <n v="1.1595907738095239"/>
    <x v="876"/>
  </r>
  <r>
    <x v="891"/>
    <s v="Williams, Price and Hurley"/>
    <x v="890"/>
    <x v="162"/>
    <x v="861"/>
    <x v="1"/>
    <x v="34"/>
    <x v="0"/>
    <s v="CAD"/>
    <n v="1322892000"/>
    <n v="1326693600"/>
    <x v="798"/>
    <d v="2012-01-16T06:00:00"/>
    <b v="0"/>
    <b v="0"/>
    <s v="film &amp; video/documentary"/>
    <x v="4"/>
    <x v="4"/>
    <n v="2.5859999999999999"/>
    <x v="877"/>
  </r>
  <r>
    <x v="892"/>
    <s v="Anderson, Parks and Estrada"/>
    <x v="891"/>
    <x v="46"/>
    <x v="862"/>
    <x v="1"/>
    <x v="554"/>
    <x v="1"/>
    <s v="USD"/>
    <n v="1274418000"/>
    <n v="1277960400"/>
    <x v="799"/>
    <d v="2010-07-01T05:00:00"/>
    <b v="0"/>
    <b v="0"/>
    <s v="publishing/translations"/>
    <x v="5"/>
    <x v="18"/>
    <n v="2.3058333333333332"/>
    <x v="878"/>
  </r>
  <r>
    <x v="893"/>
    <s v="Collins-Martinez"/>
    <x v="892"/>
    <x v="141"/>
    <x v="863"/>
    <x v="1"/>
    <x v="134"/>
    <x v="6"/>
    <s v="EUR"/>
    <n v="1434344400"/>
    <n v="1434690000"/>
    <x v="800"/>
    <d v="2015-06-19T05:00:00"/>
    <b v="0"/>
    <b v="1"/>
    <s v="film &amp; video/documentary"/>
    <x v="4"/>
    <x v="4"/>
    <n v="1.2821428571428573"/>
    <x v="879"/>
  </r>
  <r>
    <x v="894"/>
    <s v="Barrett Inc"/>
    <x v="893"/>
    <x v="12"/>
    <x v="9"/>
    <x v="1"/>
    <x v="75"/>
    <x v="4"/>
    <s v="GBP"/>
    <n v="1373518800"/>
    <n v="1376110800"/>
    <x v="801"/>
    <d v="2013-08-10T05:00:00"/>
    <b v="0"/>
    <b v="1"/>
    <s v="film &amp; video/television"/>
    <x v="4"/>
    <x v="19"/>
    <n v="1.8870588235294117"/>
    <x v="880"/>
  </r>
  <r>
    <x v="895"/>
    <s v="Adams-Rollins"/>
    <x v="894"/>
    <x v="421"/>
    <x v="611"/>
    <x v="0"/>
    <x v="37"/>
    <x v="1"/>
    <s v="USD"/>
    <n v="1517637600"/>
    <n v="1518415200"/>
    <x v="802"/>
    <d v="2018-02-12T06:00:00"/>
    <b v="0"/>
    <b v="0"/>
    <s v="theater/plays"/>
    <x v="3"/>
    <x v="3"/>
    <n v="6.9511889862327911E-2"/>
    <x v="881"/>
  </r>
  <r>
    <x v="896"/>
    <s v="Wright-Bryant"/>
    <x v="895"/>
    <x v="174"/>
    <x v="864"/>
    <x v="1"/>
    <x v="555"/>
    <x v="2"/>
    <s v="AUD"/>
    <n v="1310619600"/>
    <n v="1310878800"/>
    <x v="803"/>
    <d v="2011-07-17T05:00:00"/>
    <b v="0"/>
    <b v="1"/>
    <s v="food/food trucks"/>
    <x v="0"/>
    <x v="0"/>
    <n v="7.7443434343434348"/>
    <x v="882"/>
  </r>
  <r>
    <x v="897"/>
    <s v="Berry-Cannon"/>
    <x v="896"/>
    <x v="35"/>
    <x v="865"/>
    <x v="0"/>
    <x v="11"/>
    <x v="1"/>
    <s v="USD"/>
    <n v="1556427600"/>
    <n v="1556600400"/>
    <x v="212"/>
    <d v="2019-04-30T05:00:00"/>
    <b v="0"/>
    <b v="0"/>
    <s v="theater/plays"/>
    <x v="3"/>
    <x v="3"/>
    <n v="0.27693181818181817"/>
    <x v="883"/>
  </r>
  <r>
    <x v="898"/>
    <s v="Davis-Gonzalez"/>
    <x v="897"/>
    <x v="422"/>
    <x v="866"/>
    <x v="0"/>
    <x v="556"/>
    <x v="1"/>
    <s v="USD"/>
    <n v="1576476000"/>
    <n v="1576994400"/>
    <x v="804"/>
    <d v="2019-12-22T06:00:00"/>
    <b v="0"/>
    <b v="0"/>
    <s v="film &amp; video/documentary"/>
    <x v="4"/>
    <x v="4"/>
    <n v="0.52479620323841425"/>
    <x v="884"/>
  </r>
  <r>
    <x v="899"/>
    <s v="Best-Young"/>
    <x v="898"/>
    <x v="33"/>
    <x v="867"/>
    <x v="1"/>
    <x v="300"/>
    <x v="5"/>
    <s v="CHF"/>
    <n v="1381122000"/>
    <n v="1382677200"/>
    <x v="805"/>
    <d v="2013-10-25T05:00:00"/>
    <b v="0"/>
    <b v="0"/>
    <s v="music/jazz"/>
    <x v="1"/>
    <x v="17"/>
    <n v="4.0709677419354842"/>
    <x v="885"/>
  </r>
  <r>
    <x v="900"/>
    <s v="Powers, Smith and Deleon"/>
    <x v="899"/>
    <x v="0"/>
    <x v="50"/>
    <x v="0"/>
    <x v="49"/>
    <x v="1"/>
    <s v="USD"/>
    <n v="1411102800"/>
    <n v="1411189200"/>
    <x v="806"/>
    <d v="2014-09-20T05:00:00"/>
    <b v="0"/>
    <b v="1"/>
    <s v="technology/web"/>
    <x v="2"/>
    <x v="2"/>
    <n v="0.02"/>
    <x v="50"/>
  </r>
  <r>
    <x v="901"/>
    <s v="Hogan Group"/>
    <x v="900"/>
    <x v="36"/>
    <x v="868"/>
    <x v="1"/>
    <x v="122"/>
    <x v="1"/>
    <s v="USD"/>
    <n v="1531803600"/>
    <n v="1534654800"/>
    <x v="807"/>
    <d v="2018-08-19T05:00:00"/>
    <b v="0"/>
    <b v="1"/>
    <s v="music/rock"/>
    <x v="1"/>
    <x v="1"/>
    <n v="1.5617857142857143"/>
    <x v="886"/>
  </r>
  <r>
    <x v="902"/>
    <s v="Wang, Silva and Byrd"/>
    <x v="901"/>
    <x v="1"/>
    <x v="869"/>
    <x v="1"/>
    <x v="460"/>
    <x v="1"/>
    <s v="USD"/>
    <n v="1454133600"/>
    <n v="1457762400"/>
    <x v="722"/>
    <d v="2016-03-12T06:00:00"/>
    <b v="0"/>
    <b v="0"/>
    <s v="technology/web"/>
    <x v="2"/>
    <x v="2"/>
    <n v="2.5242857142857145"/>
    <x v="887"/>
  </r>
  <r>
    <x v="903"/>
    <s v="Parker-Morris"/>
    <x v="902"/>
    <x v="423"/>
    <x v="870"/>
    <x v="2"/>
    <x v="443"/>
    <x v="1"/>
    <s v="USD"/>
    <n v="1336194000"/>
    <n v="1337490000"/>
    <x v="477"/>
    <d v="2012-05-20T05:00:00"/>
    <b v="0"/>
    <b v="1"/>
    <s v="publishing/nonfiction"/>
    <x v="5"/>
    <x v="9"/>
    <n v="1.729268292682927E-2"/>
    <x v="888"/>
  </r>
  <r>
    <x v="904"/>
    <s v="Rodriguez, Johnson and Jackson"/>
    <x v="903"/>
    <x v="191"/>
    <x v="871"/>
    <x v="0"/>
    <x v="36"/>
    <x v="1"/>
    <s v="USD"/>
    <n v="1349326800"/>
    <n v="1349672400"/>
    <x v="259"/>
    <d v="2012-10-08T05:00:00"/>
    <b v="0"/>
    <b v="0"/>
    <s v="publishing/radio &amp; podcasts"/>
    <x v="5"/>
    <x v="15"/>
    <n v="0.12230769230769231"/>
    <x v="889"/>
  </r>
  <r>
    <x v="905"/>
    <s v="Haynes PLC"/>
    <x v="904"/>
    <x v="58"/>
    <x v="872"/>
    <x v="1"/>
    <x v="64"/>
    <x v="1"/>
    <s v="USD"/>
    <n v="1379566800"/>
    <n v="1379826000"/>
    <x v="9"/>
    <d v="2013-09-22T05:00:00"/>
    <b v="0"/>
    <b v="0"/>
    <s v="theater/plays"/>
    <x v="3"/>
    <x v="3"/>
    <n v="1.6398734177215191"/>
    <x v="890"/>
  </r>
  <r>
    <x v="906"/>
    <s v="Hayes Group"/>
    <x v="905"/>
    <x v="20"/>
    <x v="873"/>
    <x v="1"/>
    <x v="271"/>
    <x v="1"/>
    <s v="USD"/>
    <n v="1494651600"/>
    <n v="1497762000"/>
    <x v="808"/>
    <d v="2017-06-18T05:00:00"/>
    <b v="1"/>
    <b v="1"/>
    <s v="film &amp; video/documentary"/>
    <x v="4"/>
    <x v="4"/>
    <n v="1.6298181818181818"/>
    <x v="891"/>
  </r>
  <r>
    <x v="907"/>
    <s v="White, Pena and Calhoun"/>
    <x v="906"/>
    <x v="14"/>
    <x v="874"/>
    <x v="0"/>
    <x v="142"/>
    <x v="1"/>
    <s v="USD"/>
    <n v="1303880400"/>
    <n v="1304485200"/>
    <x v="809"/>
    <d v="2011-05-04T05:00:00"/>
    <b v="0"/>
    <b v="0"/>
    <s v="theater/plays"/>
    <x v="3"/>
    <x v="3"/>
    <n v="0.20252747252747252"/>
    <x v="892"/>
  </r>
  <r>
    <x v="908"/>
    <s v="Bryant-Pope"/>
    <x v="907"/>
    <x v="424"/>
    <x v="875"/>
    <x v="1"/>
    <x v="557"/>
    <x v="1"/>
    <s v="USD"/>
    <n v="1335934800"/>
    <n v="1336885200"/>
    <x v="444"/>
    <d v="2012-05-13T05:00:00"/>
    <b v="0"/>
    <b v="0"/>
    <s v="games/video games"/>
    <x v="6"/>
    <x v="11"/>
    <n v="3.1924083769633507"/>
    <x v="893"/>
  </r>
  <r>
    <x v="909"/>
    <s v="Gates, Li and Thompson"/>
    <x v="908"/>
    <x v="37"/>
    <x v="876"/>
    <x v="1"/>
    <x v="175"/>
    <x v="0"/>
    <s v="CAD"/>
    <n v="1528088400"/>
    <n v="1530421200"/>
    <x v="384"/>
    <d v="2018-07-01T05:00:00"/>
    <b v="0"/>
    <b v="1"/>
    <s v="theater/plays"/>
    <x v="3"/>
    <x v="3"/>
    <n v="4.7894444444444444"/>
    <x v="894"/>
  </r>
  <r>
    <x v="910"/>
    <s v="King-Morris"/>
    <x v="909"/>
    <x v="425"/>
    <x v="877"/>
    <x v="3"/>
    <x v="102"/>
    <x v="1"/>
    <s v="USD"/>
    <n v="1421906400"/>
    <n v="1421992800"/>
    <x v="810"/>
    <d v="2015-01-23T06:00:00"/>
    <b v="0"/>
    <b v="0"/>
    <s v="theater/plays"/>
    <x v="3"/>
    <x v="3"/>
    <n v="0.19556634304207121"/>
    <x v="895"/>
  </r>
  <r>
    <x v="911"/>
    <s v="Carter, Cole and Curtis"/>
    <x v="910"/>
    <x v="306"/>
    <x v="878"/>
    <x v="1"/>
    <x v="558"/>
    <x v="1"/>
    <s v="USD"/>
    <n v="1568005200"/>
    <n v="1568178000"/>
    <x v="811"/>
    <d v="2019-09-11T05:00:00"/>
    <b v="1"/>
    <b v="0"/>
    <s v="technology/web"/>
    <x v="2"/>
    <x v="2"/>
    <n v="1.9894827586206896"/>
    <x v="896"/>
  </r>
  <r>
    <x v="912"/>
    <s v="Sanchez-Parsons"/>
    <x v="911"/>
    <x v="37"/>
    <x v="879"/>
    <x v="1"/>
    <x v="559"/>
    <x v="1"/>
    <s v="USD"/>
    <n v="1346821200"/>
    <n v="1347944400"/>
    <x v="812"/>
    <d v="2012-09-18T05:00:00"/>
    <b v="1"/>
    <b v="0"/>
    <s v="film &amp; video/drama"/>
    <x v="4"/>
    <x v="6"/>
    <n v="7.95"/>
    <x v="897"/>
  </r>
  <r>
    <x v="913"/>
    <s v="Rivera-Pearson"/>
    <x v="912"/>
    <x v="426"/>
    <x v="880"/>
    <x v="0"/>
    <x v="560"/>
    <x v="2"/>
    <s v="AUD"/>
    <n v="1557637200"/>
    <n v="1558760400"/>
    <x v="813"/>
    <d v="2019-05-25T05:00:00"/>
    <b v="0"/>
    <b v="0"/>
    <s v="film &amp; video/drama"/>
    <x v="4"/>
    <x v="6"/>
    <n v="0.50621082621082625"/>
    <x v="898"/>
  </r>
  <r>
    <x v="914"/>
    <s v="Ramirez, Padilla and Barrera"/>
    <x v="913"/>
    <x v="330"/>
    <x v="881"/>
    <x v="0"/>
    <x v="561"/>
    <x v="4"/>
    <s v="GBP"/>
    <n v="1375592400"/>
    <n v="1376629200"/>
    <x v="814"/>
    <d v="2013-08-16T05:00:00"/>
    <b v="0"/>
    <b v="0"/>
    <s v="theater/plays"/>
    <x v="3"/>
    <x v="3"/>
    <n v="0.57437499999999997"/>
    <x v="899"/>
  </r>
  <r>
    <x v="915"/>
    <s v="Riggs Group"/>
    <x v="914"/>
    <x v="427"/>
    <x v="882"/>
    <x v="1"/>
    <x v="562"/>
    <x v="4"/>
    <s v="GBP"/>
    <n v="1503982800"/>
    <n v="1504760400"/>
    <x v="80"/>
    <d v="2017-09-07T05:00:00"/>
    <b v="0"/>
    <b v="0"/>
    <s v="film &amp; video/television"/>
    <x v="4"/>
    <x v="19"/>
    <n v="1.5562827640984909"/>
    <x v="900"/>
  </r>
  <r>
    <x v="916"/>
    <s v="Clements Ltd"/>
    <x v="915"/>
    <x v="41"/>
    <x v="883"/>
    <x v="0"/>
    <x v="550"/>
    <x v="1"/>
    <s v="USD"/>
    <n v="1418882400"/>
    <n v="1419660000"/>
    <x v="815"/>
    <d v="2014-12-27T06:00:00"/>
    <b v="0"/>
    <b v="0"/>
    <s v="photography/photography books"/>
    <x v="7"/>
    <x v="14"/>
    <n v="0.36297297297297298"/>
    <x v="901"/>
  </r>
  <r>
    <x v="917"/>
    <s v="Cooper Inc"/>
    <x v="916"/>
    <x v="136"/>
    <x v="884"/>
    <x v="2"/>
    <x v="11"/>
    <x v="4"/>
    <s v="GBP"/>
    <n v="1309237200"/>
    <n v="1311310800"/>
    <x v="816"/>
    <d v="2011-07-22T05:00:00"/>
    <b v="0"/>
    <b v="1"/>
    <s v="film &amp; video/shorts"/>
    <x v="4"/>
    <x v="12"/>
    <n v="0.58250000000000002"/>
    <x v="902"/>
  </r>
  <r>
    <x v="918"/>
    <s v="Jones-Gonzalez"/>
    <x v="917"/>
    <x v="167"/>
    <x v="885"/>
    <x v="1"/>
    <x v="388"/>
    <x v="5"/>
    <s v="CHF"/>
    <n v="1343365200"/>
    <n v="1344315600"/>
    <x v="474"/>
    <d v="2012-08-07T05:00:00"/>
    <b v="0"/>
    <b v="0"/>
    <s v="publishing/radio &amp; podcasts"/>
    <x v="5"/>
    <x v="15"/>
    <n v="2.3739473684210526"/>
    <x v="903"/>
  </r>
  <r>
    <x v="919"/>
    <s v="Fox Ltd"/>
    <x v="918"/>
    <x v="428"/>
    <x v="886"/>
    <x v="0"/>
    <x v="537"/>
    <x v="2"/>
    <s v="AUD"/>
    <n v="1507957200"/>
    <n v="1510725600"/>
    <x v="817"/>
    <d v="2017-11-15T06:00:00"/>
    <b v="0"/>
    <b v="1"/>
    <s v="theater/plays"/>
    <x v="3"/>
    <x v="3"/>
    <n v="0.58750000000000002"/>
    <x v="904"/>
  </r>
  <r>
    <x v="920"/>
    <s v="Green, Murphy and Webb"/>
    <x v="919"/>
    <x v="98"/>
    <x v="887"/>
    <x v="1"/>
    <x v="563"/>
    <x v="1"/>
    <s v="USD"/>
    <n v="1549519200"/>
    <n v="1551247200"/>
    <x v="818"/>
    <d v="2019-02-27T06:00:00"/>
    <b v="1"/>
    <b v="0"/>
    <s v="film &amp; video/animation"/>
    <x v="4"/>
    <x v="10"/>
    <n v="1.8256603773584905"/>
    <x v="905"/>
  </r>
  <r>
    <x v="921"/>
    <s v="Stevenson PLC"/>
    <x v="920"/>
    <x v="429"/>
    <x v="888"/>
    <x v="0"/>
    <x v="63"/>
    <x v="1"/>
    <s v="USD"/>
    <n v="1329026400"/>
    <n v="1330236000"/>
    <x v="819"/>
    <d v="2012-02-26T06:00:00"/>
    <b v="0"/>
    <b v="0"/>
    <s v="technology/web"/>
    <x v="2"/>
    <x v="2"/>
    <n v="7.5436408977556111E-3"/>
    <x v="906"/>
  </r>
  <r>
    <x v="922"/>
    <s v="Soto-Anthony"/>
    <x v="921"/>
    <x v="430"/>
    <x v="889"/>
    <x v="1"/>
    <x v="564"/>
    <x v="1"/>
    <s v="USD"/>
    <n v="1544335200"/>
    <n v="1545112800"/>
    <x v="609"/>
    <d v="2018-12-18T06:00:00"/>
    <b v="0"/>
    <b v="1"/>
    <s v="music/world music"/>
    <x v="1"/>
    <x v="21"/>
    <n v="1.7595330739299611"/>
    <x v="907"/>
  </r>
  <r>
    <x v="923"/>
    <s v="Wise and Sons"/>
    <x v="922"/>
    <x v="12"/>
    <x v="890"/>
    <x v="1"/>
    <x v="174"/>
    <x v="1"/>
    <s v="USD"/>
    <n v="1279083600"/>
    <n v="1279170000"/>
    <x v="547"/>
    <d v="2010-07-15T05:00:00"/>
    <b v="0"/>
    <b v="0"/>
    <s v="theater/plays"/>
    <x v="3"/>
    <x v="3"/>
    <n v="2.3788235294117648"/>
    <x v="908"/>
  </r>
  <r>
    <x v="924"/>
    <s v="Butler-Barr"/>
    <x v="923"/>
    <x v="431"/>
    <x v="891"/>
    <x v="1"/>
    <x v="565"/>
    <x v="6"/>
    <s v="EUR"/>
    <n v="1572498000"/>
    <n v="1573452000"/>
    <x v="820"/>
    <d v="2019-11-11T06:00:00"/>
    <b v="0"/>
    <b v="0"/>
    <s v="theater/plays"/>
    <x v="3"/>
    <x v="3"/>
    <n v="4.8805076142131982"/>
    <x v="909"/>
  </r>
  <r>
    <x v="925"/>
    <s v="Wilson, Jefferson and Anderson"/>
    <x v="924"/>
    <x v="162"/>
    <x v="892"/>
    <x v="1"/>
    <x v="167"/>
    <x v="1"/>
    <s v="USD"/>
    <n v="1506056400"/>
    <n v="1507093200"/>
    <x v="821"/>
    <d v="2017-10-04T05:00:00"/>
    <b v="0"/>
    <b v="0"/>
    <s v="theater/plays"/>
    <x v="3"/>
    <x v="3"/>
    <n v="2.2406666666666668"/>
    <x v="910"/>
  </r>
  <r>
    <x v="926"/>
    <s v="Brown-Oliver"/>
    <x v="925"/>
    <x v="251"/>
    <x v="893"/>
    <x v="0"/>
    <x v="27"/>
    <x v="1"/>
    <s v="USD"/>
    <n v="1463029200"/>
    <n v="1463374800"/>
    <x v="151"/>
    <d v="2016-05-16T05:00:00"/>
    <b v="0"/>
    <b v="0"/>
    <s v="food/food trucks"/>
    <x v="0"/>
    <x v="0"/>
    <n v="0.18126436781609195"/>
    <x v="911"/>
  </r>
  <r>
    <x v="927"/>
    <s v="Davis-Gardner"/>
    <x v="926"/>
    <x v="44"/>
    <x v="894"/>
    <x v="0"/>
    <x v="95"/>
    <x v="1"/>
    <s v="USD"/>
    <n v="1342069200"/>
    <n v="1344574800"/>
    <x v="822"/>
    <d v="2012-08-10T05:00:00"/>
    <b v="0"/>
    <b v="0"/>
    <s v="theater/plays"/>
    <x v="3"/>
    <x v="3"/>
    <n v="0.45847222222222223"/>
    <x v="912"/>
  </r>
  <r>
    <x v="928"/>
    <s v="Dawson Group"/>
    <x v="927"/>
    <x v="225"/>
    <x v="895"/>
    <x v="1"/>
    <x v="566"/>
    <x v="6"/>
    <s v="EUR"/>
    <n v="1388296800"/>
    <n v="1389074400"/>
    <x v="823"/>
    <d v="2014-01-07T06:00:00"/>
    <b v="0"/>
    <b v="0"/>
    <s v="technology/web"/>
    <x v="2"/>
    <x v="2"/>
    <n v="1.1731541218637993"/>
    <x v="913"/>
  </r>
  <r>
    <x v="929"/>
    <s v="Turner-Terrell"/>
    <x v="928"/>
    <x v="20"/>
    <x v="896"/>
    <x v="1"/>
    <x v="229"/>
    <x v="4"/>
    <s v="GBP"/>
    <n v="1493787600"/>
    <n v="1494997200"/>
    <x v="824"/>
    <d v="2017-05-17T05:00:00"/>
    <b v="0"/>
    <b v="0"/>
    <s v="theater/plays"/>
    <x v="3"/>
    <x v="3"/>
    <n v="2.173090909090909"/>
    <x v="914"/>
  </r>
  <r>
    <x v="930"/>
    <s v="Hall, Buchanan and Benton"/>
    <x v="929"/>
    <x v="26"/>
    <x v="897"/>
    <x v="1"/>
    <x v="72"/>
    <x v="1"/>
    <s v="USD"/>
    <n v="1424844000"/>
    <n v="1425448800"/>
    <x v="825"/>
    <d v="2015-03-04T06:00:00"/>
    <b v="0"/>
    <b v="1"/>
    <s v="theater/plays"/>
    <x v="3"/>
    <x v="3"/>
    <n v="1.1228571428571428"/>
    <x v="915"/>
  </r>
  <r>
    <x v="931"/>
    <s v="Lowery, Hayden and Cruz"/>
    <x v="930"/>
    <x v="58"/>
    <x v="898"/>
    <x v="0"/>
    <x v="192"/>
    <x v="1"/>
    <s v="USD"/>
    <n v="1403931600"/>
    <n v="1404104400"/>
    <x v="826"/>
    <d v="2014-06-30T05:00:00"/>
    <b v="0"/>
    <b v="1"/>
    <s v="theater/plays"/>
    <x v="3"/>
    <x v="3"/>
    <n v="0.72518987341772156"/>
    <x v="916"/>
  </r>
  <r>
    <x v="932"/>
    <s v="Mora, Miller and Harper"/>
    <x v="931"/>
    <x v="173"/>
    <x v="899"/>
    <x v="1"/>
    <x v="358"/>
    <x v="1"/>
    <s v="USD"/>
    <n v="1394514000"/>
    <n v="1394773200"/>
    <x v="827"/>
    <d v="2014-03-14T05:00:00"/>
    <b v="0"/>
    <b v="0"/>
    <s v="music/rock"/>
    <x v="1"/>
    <x v="1"/>
    <n v="2.1230434782608696"/>
    <x v="917"/>
  </r>
  <r>
    <x v="933"/>
    <s v="Espinoza Group"/>
    <x v="932"/>
    <x v="432"/>
    <x v="900"/>
    <x v="1"/>
    <x v="567"/>
    <x v="1"/>
    <s v="USD"/>
    <n v="1365397200"/>
    <n v="1366520400"/>
    <x v="828"/>
    <d v="2013-04-21T05:00:00"/>
    <b v="0"/>
    <b v="0"/>
    <s v="theater/plays"/>
    <x v="3"/>
    <x v="3"/>
    <n v="2.3974657534246577"/>
    <x v="918"/>
  </r>
  <r>
    <x v="934"/>
    <s v="Davis, Crawford and Lopez"/>
    <x v="933"/>
    <x v="8"/>
    <x v="901"/>
    <x v="1"/>
    <x v="339"/>
    <x v="1"/>
    <s v="USD"/>
    <n v="1456120800"/>
    <n v="1456639200"/>
    <x v="829"/>
    <d v="2016-02-28T06:00:00"/>
    <b v="0"/>
    <b v="0"/>
    <s v="theater/plays"/>
    <x v="3"/>
    <x v="3"/>
    <n v="1.8193548387096774"/>
    <x v="919"/>
  </r>
  <r>
    <x v="935"/>
    <s v="Richards, Stevens and Fleming"/>
    <x v="934"/>
    <x v="55"/>
    <x v="902"/>
    <x v="1"/>
    <x v="227"/>
    <x v="1"/>
    <s v="USD"/>
    <n v="1437714000"/>
    <n v="1438318800"/>
    <x v="830"/>
    <d v="2015-07-31T05:00:00"/>
    <b v="0"/>
    <b v="0"/>
    <s v="theater/plays"/>
    <x v="3"/>
    <x v="3"/>
    <n v="1.6413114754098361"/>
    <x v="920"/>
  </r>
  <r>
    <x v="936"/>
    <s v="Brown Ltd"/>
    <x v="935"/>
    <x v="100"/>
    <x v="903"/>
    <x v="0"/>
    <x v="356"/>
    <x v="1"/>
    <s v="USD"/>
    <n v="1563771600"/>
    <n v="1564030800"/>
    <x v="831"/>
    <d v="2019-07-25T05:00:00"/>
    <b v="1"/>
    <b v="0"/>
    <s v="theater/plays"/>
    <x v="3"/>
    <x v="3"/>
    <n v="1.6375968992248063E-2"/>
    <x v="921"/>
  </r>
  <r>
    <x v="937"/>
    <s v="Tapia, Sandoval and Hurley"/>
    <x v="936"/>
    <x v="409"/>
    <x v="904"/>
    <x v="3"/>
    <x v="568"/>
    <x v="1"/>
    <s v="USD"/>
    <n v="1448517600"/>
    <n v="1449295200"/>
    <x v="832"/>
    <d v="2015-12-05T06:00:00"/>
    <b v="0"/>
    <b v="0"/>
    <s v="film &amp; video/documentary"/>
    <x v="4"/>
    <x v="4"/>
    <n v="0.49643859649122807"/>
    <x v="922"/>
  </r>
  <r>
    <x v="938"/>
    <s v="Allen Inc"/>
    <x v="937"/>
    <x v="243"/>
    <x v="905"/>
    <x v="1"/>
    <x v="87"/>
    <x v="1"/>
    <s v="USD"/>
    <n v="1528779600"/>
    <n v="1531890000"/>
    <x v="833"/>
    <d v="2018-07-18T05:00:00"/>
    <b v="0"/>
    <b v="1"/>
    <s v="publishing/fiction"/>
    <x v="5"/>
    <x v="13"/>
    <n v="1.0970652173913042"/>
    <x v="923"/>
  </r>
  <r>
    <x v="939"/>
    <s v="Williams, Johnson and Campbell"/>
    <x v="938"/>
    <x v="75"/>
    <x v="906"/>
    <x v="0"/>
    <x v="109"/>
    <x v="1"/>
    <s v="USD"/>
    <n v="1304744400"/>
    <n v="1306213200"/>
    <x v="834"/>
    <d v="2011-05-24T05:00:00"/>
    <b v="0"/>
    <b v="1"/>
    <s v="games/video games"/>
    <x v="6"/>
    <x v="11"/>
    <n v="0.49217948717948717"/>
    <x v="924"/>
  </r>
  <r>
    <x v="940"/>
    <s v="Wiggins Ltd"/>
    <x v="939"/>
    <x v="34"/>
    <x v="907"/>
    <x v="2"/>
    <x v="569"/>
    <x v="0"/>
    <s v="CAD"/>
    <n v="1354341600"/>
    <n v="1356242400"/>
    <x v="835"/>
    <d v="2012-12-23T06:00:00"/>
    <b v="0"/>
    <b v="0"/>
    <s v="technology/web"/>
    <x v="2"/>
    <x v="2"/>
    <n v="0.62232323232323228"/>
    <x v="925"/>
  </r>
  <r>
    <x v="941"/>
    <s v="Luna-Horne"/>
    <x v="940"/>
    <x v="433"/>
    <x v="908"/>
    <x v="0"/>
    <x v="373"/>
    <x v="1"/>
    <s v="USD"/>
    <n v="1294552800"/>
    <n v="1297576800"/>
    <x v="836"/>
    <d v="2011-02-13T06:00:00"/>
    <b v="1"/>
    <b v="0"/>
    <s v="theater/plays"/>
    <x v="3"/>
    <x v="3"/>
    <n v="0.1305813953488372"/>
    <x v="926"/>
  </r>
  <r>
    <x v="942"/>
    <s v="Allen Inc"/>
    <x v="941"/>
    <x v="103"/>
    <x v="909"/>
    <x v="0"/>
    <x v="109"/>
    <x v="2"/>
    <s v="AUD"/>
    <n v="1295935200"/>
    <n v="1296194400"/>
    <x v="837"/>
    <d v="2011-01-28T06:00:00"/>
    <b v="0"/>
    <b v="0"/>
    <s v="theater/plays"/>
    <x v="3"/>
    <x v="3"/>
    <n v="0.64635416666666667"/>
    <x v="927"/>
  </r>
  <r>
    <x v="943"/>
    <s v="Peterson, Gonzalez and Spencer"/>
    <x v="942"/>
    <x v="168"/>
    <x v="910"/>
    <x v="1"/>
    <x v="493"/>
    <x v="1"/>
    <s v="USD"/>
    <n v="1411534800"/>
    <n v="1414558800"/>
    <x v="219"/>
    <d v="2014-10-29T05:00:00"/>
    <b v="0"/>
    <b v="0"/>
    <s v="food/food trucks"/>
    <x v="0"/>
    <x v="0"/>
    <n v="1.5958666666666668"/>
    <x v="928"/>
  </r>
  <r>
    <x v="944"/>
    <s v="Walter Inc"/>
    <x v="943"/>
    <x v="83"/>
    <x v="911"/>
    <x v="0"/>
    <x v="570"/>
    <x v="2"/>
    <s v="AUD"/>
    <n v="1486706400"/>
    <n v="1488348000"/>
    <x v="365"/>
    <d v="2017-03-01T06:00:00"/>
    <b v="0"/>
    <b v="0"/>
    <s v="photography/photography books"/>
    <x v="7"/>
    <x v="14"/>
    <n v="0.81420000000000003"/>
    <x v="929"/>
  </r>
  <r>
    <x v="945"/>
    <s v="Sanders, Farley and Huffman"/>
    <x v="944"/>
    <x v="434"/>
    <x v="912"/>
    <x v="0"/>
    <x v="571"/>
    <x v="1"/>
    <s v="USD"/>
    <n v="1333602000"/>
    <n v="1334898000"/>
    <x v="838"/>
    <d v="2012-04-20T05:00:00"/>
    <b v="1"/>
    <b v="0"/>
    <s v="photography/photography books"/>
    <x v="7"/>
    <x v="14"/>
    <n v="0.32444767441860467"/>
    <x v="930"/>
  </r>
  <r>
    <x v="946"/>
    <s v="Hall, Holmes and Walker"/>
    <x v="945"/>
    <x v="184"/>
    <x v="913"/>
    <x v="0"/>
    <x v="483"/>
    <x v="1"/>
    <s v="USD"/>
    <n v="1308200400"/>
    <n v="1308373200"/>
    <x v="839"/>
    <d v="2011-06-18T05:00:00"/>
    <b v="0"/>
    <b v="0"/>
    <s v="theater/plays"/>
    <x v="3"/>
    <x v="3"/>
    <n v="9.9141184124918666E-2"/>
    <x v="931"/>
  </r>
  <r>
    <x v="947"/>
    <s v="Smith-Powell"/>
    <x v="946"/>
    <x v="136"/>
    <x v="914"/>
    <x v="0"/>
    <x v="171"/>
    <x v="1"/>
    <s v="USD"/>
    <n v="1411707600"/>
    <n v="1412312400"/>
    <x v="840"/>
    <d v="2014-10-03T05:00:00"/>
    <b v="0"/>
    <b v="0"/>
    <s v="theater/plays"/>
    <x v="3"/>
    <x v="3"/>
    <n v="0.26694444444444443"/>
    <x v="932"/>
  </r>
  <r>
    <x v="948"/>
    <s v="Smith-Hill"/>
    <x v="947"/>
    <x v="151"/>
    <x v="915"/>
    <x v="3"/>
    <x v="415"/>
    <x v="1"/>
    <s v="USD"/>
    <n v="1418364000"/>
    <n v="1419228000"/>
    <x v="841"/>
    <d v="2014-12-22T06:00:00"/>
    <b v="1"/>
    <b v="1"/>
    <s v="film &amp; video/documentary"/>
    <x v="4"/>
    <x v="4"/>
    <n v="0.62957446808510642"/>
    <x v="933"/>
  </r>
  <r>
    <x v="949"/>
    <s v="Wright LLC"/>
    <x v="948"/>
    <x v="291"/>
    <x v="916"/>
    <x v="1"/>
    <x v="84"/>
    <x v="1"/>
    <s v="USD"/>
    <n v="1429333200"/>
    <n v="1430974800"/>
    <x v="842"/>
    <d v="2015-05-07T05:00:00"/>
    <b v="0"/>
    <b v="0"/>
    <s v="technology/web"/>
    <x v="2"/>
    <x v="2"/>
    <n v="1.6135593220338984"/>
    <x v="934"/>
  </r>
  <r>
    <x v="950"/>
    <s v="Williams, Orozco and Gomez"/>
    <x v="949"/>
    <x v="0"/>
    <x v="297"/>
    <x v="0"/>
    <x v="49"/>
    <x v="1"/>
    <s v="USD"/>
    <n v="1555390800"/>
    <n v="1555822800"/>
    <x v="843"/>
    <d v="2019-04-21T05:00:00"/>
    <b v="0"/>
    <b v="1"/>
    <s v="theater/plays"/>
    <x v="3"/>
    <x v="3"/>
    <n v="0.05"/>
    <x v="298"/>
  </r>
  <r>
    <x v="951"/>
    <s v="Peterson Ltd"/>
    <x v="950"/>
    <x v="435"/>
    <x v="917"/>
    <x v="1"/>
    <x v="572"/>
    <x v="1"/>
    <s v="USD"/>
    <n v="1482732000"/>
    <n v="1482818400"/>
    <x v="844"/>
    <d v="2016-12-27T06:00:00"/>
    <b v="0"/>
    <b v="1"/>
    <s v="music/rock"/>
    <x v="1"/>
    <x v="1"/>
    <n v="10.969379310344827"/>
    <x v="935"/>
  </r>
  <r>
    <x v="952"/>
    <s v="Cummings-Hayes"/>
    <x v="951"/>
    <x v="436"/>
    <x v="918"/>
    <x v="3"/>
    <x v="428"/>
    <x v="1"/>
    <s v="USD"/>
    <n v="1470718800"/>
    <n v="1471928400"/>
    <x v="845"/>
    <d v="2016-08-23T05:00:00"/>
    <b v="0"/>
    <b v="0"/>
    <s v="film &amp; video/documentary"/>
    <x v="4"/>
    <x v="4"/>
    <n v="0.70094158075601376"/>
    <x v="936"/>
  </r>
  <r>
    <x v="953"/>
    <s v="Boyle Ltd"/>
    <x v="952"/>
    <x v="88"/>
    <x v="919"/>
    <x v="0"/>
    <x v="356"/>
    <x v="1"/>
    <s v="USD"/>
    <n v="1450591200"/>
    <n v="1453701600"/>
    <x v="846"/>
    <d v="2016-01-25T06:00:00"/>
    <b v="0"/>
    <b v="1"/>
    <s v="film &amp; video/science fiction"/>
    <x v="4"/>
    <x v="22"/>
    <n v="0.6"/>
    <x v="937"/>
  </r>
  <r>
    <x v="954"/>
    <s v="Henderson, Parker and Diaz"/>
    <x v="953"/>
    <x v="142"/>
    <x v="920"/>
    <x v="1"/>
    <x v="573"/>
    <x v="2"/>
    <s v="AUD"/>
    <n v="1348290000"/>
    <n v="1350363600"/>
    <x v="110"/>
    <d v="2012-10-16T05:00:00"/>
    <b v="0"/>
    <b v="0"/>
    <s v="technology/web"/>
    <x v="2"/>
    <x v="2"/>
    <n v="3.6709859154929578"/>
    <x v="938"/>
  </r>
  <r>
    <x v="955"/>
    <s v="Moss-Obrien"/>
    <x v="954"/>
    <x v="31"/>
    <x v="921"/>
    <x v="1"/>
    <x v="175"/>
    <x v="1"/>
    <s v="USD"/>
    <n v="1353823200"/>
    <n v="1353996000"/>
    <x v="847"/>
    <d v="2012-11-27T06:00:00"/>
    <b v="0"/>
    <b v="0"/>
    <s v="theater/plays"/>
    <x v="3"/>
    <x v="3"/>
    <n v="11.09"/>
    <x v="939"/>
  </r>
  <r>
    <x v="956"/>
    <s v="Wood Inc"/>
    <x v="955"/>
    <x v="437"/>
    <x v="922"/>
    <x v="0"/>
    <x v="268"/>
    <x v="1"/>
    <s v="USD"/>
    <n v="1450764000"/>
    <n v="1451109600"/>
    <x v="848"/>
    <d v="2015-12-26T06:00:00"/>
    <b v="0"/>
    <b v="0"/>
    <s v="film &amp; video/science fiction"/>
    <x v="4"/>
    <x v="22"/>
    <n v="0.19028784648187633"/>
    <x v="940"/>
  </r>
  <r>
    <x v="957"/>
    <s v="Riley, Cohen and Goodman"/>
    <x v="956"/>
    <x v="122"/>
    <x v="923"/>
    <x v="1"/>
    <x v="54"/>
    <x v="1"/>
    <s v="USD"/>
    <n v="1329372000"/>
    <n v="1329631200"/>
    <x v="849"/>
    <d v="2012-02-19T06:00:00"/>
    <b v="0"/>
    <b v="0"/>
    <s v="theater/plays"/>
    <x v="3"/>
    <x v="3"/>
    <n v="1.2687755102040816"/>
    <x v="941"/>
  </r>
  <r>
    <x v="958"/>
    <s v="Green, Robinson and Ho"/>
    <x v="957"/>
    <x v="65"/>
    <x v="924"/>
    <x v="1"/>
    <x v="192"/>
    <x v="1"/>
    <s v="USD"/>
    <n v="1277096400"/>
    <n v="1278997200"/>
    <x v="780"/>
    <d v="2010-07-13T05:00:00"/>
    <b v="0"/>
    <b v="0"/>
    <s v="film &amp; video/animation"/>
    <x v="4"/>
    <x v="10"/>
    <n v="7.3463636363636367"/>
    <x v="942"/>
  </r>
  <r>
    <x v="959"/>
    <s v="Black-Graham"/>
    <x v="958"/>
    <x v="438"/>
    <x v="925"/>
    <x v="0"/>
    <x v="406"/>
    <x v="1"/>
    <s v="USD"/>
    <n v="1277701200"/>
    <n v="1280120400"/>
    <x v="140"/>
    <d v="2010-07-26T05:00:00"/>
    <b v="0"/>
    <b v="0"/>
    <s v="publishing/translations"/>
    <x v="5"/>
    <x v="18"/>
    <n v="4.5731034482758622E-2"/>
    <x v="943"/>
  </r>
  <r>
    <x v="960"/>
    <s v="Robbins Group"/>
    <x v="959"/>
    <x v="20"/>
    <x v="926"/>
    <x v="0"/>
    <x v="12"/>
    <x v="1"/>
    <s v="USD"/>
    <n v="1454911200"/>
    <n v="1458104400"/>
    <x v="850"/>
    <d v="2016-03-16T05:00:00"/>
    <b v="0"/>
    <b v="0"/>
    <s v="technology/web"/>
    <x v="2"/>
    <x v="2"/>
    <n v="0.85054545454545449"/>
    <x v="944"/>
  </r>
  <r>
    <x v="961"/>
    <s v="Mason, Case and May"/>
    <x v="960"/>
    <x v="57"/>
    <x v="927"/>
    <x v="1"/>
    <x v="287"/>
    <x v="1"/>
    <s v="USD"/>
    <n v="1297922400"/>
    <n v="1298268000"/>
    <x v="851"/>
    <d v="2011-02-21T06:00:00"/>
    <b v="0"/>
    <b v="0"/>
    <s v="publishing/translations"/>
    <x v="5"/>
    <x v="18"/>
    <n v="1.1929824561403508"/>
    <x v="945"/>
  </r>
  <r>
    <x v="962"/>
    <s v="Harris, Russell and Mitchell"/>
    <x v="961"/>
    <x v="136"/>
    <x v="928"/>
    <x v="1"/>
    <x v="574"/>
    <x v="1"/>
    <s v="USD"/>
    <n v="1384408800"/>
    <n v="1386223200"/>
    <x v="852"/>
    <d v="2013-12-05T06:00:00"/>
    <b v="0"/>
    <b v="0"/>
    <s v="food/food trucks"/>
    <x v="0"/>
    <x v="0"/>
    <n v="2.9602777777777778"/>
    <x v="946"/>
  </r>
  <r>
    <x v="963"/>
    <s v="Rodriguez-Robinson"/>
    <x v="962"/>
    <x v="291"/>
    <x v="929"/>
    <x v="0"/>
    <x v="493"/>
    <x v="6"/>
    <s v="EUR"/>
    <n v="1299304800"/>
    <n v="1299823200"/>
    <x v="853"/>
    <d v="2011-03-11T06:00:00"/>
    <b v="0"/>
    <b v="1"/>
    <s v="photography/photography books"/>
    <x v="7"/>
    <x v="14"/>
    <n v="0.84694915254237291"/>
    <x v="947"/>
  </r>
  <r>
    <x v="964"/>
    <s v="Peck, Higgins and Smith"/>
    <x v="963"/>
    <x v="41"/>
    <x v="930"/>
    <x v="1"/>
    <x v="287"/>
    <x v="1"/>
    <s v="USD"/>
    <n v="1431320400"/>
    <n v="1431752400"/>
    <x v="854"/>
    <d v="2015-05-16T05:00:00"/>
    <b v="0"/>
    <b v="0"/>
    <s v="theater/plays"/>
    <x v="3"/>
    <x v="3"/>
    <n v="3.5578378378378379"/>
    <x v="948"/>
  </r>
  <r>
    <x v="965"/>
    <s v="Nunez-King"/>
    <x v="964"/>
    <x v="196"/>
    <x v="931"/>
    <x v="1"/>
    <x v="512"/>
    <x v="4"/>
    <s v="GBP"/>
    <n v="1264399200"/>
    <n v="1267855200"/>
    <x v="67"/>
    <d v="2010-03-06T06:00:00"/>
    <b v="0"/>
    <b v="0"/>
    <s v="music/rock"/>
    <x v="1"/>
    <x v="1"/>
    <n v="3.8640909090909092"/>
    <x v="949"/>
  </r>
  <r>
    <x v="966"/>
    <s v="Davis and Sons"/>
    <x v="965"/>
    <x v="12"/>
    <x v="932"/>
    <x v="1"/>
    <x v="242"/>
    <x v="1"/>
    <s v="USD"/>
    <n v="1497502800"/>
    <n v="1497675600"/>
    <x v="855"/>
    <d v="2017-06-17T05:00:00"/>
    <b v="0"/>
    <b v="0"/>
    <s v="theater/plays"/>
    <x v="3"/>
    <x v="3"/>
    <n v="7.9223529411764702"/>
    <x v="950"/>
  </r>
  <r>
    <x v="967"/>
    <s v="Howard-Douglas"/>
    <x v="966"/>
    <x v="439"/>
    <x v="933"/>
    <x v="1"/>
    <x v="575"/>
    <x v="1"/>
    <s v="USD"/>
    <n v="1333688400"/>
    <n v="1336885200"/>
    <x v="107"/>
    <d v="2012-05-13T05:00:00"/>
    <b v="0"/>
    <b v="0"/>
    <s v="music/world music"/>
    <x v="1"/>
    <x v="21"/>
    <n v="1.3703393665158372"/>
    <x v="951"/>
  </r>
  <r>
    <x v="968"/>
    <s v="Gonzalez-White"/>
    <x v="967"/>
    <x v="166"/>
    <x v="934"/>
    <x v="1"/>
    <x v="493"/>
    <x v="1"/>
    <s v="USD"/>
    <n v="1293861600"/>
    <n v="1295157600"/>
    <x v="344"/>
    <d v="2011-01-16T06:00:00"/>
    <b v="0"/>
    <b v="0"/>
    <s v="food/food trucks"/>
    <x v="0"/>
    <x v="0"/>
    <n v="3.3820833333333336"/>
    <x v="952"/>
  </r>
  <r>
    <x v="969"/>
    <s v="Lopez-King"/>
    <x v="968"/>
    <x v="58"/>
    <x v="935"/>
    <x v="1"/>
    <x v="576"/>
    <x v="1"/>
    <s v="USD"/>
    <n v="1576994400"/>
    <n v="1577599200"/>
    <x v="856"/>
    <d v="2019-12-29T06:00:00"/>
    <b v="0"/>
    <b v="0"/>
    <s v="theater/plays"/>
    <x v="3"/>
    <x v="3"/>
    <n v="1.0822784810126582"/>
    <x v="953"/>
  </r>
  <r>
    <x v="970"/>
    <s v="Glover-Nelson"/>
    <x v="969"/>
    <x v="309"/>
    <x v="936"/>
    <x v="0"/>
    <x v="577"/>
    <x v="1"/>
    <s v="USD"/>
    <n v="1304917200"/>
    <n v="1305003600"/>
    <x v="857"/>
    <d v="2011-05-10T05:00:00"/>
    <b v="0"/>
    <b v="0"/>
    <s v="theater/plays"/>
    <x v="3"/>
    <x v="3"/>
    <n v="0.60757639620653314"/>
    <x v="954"/>
  </r>
  <r>
    <x v="971"/>
    <s v="Garner and Sons"/>
    <x v="970"/>
    <x v="135"/>
    <x v="937"/>
    <x v="0"/>
    <x v="3"/>
    <x v="1"/>
    <s v="USD"/>
    <n v="1381208400"/>
    <n v="1381726800"/>
    <x v="858"/>
    <d v="2013-10-14T05:00:00"/>
    <b v="0"/>
    <b v="0"/>
    <s v="film &amp; video/television"/>
    <x v="4"/>
    <x v="19"/>
    <n v="0.27725490196078434"/>
    <x v="955"/>
  </r>
  <r>
    <x v="972"/>
    <s v="Sellers, Roach and Garrison"/>
    <x v="971"/>
    <x v="440"/>
    <x v="938"/>
    <x v="1"/>
    <x v="578"/>
    <x v="1"/>
    <s v="USD"/>
    <n v="1401685200"/>
    <n v="1402462800"/>
    <x v="859"/>
    <d v="2014-06-11T05:00:00"/>
    <b v="0"/>
    <b v="1"/>
    <s v="technology/web"/>
    <x v="2"/>
    <x v="2"/>
    <n v="2.283934426229508"/>
    <x v="956"/>
  </r>
  <r>
    <x v="973"/>
    <s v="Herrera, Bennett and Silva"/>
    <x v="972"/>
    <x v="441"/>
    <x v="939"/>
    <x v="0"/>
    <x v="526"/>
    <x v="1"/>
    <s v="USD"/>
    <n v="1291960800"/>
    <n v="1292133600"/>
    <x v="860"/>
    <d v="2010-12-12T06:00:00"/>
    <b v="0"/>
    <b v="1"/>
    <s v="theater/plays"/>
    <x v="3"/>
    <x v="3"/>
    <n v="0.21615194054500414"/>
    <x v="957"/>
  </r>
  <r>
    <x v="974"/>
    <s v="Thomas, Clay and Mendoza"/>
    <x v="973"/>
    <x v="126"/>
    <x v="940"/>
    <x v="1"/>
    <x v="235"/>
    <x v="1"/>
    <s v="USD"/>
    <n v="1368853200"/>
    <n v="1368939600"/>
    <x v="170"/>
    <d v="2013-05-19T05:00:00"/>
    <b v="0"/>
    <b v="0"/>
    <s v="music/indie rock"/>
    <x v="1"/>
    <x v="7"/>
    <n v="3.73875"/>
    <x v="958"/>
  </r>
  <r>
    <x v="975"/>
    <s v="Ayala Group"/>
    <x v="974"/>
    <x v="91"/>
    <x v="941"/>
    <x v="1"/>
    <x v="18"/>
    <x v="1"/>
    <s v="USD"/>
    <n v="1448776800"/>
    <n v="1452146400"/>
    <x v="861"/>
    <d v="2016-01-07T06:00:00"/>
    <b v="0"/>
    <b v="1"/>
    <s v="theater/plays"/>
    <x v="3"/>
    <x v="3"/>
    <n v="1.5492592592592593"/>
    <x v="959"/>
  </r>
  <r>
    <x v="976"/>
    <s v="Huerta, Roberts and Dickerson"/>
    <x v="975"/>
    <x v="220"/>
    <x v="942"/>
    <x v="1"/>
    <x v="382"/>
    <x v="1"/>
    <s v="USD"/>
    <n v="1296194400"/>
    <n v="1296712800"/>
    <x v="862"/>
    <d v="2011-02-03T06:00:00"/>
    <b v="0"/>
    <b v="1"/>
    <s v="theater/plays"/>
    <x v="3"/>
    <x v="3"/>
    <n v="3.2214999999999998"/>
    <x v="960"/>
  </r>
  <r>
    <x v="977"/>
    <s v="Johnson Group"/>
    <x v="976"/>
    <x v="260"/>
    <x v="943"/>
    <x v="0"/>
    <x v="109"/>
    <x v="1"/>
    <s v="USD"/>
    <n v="1517983200"/>
    <n v="1520748000"/>
    <x v="863"/>
    <d v="2018-03-11T06:00:00"/>
    <b v="0"/>
    <b v="0"/>
    <s v="food/food trucks"/>
    <x v="0"/>
    <x v="0"/>
    <n v="0.73957142857142855"/>
    <x v="961"/>
  </r>
  <r>
    <x v="978"/>
    <s v="Bailey, Nguyen and Martinez"/>
    <x v="977"/>
    <x v="67"/>
    <x v="944"/>
    <x v="1"/>
    <x v="45"/>
    <x v="1"/>
    <s v="USD"/>
    <n v="1478930400"/>
    <n v="1480831200"/>
    <x v="864"/>
    <d v="2016-12-04T06:00:00"/>
    <b v="0"/>
    <b v="0"/>
    <s v="games/video games"/>
    <x v="6"/>
    <x v="11"/>
    <n v="8.641"/>
    <x v="962"/>
  </r>
  <r>
    <x v="979"/>
    <s v="Williams, Martin and Meyer"/>
    <x v="978"/>
    <x v="138"/>
    <x v="945"/>
    <x v="1"/>
    <x v="579"/>
    <x v="4"/>
    <s v="GBP"/>
    <n v="1426395600"/>
    <n v="1426914000"/>
    <x v="527"/>
    <d v="2015-03-21T05:00:00"/>
    <b v="0"/>
    <b v="0"/>
    <s v="theater/plays"/>
    <x v="3"/>
    <x v="3"/>
    <n v="1.432624584717608"/>
    <x v="963"/>
  </r>
  <r>
    <x v="980"/>
    <s v="Huff-Johnson"/>
    <x v="979"/>
    <x v="442"/>
    <x v="946"/>
    <x v="0"/>
    <x v="580"/>
    <x v="1"/>
    <s v="USD"/>
    <n v="1446181200"/>
    <n v="1446616800"/>
    <x v="865"/>
    <d v="2015-11-04T06:00:00"/>
    <b v="1"/>
    <b v="0"/>
    <s v="publishing/nonfiction"/>
    <x v="5"/>
    <x v="9"/>
    <n v="0.40281762295081969"/>
    <x v="964"/>
  </r>
  <r>
    <x v="981"/>
    <s v="Diaz-Little"/>
    <x v="980"/>
    <x v="313"/>
    <x v="947"/>
    <x v="1"/>
    <x v="581"/>
    <x v="1"/>
    <s v="USD"/>
    <n v="1514181600"/>
    <n v="1517032800"/>
    <x v="866"/>
    <d v="2018-01-27T06:00:00"/>
    <b v="0"/>
    <b v="0"/>
    <s v="technology/web"/>
    <x v="2"/>
    <x v="2"/>
    <n v="1.7822388059701493"/>
    <x v="965"/>
  </r>
  <r>
    <x v="982"/>
    <s v="Freeman-French"/>
    <x v="981"/>
    <x v="44"/>
    <x v="948"/>
    <x v="0"/>
    <x v="51"/>
    <x v="1"/>
    <s v="USD"/>
    <n v="1311051600"/>
    <n v="1311224400"/>
    <x v="867"/>
    <d v="2011-07-21T05:00:00"/>
    <b v="0"/>
    <b v="1"/>
    <s v="film &amp; video/documentary"/>
    <x v="4"/>
    <x v="4"/>
    <n v="0.84930555555555554"/>
    <x v="966"/>
  </r>
  <r>
    <x v="983"/>
    <s v="Beck-Weber"/>
    <x v="982"/>
    <x v="443"/>
    <x v="949"/>
    <x v="1"/>
    <x v="582"/>
    <x v="1"/>
    <s v="USD"/>
    <n v="1564894800"/>
    <n v="1566190800"/>
    <x v="868"/>
    <d v="2019-08-19T05:00:00"/>
    <b v="0"/>
    <b v="0"/>
    <s v="film &amp; video/documentary"/>
    <x v="4"/>
    <x v="4"/>
    <n v="1.4593648334624323"/>
    <x v="967"/>
  </r>
  <r>
    <x v="984"/>
    <s v="Lewis-Jacobson"/>
    <x v="983"/>
    <x v="191"/>
    <x v="950"/>
    <x v="1"/>
    <x v="345"/>
    <x v="1"/>
    <s v="USD"/>
    <n v="1567918800"/>
    <n v="1570165200"/>
    <x v="105"/>
    <d v="2019-10-04T05:00:00"/>
    <b v="0"/>
    <b v="0"/>
    <s v="theater/plays"/>
    <x v="3"/>
    <x v="3"/>
    <n v="1.5246153846153847"/>
    <x v="968"/>
  </r>
  <r>
    <x v="985"/>
    <s v="Logan-Curtis"/>
    <x v="984"/>
    <x v="305"/>
    <x v="951"/>
    <x v="0"/>
    <x v="583"/>
    <x v="1"/>
    <s v="USD"/>
    <n v="1386309600"/>
    <n v="1388556000"/>
    <x v="481"/>
    <d v="2014-01-01T06:00:00"/>
    <b v="0"/>
    <b v="1"/>
    <s v="music/rock"/>
    <x v="1"/>
    <x v="1"/>
    <n v="0.67129542790152408"/>
    <x v="969"/>
  </r>
  <r>
    <x v="986"/>
    <s v="Chan, Washington and Callahan"/>
    <x v="985"/>
    <x v="75"/>
    <x v="952"/>
    <x v="0"/>
    <x v="45"/>
    <x v="1"/>
    <s v="USD"/>
    <n v="1301979600"/>
    <n v="1303189200"/>
    <x v="253"/>
    <d v="2011-04-19T05:00:00"/>
    <b v="0"/>
    <b v="0"/>
    <s v="music/rock"/>
    <x v="1"/>
    <x v="1"/>
    <n v="0.40307692307692305"/>
    <x v="970"/>
  </r>
  <r>
    <x v="987"/>
    <s v="Wilson Group"/>
    <x v="986"/>
    <x v="8"/>
    <x v="953"/>
    <x v="1"/>
    <x v="584"/>
    <x v="1"/>
    <s v="USD"/>
    <n v="1493269200"/>
    <n v="1494478800"/>
    <x v="869"/>
    <d v="2017-05-11T05:00:00"/>
    <b v="0"/>
    <b v="0"/>
    <s v="film &amp; video/documentary"/>
    <x v="4"/>
    <x v="4"/>
    <n v="2.1679032258064517"/>
    <x v="971"/>
  </r>
  <r>
    <x v="988"/>
    <s v="Gardner, Ryan and Gutierrez"/>
    <x v="987"/>
    <x v="151"/>
    <x v="802"/>
    <x v="0"/>
    <x v="251"/>
    <x v="1"/>
    <s v="USD"/>
    <n v="1478930400"/>
    <n v="1480744800"/>
    <x v="864"/>
    <d v="2016-12-03T06:00:00"/>
    <b v="0"/>
    <b v="0"/>
    <s v="publishing/radio &amp; podcasts"/>
    <x v="5"/>
    <x v="15"/>
    <n v="0.52117021276595743"/>
    <x v="972"/>
  </r>
  <r>
    <x v="989"/>
    <s v="Hernandez Inc"/>
    <x v="988"/>
    <x v="166"/>
    <x v="954"/>
    <x v="1"/>
    <x v="31"/>
    <x v="1"/>
    <s v="USD"/>
    <n v="1555390800"/>
    <n v="1555822800"/>
    <x v="843"/>
    <d v="2019-04-21T05:00:00"/>
    <b v="0"/>
    <b v="0"/>
    <s v="publishing/translations"/>
    <x v="5"/>
    <x v="18"/>
    <n v="4.9958333333333336"/>
    <x v="973"/>
  </r>
  <r>
    <x v="990"/>
    <s v="Ortiz-Roberts"/>
    <x v="989"/>
    <x v="75"/>
    <x v="955"/>
    <x v="0"/>
    <x v="251"/>
    <x v="1"/>
    <s v="USD"/>
    <n v="1456984800"/>
    <n v="1458882000"/>
    <x v="289"/>
    <d v="2016-03-25T05:00:00"/>
    <b v="0"/>
    <b v="1"/>
    <s v="film &amp; video/drama"/>
    <x v="4"/>
    <x v="6"/>
    <n v="0.87679487179487181"/>
    <x v="974"/>
  </r>
  <r>
    <x v="991"/>
    <s v="Ramirez LLC"/>
    <x v="990"/>
    <x v="122"/>
    <x v="551"/>
    <x v="1"/>
    <x v="585"/>
    <x v="1"/>
    <s v="USD"/>
    <n v="1411621200"/>
    <n v="1411966800"/>
    <x v="870"/>
    <d v="2014-09-29T05:00:00"/>
    <b v="0"/>
    <b v="1"/>
    <s v="music/rock"/>
    <x v="1"/>
    <x v="1"/>
    <n v="1.131734693877551"/>
    <x v="975"/>
  </r>
  <r>
    <x v="992"/>
    <s v="Morrow Inc"/>
    <x v="991"/>
    <x v="33"/>
    <x v="956"/>
    <x v="1"/>
    <x v="227"/>
    <x v="1"/>
    <s v="USD"/>
    <n v="1525669200"/>
    <n v="1526878800"/>
    <x v="871"/>
    <d v="2018-05-21T05:00:00"/>
    <b v="0"/>
    <b v="1"/>
    <s v="film &amp; video/drama"/>
    <x v="4"/>
    <x v="6"/>
    <n v="4.2654838709677421"/>
    <x v="976"/>
  </r>
  <r>
    <x v="993"/>
    <s v="Erickson-Rogers"/>
    <x v="992"/>
    <x v="122"/>
    <x v="957"/>
    <x v="3"/>
    <x v="51"/>
    <x v="6"/>
    <s v="EUR"/>
    <n v="1450936800"/>
    <n v="1452405600"/>
    <x v="872"/>
    <d v="2016-01-10T06:00:00"/>
    <b v="0"/>
    <b v="1"/>
    <s v="photography/photography books"/>
    <x v="7"/>
    <x v="14"/>
    <n v="0.77632653061224488"/>
    <x v="977"/>
  </r>
  <r>
    <x v="994"/>
    <s v="Leach, Rich and Price"/>
    <x v="993"/>
    <x v="444"/>
    <x v="958"/>
    <x v="0"/>
    <x v="586"/>
    <x v="1"/>
    <s v="USD"/>
    <n v="1413522000"/>
    <n v="1414040400"/>
    <x v="873"/>
    <d v="2014-10-23T05:00:00"/>
    <b v="0"/>
    <b v="1"/>
    <s v="publishing/translations"/>
    <x v="5"/>
    <x v="18"/>
    <n v="0.52496810772501767"/>
    <x v="978"/>
  </r>
  <r>
    <x v="995"/>
    <s v="Manning-Hamilton"/>
    <x v="994"/>
    <x v="238"/>
    <x v="959"/>
    <x v="1"/>
    <x v="587"/>
    <x v="1"/>
    <s v="USD"/>
    <n v="1541307600"/>
    <n v="1543816800"/>
    <x v="874"/>
    <d v="2018-12-03T06:00:00"/>
    <b v="0"/>
    <b v="1"/>
    <s v="food/food trucks"/>
    <x v="0"/>
    <x v="0"/>
    <n v="1.5746762589928058"/>
    <x v="979"/>
  </r>
  <r>
    <x v="996"/>
    <s v="Butler LLC"/>
    <x v="995"/>
    <x v="47"/>
    <x v="960"/>
    <x v="0"/>
    <x v="192"/>
    <x v="1"/>
    <s v="USD"/>
    <n v="1357106400"/>
    <n v="1359698400"/>
    <x v="875"/>
    <d v="2013-02-01T06:00:00"/>
    <b v="0"/>
    <b v="0"/>
    <s v="theater/plays"/>
    <x v="3"/>
    <x v="3"/>
    <n v="0.72939393939393937"/>
    <x v="980"/>
  </r>
  <r>
    <x v="997"/>
    <s v="Ball LLC"/>
    <x v="996"/>
    <x v="4"/>
    <x v="961"/>
    <x v="3"/>
    <x v="279"/>
    <x v="6"/>
    <s v="EUR"/>
    <n v="1390197600"/>
    <n v="1390629600"/>
    <x v="876"/>
    <d v="2014-01-25T06:00:00"/>
    <b v="0"/>
    <b v="0"/>
    <s v="theater/plays"/>
    <x v="3"/>
    <x v="3"/>
    <n v="0.60565789473684206"/>
    <x v="981"/>
  </r>
  <r>
    <x v="998"/>
    <s v="Taylor, Santiago and Flores"/>
    <x v="997"/>
    <x v="445"/>
    <x v="962"/>
    <x v="0"/>
    <x v="82"/>
    <x v="1"/>
    <s v="USD"/>
    <n v="1265868000"/>
    <n v="1267077600"/>
    <x v="877"/>
    <d v="2010-02-25T06:00:00"/>
    <b v="0"/>
    <b v="1"/>
    <s v="music/indie rock"/>
    <x v="1"/>
    <x v="7"/>
    <n v="0.5679129129129129"/>
    <x v="982"/>
  </r>
  <r>
    <x v="999"/>
    <s v="Hernandez, Norton and Kelley"/>
    <x v="998"/>
    <x v="446"/>
    <x v="963"/>
    <x v="3"/>
    <x v="588"/>
    <x v="1"/>
    <s v="USD"/>
    <n v="1467176400"/>
    <n v="1467781200"/>
    <x v="878"/>
    <d v="2016-07-06T05:00:00"/>
    <b v="0"/>
    <b v="0"/>
    <s v="food/food trucks"/>
    <x v="0"/>
    <x v="0"/>
    <n v="0.56542754275427543"/>
    <x v="9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3A53D6-C4CF-45D1-B63D-2F046ACC83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pivotFields count="23">
    <pivotField showAll="0"/>
    <pivotField showAll="0"/>
    <pivotField showAll="0"/>
    <pivotField numFmtId="43" showAll="0"/>
    <pivotField numFmtId="43" showAll="0"/>
    <pivotField axis="axisCol" dataField="1" showAll="0">
      <items count="5">
        <item x="3"/>
        <item x="0"/>
        <item x="2"/>
        <item x="1"/>
        <item t="default"/>
      </items>
    </pivotField>
    <pivotField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Row" showAll="0">
      <items count="10">
        <item sd="0" x="4"/>
        <item sd="0" x="0"/>
        <item sd="0" x="6"/>
        <item sd="0" x="8"/>
        <item sd="0" x="1"/>
        <item sd="0" x="7"/>
        <item sd="0" x="5"/>
        <item sd="0" x="2"/>
        <item sd="0"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9"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2">
    <field x="16"/>
    <field x="17"/>
  </rowFields>
  <rowItems count="10">
    <i>
      <x/>
    </i>
    <i>
      <x v="1"/>
    </i>
    <i>
      <x v="2"/>
    </i>
    <i>
      <x v="3"/>
    </i>
    <i>
      <x v="4"/>
    </i>
    <i>
      <x v="5"/>
    </i>
    <i>
      <x v="6"/>
    </i>
    <i>
      <x v="7"/>
    </i>
    <i>
      <x v="8"/>
    </i>
    <i t="grand">
      <x/>
    </i>
  </rowItems>
  <colFields count="1">
    <field x="5"/>
  </colFields>
  <colItems count="5">
    <i>
      <x/>
    </i>
    <i>
      <x v="1"/>
    </i>
    <i>
      <x v="2"/>
    </i>
    <i>
      <x v="3"/>
    </i>
    <i t="grand">
      <x/>
    </i>
  </colItems>
  <dataFields count="1">
    <dataField name="Count of outcom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297D91-D20C-44F7-927B-5A68531E2D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9:F30" firstHeaderRow="1" firstDataRow="2" firstDataCol="1" rowPageCount="1" colPageCount="1"/>
  <pivotFields count="23">
    <pivotField showAll="0"/>
    <pivotField showAll="0"/>
    <pivotField showAll="0"/>
    <pivotField numFmtId="43" showAll="0"/>
    <pivotField numFmtId="43"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Row" showAll="0">
      <items count="10">
        <item sd="0" x="4"/>
        <item sd="0" x="0"/>
        <item sd="0" x="6"/>
        <item sd="0" x="8"/>
        <item sd="0" x="1"/>
        <item sd="0" x="7"/>
        <item sd="0" x="5"/>
        <item sd="0" x="2"/>
        <item sd="0"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9"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2">
    <field x="16"/>
    <field x="17"/>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8">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5"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F0468D-1BB1-4BD1-8A67-609CEF6B61E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29" firstHeaderRow="1" firstDataRow="2" firstDataCol="1"/>
  <pivotFields count="23">
    <pivotField showAll="0"/>
    <pivotField showAll="0"/>
    <pivotField showAll="0"/>
    <pivotField numFmtId="43" showAll="0"/>
    <pivotField numFmtId="43" showAll="0"/>
    <pivotField axis="axisCol" dataField="1" showAll="0">
      <items count="5">
        <item x="3"/>
        <item x="0"/>
        <item x="2"/>
        <item x="1"/>
        <item t="default"/>
      </items>
    </pivotField>
    <pivotField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9"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dataFields count="1">
    <dataField name="Count of outcome" fld="5" subtotal="count" baseField="0" baseItem="0"/>
  </dataField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E71BA4-109E-4E21-B034-96C40CD2328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F45" firstHeaderRow="1" firstDataRow="2" firstDataCol="1" rowPageCount="1" colPageCount="1"/>
  <pivotFields count="23">
    <pivotField showAll="0"/>
    <pivotField showAll="0"/>
    <pivotField showAll="0"/>
    <pivotField numFmtId="43" showAll="0"/>
    <pivotField numFmtId="43"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Row" showAll="0">
      <items count="10">
        <item x="4"/>
        <item x="0"/>
        <item x="6"/>
        <item x="8"/>
        <item x="1"/>
        <item x="7"/>
        <item x="5"/>
        <item x="2"/>
        <item x="3"/>
        <item t="default"/>
      </items>
    </pivotField>
    <pivotField showAll="0"/>
    <pivotField numFmtId="9"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4EBAB0-6D9F-431B-BD6A-ADE235B19AB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18" firstHeaderRow="1" firstDataRow="2" firstDataCol="1" rowPageCount="2" colPageCount="1"/>
  <pivotFields count="23">
    <pivotField showAll="0"/>
    <pivotField showAll="0"/>
    <pivotField showAll="0"/>
    <pivotField numFmtId="43" showAll="0"/>
    <pivotField numFmtId="43" showAll="0"/>
    <pivotField axis="axisCol" dataField="1" showAll="0">
      <items count="5">
        <item x="3"/>
        <item x="0"/>
        <item x="2"/>
        <item x="1"/>
        <item t="default"/>
      </items>
    </pivotField>
    <pivotField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numFmtId="9"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2" hier="-1"/>
  </pageFields>
  <dataFields count="1">
    <dataField name="Count of outcome" fld="5" subtotal="count" baseField="0" baseItem="0"/>
  </dataFields>
  <formats count="1">
    <format dxfId="140">
      <pivotArea type="all" dataOnly="0" outline="0" fieldPosition="0"/>
    </format>
  </formats>
  <chartFormats count="4">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5"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5E46B1-C504-40A0-928C-BE7D2ECE8218}"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3:C934" firstHeaderRow="1" firstDataRow="2" firstDataCol="1"/>
  <pivotFields count="23">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1000">
        <item x="576"/>
        <item x="184"/>
        <item x="632"/>
        <item x="869"/>
        <item x="805"/>
        <item x="298"/>
        <item x="573"/>
        <item x="218"/>
        <item x="410"/>
        <item x="565"/>
        <item x="753"/>
        <item x="435"/>
        <item x="319"/>
        <item x="290"/>
        <item x="804"/>
        <item x="715"/>
        <item x="764"/>
        <item x="106"/>
        <item x="592"/>
        <item x="341"/>
        <item x="505"/>
        <item x="986"/>
        <item x="618"/>
        <item x="284"/>
        <item x="921"/>
        <item x="571"/>
        <item x="258"/>
        <item x="63"/>
        <item x="334"/>
        <item x="538"/>
        <item x="473"/>
        <item x="12"/>
        <item x="194"/>
        <item x="469"/>
        <item x="902"/>
        <item x="59"/>
        <item x="672"/>
        <item x="446"/>
        <item x="362"/>
        <item x="840"/>
        <item x="732"/>
        <item x="294"/>
        <item x="817"/>
        <item x="441"/>
        <item x="862"/>
        <item x="863"/>
        <item x="389"/>
        <item x="745"/>
        <item x="806"/>
        <item x="530"/>
        <item x="406"/>
        <item x="480"/>
        <item x="881"/>
        <item x="478"/>
        <item x="524"/>
        <item x="740"/>
        <item x="656"/>
        <item x="897"/>
        <item x="494"/>
        <item x="135"/>
        <item x="731"/>
        <item x="117"/>
        <item x="803"/>
        <item x="613"/>
        <item x="283"/>
        <item x="723"/>
        <item x="982"/>
        <item x="548"/>
        <item x="640"/>
        <item x="197"/>
        <item x="460"/>
        <item x="781"/>
        <item x="814"/>
        <item x="582"/>
        <item x="495"/>
        <item x="7"/>
        <item x="181"/>
        <item x="260"/>
        <item x="514"/>
        <item x="172"/>
        <item x="799"/>
        <item x="437"/>
        <item x="704"/>
        <item x="747"/>
        <item x="457"/>
        <item x="97"/>
        <item x="665"/>
        <item x="14"/>
        <item x="936"/>
        <item x="545"/>
        <item x="697"/>
        <item x="408"/>
        <item x="910"/>
        <item x="434"/>
        <item x="681"/>
        <item x="486"/>
        <item x="607"/>
        <item x="871"/>
        <item x="262"/>
        <item x="431"/>
        <item x="359"/>
        <item x="507"/>
        <item x="561"/>
        <item x="316"/>
        <item x="929"/>
        <item x="694"/>
        <item x="471"/>
        <item x="914"/>
        <item x="173"/>
        <item x="944"/>
        <item x="317"/>
        <item x="222"/>
        <item x="381"/>
        <item x="581"/>
        <item x="819"/>
        <item x="542"/>
        <item x="780"/>
        <item x="57"/>
        <item x="849"/>
        <item x="201"/>
        <item x="788"/>
        <item x="772"/>
        <item x="73"/>
        <item x="420"/>
        <item x="24"/>
        <item x="603"/>
        <item x="161"/>
        <item x="80"/>
        <item x="866"/>
        <item x="777"/>
        <item x="827"/>
        <item x="110"/>
        <item x="16"/>
        <item x="599"/>
        <item x="702"/>
        <item x="231"/>
        <item x="463"/>
        <item x="243"/>
        <item x="203"/>
        <item x="416"/>
        <item x="211"/>
        <item x="664"/>
        <item x="882"/>
        <item x="705"/>
        <item x="774"/>
        <item x="506"/>
        <item x="302"/>
        <item x="755"/>
        <item x="394"/>
        <item x="710"/>
        <item x="684"/>
        <item x="336"/>
        <item x="594"/>
        <item x="151"/>
        <item x="760"/>
        <item x="691"/>
        <item x="503"/>
        <item x="666"/>
        <item x="433"/>
        <item x="680"/>
        <item x="318"/>
        <item x="257"/>
        <item x="338"/>
        <item x="564"/>
        <item x="552"/>
        <item x="504"/>
        <item x="583"/>
        <item x="549"/>
        <item x="765"/>
        <item x="992"/>
        <item x="116"/>
        <item x="842"/>
        <item x="254"/>
        <item x="393"/>
        <item x="957"/>
        <item x="768"/>
        <item x="498"/>
        <item x="687"/>
        <item x="860"/>
        <item x="963"/>
        <item x="344"/>
        <item x="154"/>
        <item x="989"/>
        <item x="889"/>
        <item x="23"/>
        <item x="442"/>
        <item x="798"/>
        <item x="286"/>
        <item x="930"/>
        <item x="327"/>
        <item x="207"/>
        <item x="825"/>
        <item x="650"/>
        <item x="525"/>
        <item x="614"/>
        <item x="38"/>
        <item x="390"/>
        <item x="903"/>
        <item x="396"/>
        <item x="199"/>
        <item x="177"/>
        <item x="439"/>
        <item x="131"/>
        <item x="846"/>
        <item x="136"/>
        <item x="155"/>
        <item x="566"/>
        <item x="686"/>
        <item x="551"/>
        <item x="141"/>
        <item x="278"/>
        <item x="821"/>
        <item x="643"/>
        <item x="238"/>
        <item x="209"/>
        <item x="224"/>
        <item x="913"/>
        <item x="812"/>
        <item x="523"/>
        <item x="596"/>
        <item x="27"/>
        <item x="483"/>
        <item x="30"/>
        <item x="373"/>
        <item x="19"/>
        <item x="137"/>
        <item x="139"/>
        <item x="560"/>
        <item x="411"/>
        <item x="489"/>
        <item x="623"/>
        <item x="748"/>
        <item x="96"/>
        <item x="782"/>
        <item x="50"/>
        <item x="718"/>
        <item x="557"/>
        <item x="935"/>
        <item x="22"/>
        <item x="395"/>
        <item x="535"/>
        <item x="474"/>
        <item x="984"/>
        <item x="807"/>
        <item x="839"/>
        <item x="123"/>
        <item x="91"/>
        <item x="899"/>
        <item x="251"/>
        <item x="306"/>
        <item x="953"/>
        <item x="877"/>
        <item x="295"/>
        <item x="526"/>
        <item x="234"/>
        <item x="726"/>
        <item x="225"/>
        <item x="32"/>
        <item x="698"/>
        <item x="400"/>
        <item x="158"/>
        <item x="962"/>
        <item x="815"/>
        <item x="168"/>
        <item x="733"/>
        <item x="516"/>
        <item x="519"/>
        <item x="8"/>
        <item x="742"/>
        <item x="388"/>
        <item x="722"/>
        <item x="588"/>
        <item x="33"/>
        <item x="18"/>
        <item x="228"/>
        <item x="558"/>
        <item x="983"/>
        <item x="58"/>
        <item x="832"/>
        <item x="998"/>
        <item x="330"/>
        <item x="714"/>
        <item x="833"/>
        <item x="352"/>
        <item x="675"/>
        <item x="717"/>
        <item x="142"/>
        <item x="811"/>
        <item x="215"/>
        <item x="605"/>
        <item x="162"/>
        <item x="620"/>
        <item x="470"/>
        <item x="267"/>
        <item x="15"/>
        <item x="229"/>
        <item x="820"/>
        <item x="918"/>
        <item x="641"/>
        <item x="568"/>
        <item x="163"/>
        <item x="749"/>
        <item x="737"/>
        <item x="221"/>
        <item x="213"/>
        <item x="307"/>
        <item x="29"/>
        <item x="205"/>
        <item x="501"/>
        <item x="220"/>
        <item x="300"/>
        <item x="527"/>
        <item x="578"/>
        <item x="311"/>
        <item x="482"/>
        <item x="546"/>
        <item x="830"/>
        <item x="539"/>
        <item x="685"/>
        <item x="690"/>
        <item x="276"/>
        <item x="816"/>
        <item x="285"/>
        <item x="355"/>
        <item x="339"/>
        <item x="867"/>
        <item x="102"/>
        <item x="274"/>
        <item x="140"/>
        <item x="99"/>
        <item x="475"/>
        <item x="280"/>
        <item x="959"/>
        <item x="2"/>
        <item x="47"/>
        <item x="954"/>
        <item x="736"/>
        <item x="659"/>
        <item x="206"/>
        <item x="329"/>
        <item x="810"/>
        <item x="606"/>
        <item x="977"/>
        <item x="767"/>
        <item x="834"/>
        <item x="250"/>
        <item x="479"/>
        <item x="642"/>
        <item x="375"/>
        <item x="995"/>
        <item x="555"/>
        <item x="708"/>
        <item x="305"/>
        <item x="299"/>
        <item x="629"/>
        <item x="658"/>
        <item x="980"/>
        <item x="88"/>
        <item x="186"/>
        <item x="289"/>
        <item x="66"/>
        <item x="308"/>
        <item x="296"/>
        <item x="758"/>
        <item x="94"/>
        <item x="734"/>
        <item x="11"/>
        <item x="864"/>
        <item x="854"/>
        <item x="56"/>
        <item x="76"/>
        <item x="941"/>
        <item x="883"/>
        <item x="187"/>
        <item x="993"/>
        <item x="143"/>
        <item x="905"/>
        <item x="661"/>
        <item x="779"/>
        <item x="898"/>
        <item x="880"/>
        <item x="357"/>
        <item x="874"/>
        <item x="932"/>
        <item x="826"/>
        <item x="185"/>
        <item x="337"/>
        <item x="490"/>
        <item x="451"/>
        <item x="611"/>
        <item x="414"/>
        <item x="521"/>
        <item x="978"/>
        <item x="328"/>
        <item x="818"/>
        <item x="901"/>
        <item x="894"/>
        <item x="947"/>
        <item x="323"/>
        <item x="497"/>
        <item x="843"/>
        <item x="445"/>
        <item x="743"/>
        <item x="227"/>
        <item x="415"/>
        <item x="627"/>
        <item x="331"/>
        <item x="872"/>
        <item x="370"/>
        <item x="324"/>
        <item x="762"/>
        <item x="969"/>
        <item x="646"/>
        <item x="68"/>
        <item x="600"/>
        <item x="401"/>
        <item x="51"/>
        <item x="677"/>
        <item x="763"/>
        <item x="1"/>
        <item x="427"/>
        <item x="873"/>
        <item x="149"/>
        <item x="595"/>
        <item x="378"/>
        <item x="65"/>
        <item x="170"/>
        <item x="204"/>
        <item x="208"/>
        <item x="191"/>
        <item x="129"/>
        <item x="376"/>
        <item x="391"/>
        <item x="637"/>
        <item x="487"/>
        <item x="670"/>
        <item x="547"/>
        <item x="10"/>
        <item x="570"/>
        <item x="25"/>
        <item x="652"/>
        <item x="36"/>
        <item x="89"/>
        <item x="784"/>
        <item x="301"/>
        <item x="616"/>
        <item x="371"/>
        <item x="54"/>
        <item x="326"/>
        <item x="973"/>
        <item x="259"/>
        <item x="868"/>
        <item x="853"/>
        <item x="553"/>
        <item x="144"/>
        <item x="532"/>
        <item x="644"/>
        <item x="121"/>
        <item x="610"/>
        <item x="233"/>
        <item x="728"/>
        <item x="968"/>
        <item x="876"/>
        <item x="654"/>
        <item x="349"/>
        <item x="75"/>
        <item x="107"/>
        <item x="712"/>
        <item x="809"/>
        <item x="453"/>
        <item x="981"/>
        <item x="886"/>
        <item x="719"/>
        <item x="858"/>
        <item x="13"/>
        <item x="738"/>
        <item x="85"/>
        <item x="628"/>
        <item x="885"/>
        <item x="517"/>
        <item x="153"/>
        <item x="971"/>
        <item x="365"/>
        <item x="188"/>
        <item x="537"/>
        <item x="792"/>
        <item x="991"/>
        <item x="907"/>
        <item x="440"/>
        <item x="303"/>
        <item x="268"/>
        <item x="272"/>
        <item x="461"/>
        <item x="150"/>
        <item x="45"/>
        <item x="239"/>
        <item x="752"/>
        <item x="92"/>
        <item x="701"/>
        <item x="591"/>
        <item x="575"/>
        <item x="109"/>
        <item x="785"/>
        <item x="448"/>
        <item x="236"/>
        <item x="934"/>
        <item x="850"/>
        <item x="824"/>
        <item x="636"/>
        <item x="967"/>
        <item x="626"/>
        <item x="617"/>
        <item x="776"/>
        <item x="720"/>
        <item x="518"/>
        <item x="679"/>
        <item x="586"/>
        <item x="9"/>
        <item x="214"/>
        <item x="347"/>
        <item x="436"/>
        <item x="315"/>
        <item x="374"/>
        <item x="700"/>
        <item x="345"/>
        <item x="5"/>
        <item x="851"/>
        <item x="356"/>
        <item x="61"/>
        <item x="252"/>
        <item x="958"/>
        <item x="789"/>
        <item x="335"/>
        <item x="6"/>
        <item x="456"/>
        <item x="256"/>
        <item x="496"/>
        <item x="960"/>
        <item x="835"/>
        <item x="48"/>
        <item x="683"/>
        <item x="724"/>
        <item x="649"/>
        <item x="332"/>
        <item x="146"/>
        <item x="380"/>
        <item x="180"/>
        <item x="663"/>
        <item x="793"/>
        <item x="26"/>
        <item x="476"/>
        <item x="562"/>
        <item x="796"/>
        <item x="790"/>
        <item x="985"/>
        <item x="343"/>
        <item x="622"/>
        <item x="196"/>
        <item x="893"/>
        <item x="216"/>
        <item x="263"/>
        <item x="52"/>
        <item x="563"/>
        <item x="554"/>
        <item x="86"/>
        <item x="217"/>
        <item x="118"/>
        <item x="71"/>
        <item x="477"/>
        <item x="520"/>
        <item x="676"/>
        <item x="624"/>
        <item x="407"/>
        <item x="39"/>
        <item x="297"/>
        <item x="896"/>
        <item x="293"/>
        <item x="512"/>
        <item x="966"/>
        <item x="62"/>
        <item x="838"/>
        <item x="544"/>
        <item x="879"/>
        <item x="413"/>
        <item x="265"/>
        <item x="492"/>
        <item x="598"/>
        <item x="277"/>
        <item x="829"/>
        <item x="771"/>
        <item x="269"/>
        <item x="915"/>
        <item x="949"/>
        <item x="333"/>
        <item x="515"/>
        <item x="964"/>
        <item x="845"/>
        <item x="320"/>
        <item x="128"/>
        <item x="377"/>
        <item x="739"/>
        <item x="689"/>
        <item x="997"/>
        <item x="916"/>
        <item x="164"/>
        <item x="103"/>
        <item x="633"/>
        <item x="369"/>
        <item x="540"/>
        <item x="928"/>
        <item x="124"/>
        <item x="235"/>
        <item x="773"/>
        <item x="183"/>
        <item x="372"/>
        <item x="639"/>
        <item x="531"/>
        <item x="77"/>
        <item x="399"/>
        <item x="464"/>
        <item x="350"/>
        <item x="458"/>
        <item x="93"/>
        <item x="174"/>
        <item x="0"/>
        <item x="466"/>
        <item x="721"/>
        <item x="321"/>
        <item x="20"/>
        <item x="4"/>
        <item x="735"/>
        <item x="909"/>
        <item x="126"/>
        <item x="266"/>
        <item x="176"/>
        <item x="757"/>
        <item x="534"/>
        <item x="358"/>
        <item x="467"/>
        <item x="924"/>
        <item x="541"/>
        <item x="455"/>
        <item x="169"/>
        <item x="756"/>
        <item x="353"/>
        <item x="354"/>
        <item x="392"/>
        <item x="37"/>
        <item x="855"/>
        <item x="920"/>
        <item x="861"/>
        <item x="43"/>
        <item x="940"/>
        <item x="783"/>
        <item x="795"/>
        <item x="956"/>
        <item x="212"/>
        <item x="281"/>
        <item x="604"/>
        <item x="696"/>
        <item x="856"/>
        <item x="385"/>
        <item x="667"/>
        <item x="711"/>
        <item x="972"/>
        <item x="653"/>
        <item x="325"/>
        <item x="693"/>
        <item x="386"/>
        <item x="786"/>
        <item x="193"/>
        <item x="892"/>
        <item x="383"/>
        <item x="31"/>
        <item x="226"/>
        <item x="232"/>
        <item x="74"/>
        <item x="230"/>
        <item x="271"/>
        <item x="428"/>
        <item x="171"/>
        <item x="543"/>
        <item x="778"/>
        <item x="945"/>
        <item x="808"/>
        <item x="449"/>
        <item x="287"/>
        <item x="84"/>
        <item x="615"/>
        <item x="906"/>
        <item x="418"/>
        <item x="485"/>
        <item x="630"/>
        <item x="361"/>
        <item x="601"/>
        <item x="648"/>
        <item x="584"/>
        <item x="398"/>
        <item x="82"/>
        <item x="368"/>
        <item x="933"/>
        <item x="384"/>
        <item x="634"/>
        <item x="741"/>
        <item x="857"/>
        <item x="379"/>
        <item x="590"/>
        <item x="891"/>
        <item x="179"/>
        <item x="452"/>
        <item x="569"/>
        <item x="314"/>
        <item x="83"/>
        <item x="725"/>
        <item x="699"/>
        <item x="412"/>
        <item x="432"/>
        <item x="669"/>
        <item x="859"/>
        <item x="363"/>
        <item x="237"/>
        <item x="791"/>
        <item x="911"/>
        <item x="502"/>
        <item x="200"/>
        <item x="101"/>
        <item x="631"/>
        <item x="709"/>
        <item x="990"/>
        <item x="40"/>
        <item x="70"/>
        <item x="950"/>
        <item x="912"/>
        <item x="430"/>
        <item x="904"/>
        <item x="112"/>
        <item x="870"/>
        <item x="955"/>
        <item x="875"/>
        <item x="273"/>
        <item x="21"/>
        <item x="510"/>
        <item x="559"/>
        <item x="245"/>
        <item x="111"/>
        <item x="612"/>
        <item x="34"/>
        <item x="182"/>
        <item x="55"/>
        <item x="895"/>
        <item x="261"/>
        <item x="692"/>
        <item x="499"/>
        <item x="119"/>
        <item x="841"/>
        <item x="422"/>
        <item x="53"/>
        <item x="244"/>
        <item x="887"/>
        <item x="716"/>
        <item x="801"/>
        <item x="836"/>
        <item x="429"/>
        <item x="996"/>
        <item x="974"/>
        <item x="660"/>
        <item x="674"/>
        <item x="360"/>
        <item x="167"/>
        <item x="366"/>
        <item x="159"/>
        <item x="166"/>
        <item x="114"/>
        <item x="585"/>
        <item x="312"/>
        <item x="847"/>
        <item x="509"/>
        <item x="17"/>
        <item x="579"/>
        <item x="493"/>
        <item x="703"/>
        <item x="948"/>
        <item x="72"/>
        <item x="688"/>
        <item x="917"/>
        <item x="528"/>
        <item x="797"/>
        <item x="965"/>
        <item x="98"/>
        <item x="246"/>
        <item x="122"/>
        <item x="409"/>
        <item x="707"/>
        <item x="746"/>
        <item x="133"/>
        <item x="130"/>
        <item x="888"/>
        <item x="134"/>
        <item x="288"/>
        <item x="313"/>
        <item x="145"/>
        <item x="852"/>
        <item x="822"/>
        <item x="770"/>
        <item x="472"/>
        <item x="533"/>
        <item x="104"/>
        <item x="657"/>
        <item x="447"/>
        <item x="423"/>
        <item x="291"/>
        <item x="975"/>
        <item x="481"/>
        <item x="922"/>
        <item x="49"/>
        <item x="175"/>
        <item x="580"/>
        <item x="751"/>
        <item x="577"/>
        <item x="242"/>
        <item x="160"/>
        <item x="794"/>
        <item x="802"/>
        <item x="275"/>
        <item x="671"/>
        <item x="529"/>
        <item x="878"/>
        <item x="138"/>
        <item x="219"/>
        <item x="609"/>
        <item x="754"/>
        <item x="635"/>
        <item x="95"/>
        <item x="443"/>
        <item x="125"/>
        <item x="931"/>
        <item x="943"/>
        <item x="156"/>
        <item x="952"/>
        <item x="248"/>
        <item x="938"/>
        <item x="823"/>
        <item x="744"/>
        <item x="468"/>
        <item x="550"/>
        <item x="438"/>
        <item x="189"/>
        <item x="459"/>
        <item x="340"/>
        <item x="69"/>
        <item x="364"/>
        <item x="713"/>
        <item x="645"/>
        <item x="310"/>
        <item x="513"/>
        <item x="908"/>
        <item x="536"/>
        <item x="925"/>
        <item x="890"/>
        <item x="787"/>
        <item x="942"/>
        <item x="28"/>
        <item x="678"/>
        <item x="775"/>
        <item x="120"/>
        <item x="405"/>
        <item x="484"/>
        <item x="926"/>
        <item x="223"/>
        <item x="90"/>
        <item x="625"/>
        <item x="210"/>
        <item x="87"/>
        <item x="589"/>
        <item x="730"/>
        <item x="831"/>
        <item x="35"/>
        <item x="165"/>
        <item x="619"/>
        <item x="567"/>
        <item x="127"/>
        <item x="67"/>
        <item x="115"/>
        <item x="500"/>
        <item x="556"/>
        <item x="402"/>
        <item x="937"/>
        <item x="105"/>
        <item x="572"/>
        <item x="621"/>
        <item x="462"/>
        <item x="662"/>
        <item x="695"/>
        <item x="270"/>
        <item x="927"/>
        <item x="178"/>
        <item x="367"/>
        <item x="247"/>
        <item x="522"/>
        <item x="387"/>
        <item x="987"/>
        <item x="79"/>
        <item x="41"/>
        <item x="491"/>
        <item x="108"/>
        <item x="979"/>
        <item x="351"/>
        <item x="198"/>
        <item x="750"/>
        <item x="574"/>
        <item x="417"/>
        <item x="192"/>
        <item x="939"/>
        <item x="766"/>
        <item x="668"/>
        <item x="946"/>
        <item x="638"/>
        <item x="100"/>
        <item x="255"/>
        <item x="195"/>
        <item x="608"/>
        <item x="148"/>
        <item x="593"/>
        <item x="419"/>
        <item x="253"/>
        <item x="202"/>
        <item x="761"/>
        <item x="454"/>
        <item x="147"/>
        <item x="673"/>
        <item x="450"/>
        <item x="587"/>
        <item x="190"/>
        <item x="844"/>
        <item x="249"/>
        <item x="508"/>
        <item x="465"/>
        <item x="597"/>
        <item x="309"/>
        <item x="769"/>
        <item x="78"/>
        <item x="961"/>
        <item x="421"/>
        <item x="152"/>
        <item x="424"/>
        <item x="511"/>
        <item x="60"/>
        <item x="304"/>
        <item x="800"/>
        <item x="923"/>
        <item x="157"/>
        <item x="81"/>
        <item x="113"/>
        <item x="865"/>
        <item x="900"/>
        <item x="292"/>
        <item x="348"/>
        <item x="988"/>
        <item x="919"/>
        <item x="444"/>
        <item x="727"/>
        <item x="970"/>
        <item x="884"/>
        <item x="346"/>
        <item x="282"/>
        <item x="403"/>
        <item x="46"/>
        <item x="759"/>
        <item x="426"/>
        <item x="951"/>
        <item x="264"/>
        <item x="488"/>
        <item x="132"/>
        <item x="397"/>
        <item x="682"/>
        <item x="42"/>
        <item x="813"/>
        <item x="322"/>
        <item x="404"/>
        <item x="342"/>
        <item x="706"/>
        <item x="44"/>
        <item x="382"/>
        <item x="729"/>
        <item x="602"/>
        <item x="425"/>
        <item x="241"/>
        <item x="240"/>
        <item x="3"/>
        <item x="837"/>
        <item x="976"/>
        <item x="647"/>
        <item x="64"/>
        <item x="279"/>
        <item x="651"/>
        <item x="994"/>
        <item x="828"/>
        <item x="655"/>
        <item x="848"/>
        <item t="default"/>
      </items>
    </pivotField>
    <pivotField numFmtId="43" showAll="0"/>
    <pivotField numFmtId="43" showAll="0"/>
    <pivotField axis="axisCol" showAll="0">
      <items count="5">
        <item h="1" x="3"/>
        <item x="0"/>
        <item h="1" x="2"/>
        <item x="1"/>
        <item t="default"/>
      </items>
    </pivotField>
    <pivotField dataField="1"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showAll="0"/>
    <pivotField showAll="0"/>
    <pivotField numFmtId="9"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0"/>
  </rowFields>
  <rowItems count="930">
    <i>
      <x/>
    </i>
    <i>
      <x v="1"/>
    </i>
    <i>
      <x v="2"/>
    </i>
    <i>
      <x v="3"/>
    </i>
    <i>
      <x v="4"/>
    </i>
    <i>
      <x v="5"/>
    </i>
    <i>
      <x v="6"/>
    </i>
    <i>
      <x v="7"/>
    </i>
    <i>
      <x v="9"/>
    </i>
    <i>
      <x v="10"/>
    </i>
    <i>
      <x v="11"/>
    </i>
    <i>
      <x v="12"/>
    </i>
    <i>
      <x v="13"/>
    </i>
    <i>
      <x v="14"/>
    </i>
    <i>
      <x v="15"/>
    </i>
    <i>
      <x v="16"/>
    </i>
    <i>
      <x v="17"/>
    </i>
    <i>
      <x v="19"/>
    </i>
    <i>
      <x v="20"/>
    </i>
    <i>
      <x v="21"/>
    </i>
    <i>
      <x v="22"/>
    </i>
    <i>
      <x v="23"/>
    </i>
    <i>
      <x v="24"/>
    </i>
    <i>
      <x v="25"/>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70"/>
    </i>
    <i>
      <x v="71"/>
    </i>
    <i>
      <x v="72"/>
    </i>
    <i>
      <x v="73"/>
    </i>
    <i>
      <x v="74"/>
    </i>
    <i>
      <x v="75"/>
    </i>
    <i>
      <x v="76"/>
    </i>
    <i>
      <x v="77"/>
    </i>
    <i>
      <x v="78"/>
    </i>
    <i>
      <x v="79"/>
    </i>
    <i>
      <x v="80"/>
    </i>
    <i>
      <x v="81"/>
    </i>
    <i>
      <x v="82"/>
    </i>
    <i>
      <x v="83"/>
    </i>
    <i>
      <x v="84"/>
    </i>
    <i>
      <x v="85"/>
    </i>
    <i>
      <x v="86"/>
    </i>
    <i>
      <x v="87"/>
    </i>
    <i>
      <x v="88"/>
    </i>
    <i>
      <x v="89"/>
    </i>
    <i>
      <x v="90"/>
    </i>
    <i>
      <x v="91"/>
    </i>
    <i>
      <x v="92"/>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30"/>
    </i>
    <i>
      <x v="131"/>
    </i>
    <i>
      <x v="132"/>
    </i>
    <i>
      <x v="133"/>
    </i>
    <i>
      <x v="134"/>
    </i>
    <i>
      <x v="135"/>
    </i>
    <i>
      <x v="137"/>
    </i>
    <i>
      <x v="138"/>
    </i>
    <i>
      <x v="139"/>
    </i>
    <i>
      <x v="140"/>
    </i>
    <i>
      <x v="141"/>
    </i>
    <i>
      <x v="142"/>
    </i>
    <i>
      <x v="143"/>
    </i>
    <i>
      <x v="144"/>
    </i>
    <i>
      <x v="145"/>
    </i>
    <i>
      <x v="147"/>
    </i>
    <i>
      <x v="148"/>
    </i>
    <i>
      <x v="149"/>
    </i>
    <i>
      <x v="150"/>
    </i>
    <i>
      <x v="151"/>
    </i>
    <i>
      <x v="152"/>
    </i>
    <i>
      <x v="153"/>
    </i>
    <i>
      <x v="154"/>
    </i>
    <i>
      <x v="155"/>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90"/>
    </i>
    <i>
      <x v="191"/>
    </i>
    <i>
      <x v="192"/>
    </i>
    <i>
      <x v="193"/>
    </i>
    <i>
      <x v="194"/>
    </i>
    <i>
      <x v="195"/>
    </i>
    <i>
      <x v="196"/>
    </i>
    <i>
      <x v="197"/>
    </i>
    <i>
      <x v="198"/>
    </i>
    <i>
      <x v="199"/>
    </i>
    <i>
      <x v="200"/>
    </i>
    <i>
      <x v="201"/>
    </i>
    <i>
      <x v="203"/>
    </i>
    <i>
      <x v="204"/>
    </i>
    <i>
      <x v="205"/>
    </i>
    <i>
      <x v="207"/>
    </i>
    <i>
      <x v="208"/>
    </i>
    <i>
      <x v="210"/>
    </i>
    <i>
      <x v="211"/>
    </i>
    <i>
      <x v="212"/>
    </i>
    <i>
      <x v="213"/>
    </i>
    <i>
      <x v="214"/>
    </i>
    <i>
      <x v="215"/>
    </i>
    <i>
      <x v="216"/>
    </i>
    <i>
      <x v="217"/>
    </i>
    <i>
      <x v="218"/>
    </i>
    <i>
      <x v="219"/>
    </i>
    <i>
      <x v="220"/>
    </i>
    <i>
      <x v="221"/>
    </i>
    <i>
      <x v="222"/>
    </i>
    <i>
      <x v="223"/>
    </i>
    <i>
      <x v="224"/>
    </i>
    <i>
      <x v="225"/>
    </i>
    <i>
      <x v="226"/>
    </i>
    <i>
      <x v="227"/>
    </i>
    <i>
      <x v="228"/>
    </i>
    <i>
      <x v="229"/>
    </i>
    <i>
      <x v="230"/>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2"/>
    </i>
    <i>
      <x v="273"/>
    </i>
    <i>
      <x v="274"/>
    </i>
    <i>
      <x v="275"/>
    </i>
    <i>
      <x v="276"/>
    </i>
    <i>
      <x v="277"/>
    </i>
    <i>
      <x v="278"/>
    </i>
    <i>
      <x v="279"/>
    </i>
    <i>
      <x v="280"/>
    </i>
    <i>
      <x v="281"/>
    </i>
    <i>
      <x v="282"/>
    </i>
    <i>
      <x v="283"/>
    </i>
    <i>
      <x v="284"/>
    </i>
    <i>
      <x v="285"/>
    </i>
    <i>
      <x v="287"/>
    </i>
    <i>
      <x v="288"/>
    </i>
    <i>
      <x v="289"/>
    </i>
    <i>
      <x v="290"/>
    </i>
    <i>
      <x v="291"/>
    </i>
    <i>
      <x v="292"/>
    </i>
    <i>
      <x v="294"/>
    </i>
    <i>
      <x v="295"/>
    </i>
    <i>
      <x v="296"/>
    </i>
    <i>
      <x v="297"/>
    </i>
    <i>
      <x v="298"/>
    </i>
    <i>
      <x v="299"/>
    </i>
    <i>
      <x v="300"/>
    </i>
    <i>
      <x v="301"/>
    </i>
    <i>
      <x v="302"/>
    </i>
    <i>
      <x v="303"/>
    </i>
    <i>
      <x v="304"/>
    </i>
    <i>
      <x v="305"/>
    </i>
    <i>
      <x v="306"/>
    </i>
    <i>
      <x v="307"/>
    </i>
    <i>
      <x v="308"/>
    </i>
    <i>
      <x v="310"/>
    </i>
    <i>
      <x v="311"/>
    </i>
    <i>
      <x v="312"/>
    </i>
    <i>
      <x v="313"/>
    </i>
    <i>
      <x v="314"/>
    </i>
    <i>
      <x v="315"/>
    </i>
    <i>
      <x v="316"/>
    </i>
    <i>
      <x v="317"/>
    </i>
    <i>
      <x v="318"/>
    </i>
    <i>
      <x v="320"/>
    </i>
    <i>
      <x v="321"/>
    </i>
    <i>
      <x v="322"/>
    </i>
    <i>
      <x v="323"/>
    </i>
    <i>
      <x v="324"/>
    </i>
    <i>
      <x v="325"/>
    </i>
    <i>
      <x v="326"/>
    </i>
    <i>
      <x v="327"/>
    </i>
    <i>
      <x v="328"/>
    </i>
    <i>
      <x v="330"/>
    </i>
    <i>
      <x v="331"/>
    </i>
    <i>
      <x v="332"/>
    </i>
    <i>
      <x v="333"/>
    </i>
    <i>
      <x v="334"/>
    </i>
    <i>
      <x v="335"/>
    </i>
    <i>
      <x v="336"/>
    </i>
    <i>
      <x v="337"/>
    </i>
    <i>
      <x v="338"/>
    </i>
    <i>
      <x v="340"/>
    </i>
    <i>
      <x v="341"/>
    </i>
    <i>
      <x v="342"/>
    </i>
    <i>
      <x v="343"/>
    </i>
    <i>
      <x v="344"/>
    </i>
    <i>
      <x v="345"/>
    </i>
    <i>
      <x v="346"/>
    </i>
    <i>
      <x v="347"/>
    </i>
    <i>
      <x v="348"/>
    </i>
    <i>
      <x v="349"/>
    </i>
    <i>
      <x v="350"/>
    </i>
    <i>
      <x v="351"/>
    </i>
    <i>
      <x v="352"/>
    </i>
    <i>
      <x v="353"/>
    </i>
    <i>
      <x v="354"/>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9"/>
    </i>
    <i>
      <x v="390"/>
    </i>
    <i>
      <x v="391"/>
    </i>
    <i>
      <x v="392"/>
    </i>
    <i>
      <x v="393"/>
    </i>
    <i>
      <x v="394"/>
    </i>
    <i>
      <x v="395"/>
    </i>
    <i>
      <x v="396"/>
    </i>
    <i>
      <x v="397"/>
    </i>
    <i>
      <x v="398"/>
    </i>
    <i>
      <x v="399"/>
    </i>
    <i>
      <x v="400"/>
    </i>
    <i>
      <x v="401"/>
    </i>
    <i>
      <x v="402"/>
    </i>
    <i>
      <x v="403"/>
    </i>
    <i>
      <x v="404"/>
    </i>
    <i>
      <x v="405"/>
    </i>
    <i>
      <x v="406"/>
    </i>
    <i>
      <x v="407"/>
    </i>
    <i>
      <x v="408"/>
    </i>
    <i>
      <x v="409"/>
    </i>
    <i>
      <x v="411"/>
    </i>
    <i>
      <x v="412"/>
    </i>
    <i>
      <x v="414"/>
    </i>
    <i>
      <x v="415"/>
    </i>
    <i>
      <x v="416"/>
    </i>
    <i>
      <x v="417"/>
    </i>
    <i>
      <x v="418"/>
    </i>
    <i>
      <x v="419"/>
    </i>
    <i>
      <x v="420"/>
    </i>
    <i>
      <x v="421"/>
    </i>
    <i>
      <x v="422"/>
    </i>
    <i>
      <x v="423"/>
    </i>
    <i>
      <x v="424"/>
    </i>
    <i>
      <x v="425"/>
    </i>
    <i>
      <x v="426"/>
    </i>
    <i>
      <x v="427"/>
    </i>
    <i>
      <x v="428"/>
    </i>
    <i>
      <x v="430"/>
    </i>
    <i>
      <x v="431"/>
    </i>
    <i>
      <x v="432"/>
    </i>
    <i>
      <x v="433"/>
    </i>
    <i>
      <x v="435"/>
    </i>
    <i>
      <x v="436"/>
    </i>
    <i>
      <x v="437"/>
    </i>
    <i>
      <x v="438"/>
    </i>
    <i>
      <x v="439"/>
    </i>
    <i>
      <x v="440"/>
    </i>
    <i>
      <x v="441"/>
    </i>
    <i>
      <x v="442"/>
    </i>
    <i>
      <x v="444"/>
    </i>
    <i>
      <x v="445"/>
    </i>
    <i>
      <x v="446"/>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3"/>
    </i>
    <i>
      <x v="494"/>
    </i>
    <i>
      <x v="495"/>
    </i>
    <i>
      <x v="496"/>
    </i>
    <i>
      <x v="497"/>
    </i>
    <i>
      <x v="498"/>
    </i>
    <i>
      <x v="499"/>
    </i>
    <i>
      <x v="500"/>
    </i>
    <i>
      <x v="501"/>
    </i>
    <i>
      <x v="502"/>
    </i>
    <i>
      <x v="503"/>
    </i>
    <i>
      <x v="504"/>
    </i>
    <i>
      <x v="505"/>
    </i>
    <i>
      <x v="506"/>
    </i>
    <i>
      <x v="507"/>
    </i>
    <i>
      <x v="508"/>
    </i>
    <i>
      <x v="509"/>
    </i>
    <i>
      <x v="510"/>
    </i>
    <i>
      <x v="511"/>
    </i>
    <i>
      <x v="512"/>
    </i>
    <i>
      <x v="515"/>
    </i>
    <i>
      <x v="516"/>
    </i>
    <i>
      <x v="517"/>
    </i>
    <i>
      <x v="518"/>
    </i>
    <i>
      <x v="519"/>
    </i>
    <i>
      <x v="520"/>
    </i>
    <i>
      <x v="521"/>
    </i>
    <i>
      <x v="522"/>
    </i>
    <i>
      <x v="523"/>
    </i>
    <i>
      <x v="524"/>
    </i>
    <i>
      <x v="525"/>
    </i>
    <i>
      <x v="526"/>
    </i>
    <i>
      <x v="527"/>
    </i>
    <i>
      <x v="528"/>
    </i>
    <i>
      <x v="529"/>
    </i>
    <i>
      <x v="530"/>
    </i>
    <i>
      <x v="532"/>
    </i>
    <i>
      <x v="533"/>
    </i>
    <i>
      <x v="534"/>
    </i>
    <i>
      <x v="535"/>
    </i>
    <i>
      <x v="536"/>
    </i>
    <i>
      <x v="537"/>
    </i>
    <i>
      <x v="538"/>
    </i>
    <i>
      <x v="539"/>
    </i>
    <i>
      <x v="540"/>
    </i>
    <i>
      <x v="541"/>
    </i>
    <i>
      <x v="542"/>
    </i>
    <i>
      <x v="543"/>
    </i>
    <i>
      <x v="544"/>
    </i>
    <i>
      <x v="545"/>
    </i>
    <i>
      <x v="546"/>
    </i>
    <i>
      <x v="547"/>
    </i>
    <i>
      <x v="548"/>
    </i>
    <i>
      <x v="549"/>
    </i>
    <i>
      <x v="551"/>
    </i>
    <i>
      <x v="552"/>
    </i>
    <i>
      <x v="553"/>
    </i>
    <i>
      <x v="554"/>
    </i>
    <i>
      <x v="555"/>
    </i>
    <i>
      <x v="556"/>
    </i>
    <i>
      <x v="557"/>
    </i>
    <i>
      <x v="558"/>
    </i>
    <i>
      <x v="559"/>
    </i>
    <i>
      <x v="560"/>
    </i>
    <i>
      <x v="561"/>
    </i>
    <i>
      <x v="562"/>
    </i>
    <i>
      <x v="563"/>
    </i>
    <i>
      <x v="564"/>
    </i>
    <i>
      <x v="565"/>
    </i>
    <i>
      <x v="566"/>
    </i>
    <i>
      <x v="567"/>
    </i>
    <i>
      <x v="568"/>
    </i>
    <i>
      <x v="569"/>
    </i>
    <i>
      <x v="570"/>
    </i>
    <i>
      <x v="571"/>
    </i>
    <i>
      <x v="573"/>
    </i>
    <i>
      <x v="574"/>
    </i>
    <i>
      <x v="575"/>
    </i>
    <i>
      <x v="576"/>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2"/>
    </i>
    <i>
      <x v="613"/>
    </i>
    <i>
      <x v="614"/>
    </i>
    <i>
      <x v="615"/>
    </i>
    <i>
      <x v="616"/>
    </i>
    <i>
      <x v="617"/>
    </i>
    <i>
      <x v="618"/>
    </i>
    <i>
      <x v="619"/>
    </i>
    <i>
      <x v="620"/>
    </i>
    <i>
      <x v="621"/>
    </i>
    <i>
      <x v="622"/>
    </i>
    <i>
      <x v="623"/>
    </i>
    <i>
      <x v="624"/>
    </i>
    <i>
      <x v="625"/>
    </i>
    <i>
      <x v="626"/>
    </i>
    <i>
      <x v="627"/>
    </i>
    <i>
      <x v="628"/>
    </i>
    <i>
      <x v="629"/>
    </i>
    <i>
      <x v="631"/>
    </i>
    <i>
      <x v="633"/>
    </i>
    <i>
      <x v="635"/>
    </i>
    <i>
      <x v="636"/>
    </i>
    <i>
      <x v="637"/>
    </i>
    <i>
      <x v="638"/>
    </i>
    <i>
      <x v="640"/>
    </i>
    <i>
      <x v="641"/>
    </i>
    <i>
      <x v="642"/>
    </i>
    <i>
      <x v="643"/>
    </i>
    <i>
      <x v="644"/>
    </i>
    <i>
      <x v="645"/>
    </i>
    <i>
      <x v="646"/>
    </i>
    <i>
      <x v="647"/>
    </i>
    <i>
      <x v="649"/>
    </i>
    <i>
      <x v="650"/>
    </i>
    <i>
      <x v="651"/>
    </i>
    <i>
      <x v="652"/>
    </i>
    <i>
      <x v="653"/>
    </i>
    <i>
      <x v="654"/>
    </i>
    <i>
      <x v="655"/>
    </i>
    <i>
      <x v="656"/>
    </i>
    <i>
      <x v="657"/>
    </i>
    <i>
      <x v="659"/>
    </i>
    <i>
      <x v="660"/>
    </i>
    <i>
      <x v="661"/>
    </i>
    <i>
      <x v="662"/>
    </i>
    <i>
      <x v="663"/>
    </i>
    <i>
      <x v="664"/>
    </i>
    <i>
      <x v="665"/>
    </i>
    <i>
      <x v="667"/>
    </i>
    <i>
      <x v="668"/>
    </i>
    <i>
      <x v="669"/>
    </i>
    <i>
      <x v="670"/>
    </i>
    <i>
      <x v="671"/>
    </i>
    <i>
      <x v="672"/>
    </i>
    <i>
      <x v="673"/>
    </i>
    <i>
      <x v="675"/>
    </i>
    <i>
      <x v="676"/>
    </i>
    <i>
      <x v="677"/>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2"/>
    </i>
    <i>
      <x v="723"/>
    </i>
    <i>
      <x v="724"/>
    </i>
    <i>
      <x v="725"/>
    </i>
    <i>
      <x v="727"/>
    </i>
    <i>
      <x v="728"/>
    </i>
    <i>
      <x v="729"/>
    </i>
    <i>
      <x v="730"/>
    </i>
    <i>
      <x v="732"/>
    </i>
    <i>
      <x v="733"/>
    </i>
    <i>
      <x v="734"/>
    </i>
    <i>
      <x v="735"/>
    </i>
    <i>
      <x v="737"/>
    </i>
    <i>
      <x v="738"/>
    </i>
    <i>
      <x v="739"/>
    </i>
    <i>
      <x v="740"/>
    </i>
    <i>
      <x v="741"/>
    </i>
    <i>
      <x v="742"/>
    </i>
    <i>
      <x v="743"/>
    </i>
    <i>
      <x v="744"/>
    </i>
    <i>
      <x v="745"/>
    </i>
    <i>
      <x v="746"/>
    </i>
    <i>
      <x v="747"/>
    </i>
    <i>
      <x v="749"/>
    </i>
    <i>
      <x v="750"/>
    </i>
    <i>
      <x v="751"/>
    </i>
    <i>
      <x v="753"/>
    </i>
    <i>
      <x v="754"/>
    </i>
    <i>
      <x v="755"/>
    </i>
    <i>
      <x v="756"/>
    </i>
    <i>
      <x v="757"/>
    </i>
    <i>
      <x v="758"/>
    </i>
    <i>
      <x v="759"/>
    </i>
    <i>
      <x v="760"/>
    </i>
    <i>
      <x v="761"/>
    </i>
    <i>
      <x v="762"/>
    </i>
    <i>
      <x v="763"/>
    </i>
    <i>
      <x v="764"/>
    </i>
    <i>
      <x v="765"/>
    </i>
    <i>
      <x v="766"/>
    </i>
    <i>
      <x v="767"/>
    </i>
    <i>
      <x v="768"/>
    </i>
    <i>
      <x v="769"/>
    </i>
    <i>
      <x v="770"/>
    </i>
    <i>
      <x v="772"/>
    </i>
    <i>
      <x v="773"/>
    </i>
    <i>
      <x v="774"/>
    </i>
    <i>
      <x v="775"/>
    </i>
    <i>
      <x v="776"/>
    </i>
    <i>
      <x v="777"/>
    </i>
    <i>
      <x v="778"/>
    </i>
    <i>
      <x v="779"/>
    </i>
    <i>
      <x v="780"/>
    </i>
    <i>
      <x v="782"/>
    </i>
    <i>
      <x v="783"/>
    </i>
    <i>
      <x v="784"/>
    </i>
    <i>
      <x v="785"/>
    </i>
    <i>
      <x v="786"/>
    </i>
    <i>
      <x v="787"/>
    </i>
    <i>
      <x v="789"/>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5"/>
    </i>
    <i>
      <x v="846"/>
    </i>
    <i>
      <x v="847"/>
    </i>
    <i>
      <x v="848"/>
    </i>
    <i>
      <x v="849"/>
    </i>
    <i>
      <x v="850"/>
    </i>
    <i>
      <x v="851"/>
    </i>
    <i>
      <x v="852"/>
    </i>
    <i>
      <x v="853"/>
    </i>
    <i>
      <x v="854"/>
    </i>
    <i>
      <x v="855"/>
    </i>
    <i>
      <x v="856"/>
    </i>
    <i>
      <x v="857"/>
    </i>
    <i>
      <x v="858"/>
    </i>
    <i>
      <x v="859"/>
    </i>
    <i>
      <x v="860"/>
    </i>
    <i>
      <x v="861"/>
    </i>
    <i>
      <x v="862"/>
    </i>
    <i>
      <x v="863"/>
    </i>
    <i>
      <x v="864"/>
    </i>
    <i>
      <x v="865"/>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4"/>
    </i>
    <i>
      <x v="905"/>
    </i>
    <i>
      <x v="906"/>
    </i>
    <i>
      <x v="907"/>
    </i>
    <i>
      <x v="908"/>
    </i>
    <i>
      <x v="909"/>
    </i>
    <i>
      <x v="911"/>
    </i>
    <i>
      <x v="912"/>
    </i>
    <i>
      <x v="913"/>
    </i>
    <i>
      <x v="914"/>
    </i>
    <i>
      <x v="915"/>
    </i>
    <i>
      <x v="916"/>
    </i>
    <i>
      <x v="918"/>
    </i>
    <i>
      <x v="919"/>
    </i>
    <i>
      <x v="920"/>
    </i>
    <i>
      <x v="921"/>
    </i>
    <i>
      <x v="922"/>
    </i>
    <i>
      <x v="923"/>
    </i>
    <i>
      <x v="924"/>
    </i>
    <i>
      <x v="925"/>
    </i>
    <i>
      <x v="926"/>
    </i>
    <i>
      <x v="927"/>
    </i>
    <i>
      <x v="928"/>
    </i>
    <i>
      <x v="929"/>
    </i>
    <i>
      <x v="930"/>
    </i>
    <i>
      <x v="931"/>
    </i>
    <i>
      <x v="932"/>
    </i>
    <i>
      <x v="933"/>
    </i>
    <i>
      <x v="934"/>
    </i>
    <i>
      <x v="935"/>
    </i>
    <i>
      <x v="936"/>
    </i>
    <i>
      <x v="938"/>
    </i>
    <i>
      <x v="939"/>
    </i>
    <i>
      <x v="941"/>
    </i>
    <i>
      <x v="942"/>
    </i>
    <i>
      <x v="943"/>
    </i>
    <i>
      <x v="944"/>
    </i>
    <i>
      <x v="945"/>
    </i>
    <i>
      <x v="946"/>
    </i>
    <i>
      <x v="947"/>
    </i>
    <i>
      <x v="949"/>
    </i>
    <i>
      <x v="950"/>
    </i>
    <i>
      <x v="951"/>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4"/>
    </i>
    <i>
      <x v="995"/>
    </i>
    <i>
      <x v="996"/>
    </i>
    <i>
      <x v="998"/>
    </i>
    <i t="grand">
      <x/>
    </i>
  </rowItems>
  <colFields count="1">
    <field x="5"/>
  </colFields>
  <colItems count="2">
    <i>
      <x v="1"/>
    </i>
    <i>
      <x v="3"/>
    </i>
  </colItems>
  <dataFields count="1">
    <dataField name="Sum of backers_count" fld="6" baseField="0" baseItem="0"/>
  </dataFields>
  <formats count="67">
    <format dxfId="139">
      <pivotArea outline="0" collapsedLevelsAreSubtotals="1" fieldPosition="0">
        <references count="1">
          <reference field="5" count="1" selected="0">
            <x v="3"/>
          </reference>
        </references>
      </pivotArea>
    </format>
    <format dxfId="138">
      <pivotArea field="5" grandRow="1" outline="0" collapsedLevelsAreSubtotals="1" axis="axisCol" fieldPosition="0">
        <references count="1">
          <reference field="5" count="1" selected="0">
            <x v="1"/>
          </reference>
        </references>
      </pivotArea>
    </format>
    <format dxfId="137">
      <pivotArea type="all" dataOnly="0" outline="0" fieldPosition="0"/>
    </format>
    <format dxfId="136">
      <pivotArea outline="0" collapsedLevelsAreSubtotals="1" fieldPosition="0"/>
    </format>
    <format dxfId="135">
      <pivotArea type="origin" dataOnly="0" labelOnly="1" outline="0" fieldPosition="0"/>
    </format>
    <format dxfId="134">
      <pivotArea field="5" type="button" dataOnly="0" labelOnly="1" outline="0" axis="axisCol" fieldPosition="0"/>
    </format>
    <format dxfId="133">
      <pivotArea type="topRight" dataOnly="0" labelOnly="1" outline="0" fieldPosition="0"/>
    </format>
    <format dxfId="132">
      <pivotArea field="2" type="button" dataOnly="0" labelOnly="1" outline="0"/>
    </format>
    <format dxfId="131">
      <pivotArea dataOnly="0" labelOnly="1" grandRow="1" outline="0" fieldPosition="0"/>
    </format>
    <format dxfId="130">
      <pivotArea dataOnly="0" labelOnly="1" fieldPosition="0">
        <references count="1">
          <reference field="5" count="0"/>
        </references>
      </pivotArea>
    </format>
    <format dxfId="129">
      <pivotArea collapsedLevelsAreSubtotals="1" fieldPosition="0">
        <references count="2">
          <reference field="0" count="929">
            <x v="0"/>
            <x v="1"/>
            <x v="2"/>
            <x v="3"/>
            <x v="4"/>
            <x v="5"/>
            <x v="6"/>
            <x v="7"/>
            <x v="9"/>
            <x v="10"/>
            <x v="11"/>
            <x v="12"/>
            <x v="13"/>
            <x v="14"/>
            <x v="15"/>
            <x v="16"/>
            <x v="17"/>
            <x v="19"/>
            <x v="20"/>
            <x v="21"/>
            <x v="22"/>
            <x v="23"/>
            <x v="24"/>
            <x v="25"/>
            <x v="27"/>
            <x v="28"/>
            <x v="29"/>
            <x v="30"/>
            <x v="31"/>
            <x v="32"/>
            <x v="33"/>
            <x v="34"/>
            <x v="35"/>
            <x v="36"/>
            <x v="37"/>
            <x v="38"/>
            <x v="39"/>
            <x v="40"/>
            <x v="41"/>
            <x v="42"/>
            <x v="43"/>
            <x v="44"/>
            <x v="45"/>
            <x v="46"/>
            <x v="47"/>
            <x v="48"/>
            <x v="49"/>
            <x v="50"/>
            <x v="51"/>
            <x v="52"/>
            <x v="53"/>
            <x v="54"/>
            <x v="55"/>
            <x v="56"/>
            <x v="57"/>
            <x v="58"/>
            <x v="59"/>
            <x v="60"/>
            <x v="61"/>
            <x v="62"/>
            <x v="63"/>
            <x v="64"/>
            <x v="65"/>
            <x v="66"/>
            <x v="67"/>
            <x v="68"/>
            <x v="70"/>
            <x v="71"/>
            <x v="72"/>
            <x v="73"/>
            <x v="74"/>
            <x v="75"/>
            <x v="76"/>
            <x v="77"/>
            <x v="78"/>
            <x v="79"/>
            <x v="80"/>
            <x v="81"/>
            <x v="82"/>
            <x v="83"/>
            <x v="84"/>
            <x v="85"/>
            <x v="86"/>
            <x v="87"/>
            <x v="88"/>
            <x v="89"/>
            <x v="90"/>
            <x v="91"/>
            <x v="92"/>
            <x v="94"/>
            <x v="95"/>
            <x v="96"/>
            <x v="97"/>
            <x v="98"/>
            <x v="99"/>
            <x v="100"/>
            <x v="101"/>
            <x v="102"/>
            <x v="103"/>
            <x v="104"/>
            <x v="105"/>
            <x v="106"/>
            <x v="107"/>
            <x v="108"/>
            <x v="109"/>
            <x v="110"/>
            <x v="111"/>
            <x v="112"/>
            <x v="113"/>
            <x v="114"/>
            <x v="115"/>
            <x v="116"/>
            <x v="117"/>
            <x v="118"/>
            <x v="119"/>
            <x v="120"/>
            <x v="121"/>
            <x v="122"/>
            <x v="123"/>
            <x v="124"/>
            <x v="125"/>
            <x v="126"/>
            <x v="127"/>
            <x v="130"/>
            <x v="131"/>
            <x v="132"/>
            <x v="133"/>
            <x v="134"/>
            <x v="135"/>
            <x v="137"/>
            <x v="138"/>
            <x v="139"/>
            <x v="140"/>
            <x v="141"/>
            <x v="142"/>
            <x v="143"/>
            <x v="144"/>
            <x v="145"/>
            <x v="147"/>
            <x v="148"/>
            <x v="149"/>
            <x v="150"/>
            <x v="151"/>
            <x v="152"/>
            <x v="153"/>
            <x v="154"/>
            <x v="155"/>
            <x v="157"/>
            <x v="158"/>
            <x v="159"/>
            <x v="160"/>
            <x v="161"/>
            <x v="162"/>
            <x v="163"/>
            <x v="164"/>
            <x v="165"/>
            <x v="166"/>
            <x v="167"/>
            <x v="168"/>
            <x v="169"/>
            <x v="170"/>
            <x v="171"/>
            <x v="172"/>
            <x v="173"/>
            <x v="174"/>
            <x v="175"/>
            <x v="176"/>
            <x v="177"/>
            <x v="178"/>
            <x v="179"/>
            <x v="180"/>
            <x v="181"/>
            <x v="182"/>
            <x v="183"/>
            <x v="184"/>
            <x v="185"/>
            <x v="186"/>
            <x v="187"/>
            <x v="188"/>
            <x v="190"/>
            <x v="191"/>
            <x v="192"/>
            <x v="193"/>
            <x v="194"/>
            <x v="195"/>
            <x v="196"/>
            <x v="197"/>
            <x v="198"/>
            <x v="199"/>
            <x v="200"/>
            <x v="201"/>
            <x v="203"/>
            <x v="204"/>
            <x v="205"/>
            <x v="207"/>
            <x v="208"/>
            <x v="210"/>
            <x v="211"/>
            <x v="212"/>
            <x v="213"/>
            <x v="214"/>
            <x v="215"/>
            <x v="216"/>
            <x v="217"/>
            <x v="218"/>
            <x v="219"/>
            <x v="220"/>
            <x v="221"/>
            <x v="222"/>
            <x v="223"/>
            <x v="224"/>
            <x v="225"/>
            <x v="226"/>
            <x v="227"/>
            <x v="228"/>
            <x v="229"/>
            <x v="230"/>
            <x v="232"/>
            <x v="233"/>
            <x v="234"/>
            <x v="235"/>
            <x v="236"/>
            <x v="237"/>
            <x v="238"/>
            <x v="239"/>
            <x v="240"/>
            <x v="241"/>
            <x v="242"/>
            <x v="243"/>
            <x v="244"/>
            <x v="245"/>
            <x v="246"/>
            <x v="247"/>
            <x v="248"/>
            <x v="249"/>
            <x v="250"/>
            <x v="251"/>
            <x v="252"/>
            <x v="253"/>
            <x v="254"/>
            <x v="255"/>
            <x v="256"/>
            <x v="257"/>
            <x v="258"/>
            <x v="259"/>
            <x v="260"/>
            <x v="261"/>
            <x v="262"/>
            <x v="263"/>
            <x v="264"/>
            <x v="265"/>
            <x v="266"/>
            <x v="267"/>
            <x v="268"/>
            <x v="269"/>
            <x v="272"/>
            <x v="273"/>
            <x v="274"/>
            <x v="275"/>
            <x v="276"/>
            <x v="277"/>
            <x v="278"/>
            <x v="279"/>
            <x v="280"/>
            <x v="281"/>
            <x v="282"/>
            <x v="283"/>
            <x v="284"/>
            <x v="285"/>
            <x v="287"/>
            <x v="288"/>
            <x v="289"/>
            <x v="290"/>
            <x v="291"/>
            <x v="292"/>
            <x v="294"/>
            <x v="295"/>
            <x v="296"/>
            <x v="297"/>
            <x v="298"/>
            <x v="299"/>
            <x v="300"/>
            <x v="301"/>
            <x v="302"/>
            <x v="303"/>
            <x v="304"/>
            <x v="305"/>
            <x v="306"/>
            <x v="307"/>
            <x v="308"/>
            <x v="310"/>
            <x v="311"/>
            <x v="312"/>
            <x v="313"/>
            <x v="314"/>
            <x v="315"/>
            <x v="316"/>
            <x v="317"/>
            <x v="318"/>
            <x v="320"/>
            <x v="321"/>
            <x v="322"/>
            <x v="323"/>
            <x v="324"/>
            <x v="325"/>
            <x v="326"/>
            <x v="327"/>
            <x v="328"/>
            <x v="330"/>
            <x v="331"/>
            <x v="332"/>
            <x v="333"/>
            <x v="334"/>
            <x v="335"/>
            <x v="336"/>
            <x v="337"/>
            <x v="338"/>
            <x v="340"/>
            <x v="341"/>
            <x v="342"/>
            <x v="343"/>
            <x v="344"/>
            <x v="345"/>
            <x v="346"/>
            <x v="347"/>
            <x v="348"/>
            <x v="349"/>
            <x v="350"/>
            <x v="351"/>
            <x v="352"/>
            <x v="353"/>
            <x v="354"/>
            <x v="356"/>
            <x v="357"/>
            <x v="358"/>
            <x v="359"/>
            <x v="360"/>
            <x v="361"/>
            <x v="362"/>
            <x v="363"/>
            <x v="364"/>
            <x v="365"/>
            <x v="366"/>
            <x v="367"/>
            <x v="368"/>
            <x v="369"/>
            <x v="370"/>
            <x v="371"/>
            <x v="372"/>
            <x v="373"/>
            <x v="374"/>
            <x v="375"/>
            <x v="376"/>
            <x v="377"/>
            <x v="378"/>
            <x v="379"/>
            <x v="380"/>
            <x v="381"/>
            <x v="382"/>
            <x v="383"/>
            <x v="384"/>
            <x v="385"/>
            <x v="386"/>
            <x v="387"/>
            <x v="389"/>
            <x v="390"/>
            <x v="391"/>
            <x v="392"/>
            <x v="393"/>
            <x v="394"/>
            <x v="395"/>
            <x v="396"/>
            <x v="397"/>
            <x v="398"/>
            <x v="399"/>
            <x v="400"/>
            <x v="401"/>
            <x v="402"/>
            <x v="403"/>
            <x v="404"/>
            <x v="405"/>
            <x v="406"/>
            <x v="407"/>
            <x v="408"/>
            <x v="409"/>
            <x v="411"/>
            <x v="412"/>
            <x v="414"/>
            <x v="415"/>
            <x v="416"/>
            <x v="417"/>
            <x v="418"/>
            <x v="419"/>
            <x v="420"/>
            <x v="421"/>
            <x v="422"/>
            <x v="423"/>
            <x v="424"/>
            <x v="425"/>
            <x v="426"/>
            <x v="427"/>
            <x v="428"/>
            <x v="430"/>
            <x v="431"/>
            <x v="432"/>
            <x v="433"/>
            <x v="435"/>
            <x v="436"/>
            <x v="437"/>
            <x v="438"/>
            <x v="439"/>
            <x v="440"/>
            <x v="441"/>
            <x v="442"/>
            <x v="444"/>
            <x v="445"/>
            <x v="446"/>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3"/>
            <x v="494"/>
            <x v="495"/>
            <x v="496"/>
            <x v="497"/>
            <x v="498"/>
            <x v="499"/>
            <x v="500"/>
            <x v="501"/>
            <x v="502"/>
            <x v="503"/>
            <x v="504"/>
            <x v="505"/>
            <x v="506"/>
            <x v="507"/>
            <x v="508"/>
            <x v="509"/>
            <x v="510"/>
            <x v="511"/>
            <x v="512"/>
            <x v="515"/>
            <x v="516"/>
            <x v="517"/>
            <x v="518"/>
            <x v="519"/>
            <x v="520"/>
            <x v="521"/>
            <x v="522"/>
            <x v="523"/>
            <x v="524"/>
            <x v="525"/>
            <x v="526"/>
            <x v="527"/>
            <x v="528"/>
            <x v="529"/>
            <x v="530"/>
            <x v="532"/>
            <x v="533"/>
            <x v="534"/>
            <x v="535"/>
            <x v="536"/>
            <x v="537"/>
            <x v="538"/>
            <x v="539"/>
            <x v="540"/>
            <x v="541"/>
            <x v="542"/>
            <x v="543"/>
            <x v="544"/>
            <x v="545"/>
            <x v="546"/>
            <x v="547"/>
            <x v="548"/>
            <x v="549"/>
            <x v="551"/>
            <x v="552"/>
            <x v="553"/>
            <x v="554"/>
            <x v="555"/>
            <x v="556"/>
            <x v="557"/>
            <x v="558"/>
            <x v="559"/>
            <x v="560"/>
            <x v="561"/>
            <x v="562"/>
            <x v="563"/>
            <x v="564"/>
            <x v="565"/>
            <x v="566"/>
            <x v="567"/>
            <x v="568"/>
            <x v="569"/>
            <x v="570"/>
            <x v="571"/>
            <x v="573"/>
            <x v="574"/>
            <x v="575"/>
            <x v="576"/>
            <x v="578"/>
            <x v="579"/>
            <x v="580"/>
            <x v="581"/>
            <x v="582"/>
            <x v="583"/>
            <x v="584"/>
            <x v="585"/>
            <x v="586"/>
            <x v="587"/>
            <x v="588"/>
            <x v="589"/>
            <x v="590"/>
            <x v="591"/>
            <x v="592"/>
            <x v="593"/>
            <x v="594"/>
            <x v="595"/>
            <x v="596"/>
            <x v="597"/>
            <x v="598"/>
            <x v="599"/>
            <x v="600"/>
            <x v="601"/>
            <x v="602"/>
            <x v="603"/>
            <x v="604"/>
            <x v="605"/>
            <x v="606"/>
            <x v="607"/>
            <x v="608"/>
            <x v="609"/>
            <x v="610"/>
            <x v="612"/>
            <x v="613"/>
            <x v="614"/>
            <x v="615"/>
            <x v="616"/>
            <x v="617"/>
            <x v="618"/>
            <x v="619"/>
            <x v="620"/>
            <x v="621"/>
            <x v="622"/>
            <x v="623"/>
            <x v="624"/>
            <x v="625"/>
            <x v="626"/>
            <x v="627"/>
            <x v="628"/>
            <x v="629"/>
            <x v="631"/>
            <x v="633"/>
            <x v="635"/>
            <x v="636"/>
            <x v="637"/>
            <x v="638"/>
            <x v="640"/>
            <x v="641"/>
            <x v="642"/>
            <x v="643"/>
            <x v="644"/>
            <x v="645"/>
            <x v="646"/>
            <x v="647"/>
            <x v="649"/>
            <x v="650"/>
            <x v="651"/>
            <x v="652"/>
            <x v="653"/>
            <x v="654"/>
            <x v="655"/>
            <x v="656"/>
            <x v="657"/>
            <x v="659"/>
            <x v="660"/>
            <x v="661"/>
            <x v="662"/>
            <x v="663"/>
            <x v="664"/>
            <x v="665"/>
            <x v="667"/>
            <x v="668"/>
            <x v="669"/>
            <x v="670"/>
            <x v="671"/>
            <x v="672"/>
            <x v="673"/>
            <x v="675"/>
            <x v="676"/>
            <x v="677"/>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2"/>
            <x v="723"/>
            <x v="724"/>
            <x v="725"/>
            <x v="727"/>
            <x v="728"/>
            <x v="729"/>
            <x v="730"/>
            <x v="732"/>
            <x v="733"/>
            <x v="734"/>
            <x v="735"/>
            <x v="737"/>
            <x v="738"/>
            <x v="739"/>
            <x v="740"/>
            <x v="741"/>
            <x v="742"/>
            <x v="743"/>
            <x v="744"/>
            <x v="745"/>
            <x v="746"/>
            <x v="747"/>
            <x v="749"/>
            <x v="750"/>
            <x v="751"/>
            <x v="753"/>
            <x v="754"/>
            <x v="755"/>
            <x v="756"/>
            <x v="757"/>
            <x v="758"/>
            <x v="759"/>
            <x v="760"/>
            <x v="761"/>
            <x v="762"/>
            <x v="763"/>
            <x v="764"/>
            <x v="765"/>
            <x v="766"/>
            <x v="767"/>
            <x v="768"/>
            <x v="769"/>
            <x v="770"/>
            <x v="772"/>
            <x v="773"/>
            <x v="774"/>
            <x v="775"/>
            <x v="776"/>
            <x v="777"/>
            <x v="778"/>
            <x v="779"/>
            <x v="780"/>
            <x v="782"/>
            <x v="783"/>
            <x v="784"/>
            <x v="785"/>
            <x v="786"/>
            <x v="787"/>
            <x v="789"/>
            <x v="791"/>
            <x v="792"/>
            <x v="793"/>
            <x v="794"/>
            <x v="795"/>
            <x v="796"/>
            <x v="797"/>
            <x v="798"/>
            <x v="799"/>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5"/>
            <x v="846"/>
            <x v="847"/>
            <x v="848"/>
            <x v="849"/>
            <x v="850"/>
            <x v="851"/>
            <x v="852"/>
            <x v="853"/>
            <x v="854"/>
            <x v="855"/>
            <x v="856"/>
            <x v="857"/>
            <x v="858"/>
            <x v="859"/>
            <x v="860"/>
            <x v="861"/>
            <x v="862"/>
            <x v="863"/>
            <x v="864"/>
            <x v="865"/>
            <x v="867"/>
            <x v="868"/>
            <x v="869"/>
            <x v="870"/>
            <x v="871"/>
            <x v="872"/>
            <x v="873"/>
            <x v="874"/>
            <x v="875"/>
            <x v="876"/>
            <x v="877"/>
            <x v="878"/>
            <x v="879"/>
            <x v="880"/>
            <x v="881"/>
            <x v="882"/>
            <x v="883"/>
            <x v="884"/>
            <x v="885"/>
            <x v="886"/>
            <x v="887"/>
            <x v="888"/>
            <x v="889"/>
            <x v="890"/>
            <x v="891"/>
            <x v="892"/>
            <x v="893"/>
            <x v="894"/>
            <x v="895"/>
            <x v="896"/>
            <x v="897"/>
            <x v="898"/>
            <x v="899"/>
            <x v="900"/>
            <x v="901"/>
            <x v="902"/>
            <x v="904"/>
            <x v="905"/>
            <x v="906"/>
            <x v="907"/>
            <x v="908"/>
            <x v="909"/>
            <x v="911"/>
            <x v="912"/>
            <x v="913"/>
            <x v="914"/>
            <x v="915"/>
            <x v="916"/>
            <x v="918"/>
            <x v="919"/>
            <x v="920"/>
            <x v="921"/>
            <x v="922"/>
            <x v="923"/>
            <x v="924"/>
            <x v="925"/>
            <x v="926"/>
            <x v="927"/>
            <x v="928"/>
            <x v="929"/>
            <x v="930"/>
            <x v="931"/>
            <x v="932"/>
            <x v="933"/>
            <x v="934"/>
            <x v="935"/>
            <x v="936"/>
            <x v="938"/>
            <x v="939"/>
            <x v="941"/>
            <x v="942"/>
            <x v="943"/>
            <x v="944"/>
            <x v="945"/>
            <x v="946"/>
            <x v="947"/>
            <x v="949"/>
            <x v="950"/>
            <x v="951"/>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4"/>
            <x v="995"/>
            <x v="996"/>
            <x v="998"/>
          </reference>
          <reference field="5" count="1" selected="0">
            <x v="1"/>
          </reference>
        </references>
      </pivotArea>
    </format>
    <format dxfId="128">
      <pivotArea grandRow="1" outline="0" collapsedLevelsAreSubtotals="1" fieldPosition="0"/>
    </format>
    <format dxfId="127">
      <pivotArea dataOnly="0" labelOnly="1" grandRow="1" outline="0" fieldPosition="0"/>
    </format>
    <format dxfId="126">
      <pivotArea grandRow="1" outline="0" collapsedLevelsAreSubtotals="1" fieldPosition="0"/>
    </format>
    <format dxfId="125">
      <pivotArea grandRow="1" outline="0" collapsedLevelsAreSubtotals="1" fieldPosition="0"/>
    </format>
    <format dxfId="124">
      <pivotArea type="all" dataOnly="0" outline="0" fieldPosition="0"/>
    </format>
    <format dxfId="123">
      <pivotArea outline="0" collapsedLevelsAreSubtotals="1" fieldPosition="0"/>
    </format>
    <format dxfId="122">
      <pivotArea type="origin" dataOnly="0" labelOnly="1" outline="0" fieldPosition="0"/>
    </format>
    <format dxfId="121">
      <pivotArea field="5" type="button" dataOnly="0" labelOnly="1" outline="0" axis="axisCol" fieldPosition="0"/>
    </format>
    <format dxfId="120">
      <pivotArea type="topRight" dataOnly="0" labelOnly="1" outline="0" fieldPosition="0"/>
    </format>
    <format dxfId="119">
      <pivotArea field="0" type="button" dataOnly="0" labelOnly="1" outline="0" axis="axisRow" fieldPosition="0"/>
    </format>
    <format dxfId="118">
      <pivotArea dataOnly="0" labelOnly="1" fieldPosition="0">
        <references count="1">
          <reference field="0" count="50">
            <x v="0"/>
            <x v="1"/>
            <x v="2"/>
            <x v="3"/>
            <x v="4"/>
            <x v="5"/>
            <x v="6"/>
            <x v="7"/>
            <x v="9"/>
            <x v="10"/>
            <x v="11"/>
            <x v="12"/>
            <x v="13"/>
            <x v="14"/>
            <x v="15"/>
            <x v="16"/>
            <x v="17"/>
            <x v="19"/>
            <x v="20"/>
            <x v="21"/>
            <x v="22"/>
            <x v="23"/>
            <x v="24"/>
            <x v="25"/>
            <x v="27"/>
            <x v="28"/>
            <x v="29"/>
            <x v="30"/>
            <x v="31"/>
            <x v="32"/>
            <x v="33"/>
            <x v="34"/>
            <x v="35"/>
            <x v="36"/>
            <x v="37"/>
            <x v="38"/>
            <x v="39"/>
            <x v="40"/>
            <x v="41"/>
            <x v="42"/>
            <x v="43"/>
            <x v="44"/>
            <x v="45"/>
            <x v="46"/>
            <x v="47"/>
            <x v="48"/>
            <x v="49"/>
            <x v="50"/>
            <x v="51"/>
            <x v="52"/>
          </reference>
        </references>
      </pivotArea>
    </format>
    <format dxfId="117">
      <pivotArea dataOnly="0" labelOnly="1" fieldPosition="0">
        <references count="1">
          <reference field="0" count="50">
            <x v="53"/>
            <x v="54"/>
            <x v="55"/>
            <x v="56"/>
            <x v="57"/>
            <x v="58"/>
            <x v="59"/>
            <x v="60"/>
            <x v="61"/>
            <x v="62"/>
            <x v="63"/>
            <x v="64"/>
            <x v="65"/>
            <x v="66"/>
            <x v="67"/>
            <x v="68"/>
            <x v="70"/>
            <x v="71"/>
            <x v="72"/>
            <x v="73"/>
            <x v="74"/>
            <x v="75"/>
            <x v="76"/>
            <x v="77"/>
            <x v="78"/>
            <x v="79"/>
            <x v="80"/>
            <x v="81"/>
            <x v="82"/>
            <x v="83"/>
            <x v="84"/>
            <x v="85"/>
            <x v="86"/>
            <x v="87"/>
            <x v="88"/>
            <x v="89"/>
            <x v="90"/>
            <x v="91"/>
            <x v="92"/>
            <x v="94"/>
            <x v="95"/>
            <x v="96"/>
            <x v="97"/>
            <x v="98"/>
            <x v="99"/>
            <x v="100"/>
            <x v="101"/>
            <x v="102"/>
            <x v="103"/>
            <x v="104"/>
          </reference>
        </references>
      </pivotArea>
    </format>
    <format dxfId="116">
      <pivotArea dataOnly="0" labelOnly="1" fieldPosition="0">
        <references count="1">
          <reference field="0" count="50">
            <x v="105"/>
            <x v="106"/>
            <x v="107"/>
            <x v="108"/>
            <x v="109"/>
            <x v="110"/>
            <x v="111"/>
            <x v="112"/>
            <x v="113"/>
            <x v="114"/>
            <x v="115"/>
            <x v="116"/>
            <x v="117"/>
            <x v="118"/>
            <x v="119"/>
            <x v="120"/>
            <x v="121"/>
            <x v="122"/>
            <x v="123"/>
            <x v="124"/>
            <x v="125"/>
            <x v="126"/>
            <x v="127"/>
            <x v="130"/>
            <x v="131"/>
            <x v="132"/>
            <x v="133"/>
            <x v="134"/>
            <x v="135"/>
            <x v="137"/>
            <x v="138"/>
            <x v="139"/>
            <x v="140"/>
            <x v="141"/>
            <x v="142"/>
            <x v="143"/>
            <x v="144"/>
            <x v="145"/>
            <x v="147"/>
            <x v="148"/>
            <x v="149"/>
            <x v="150"/>
            <x v="151"/>
            <x v="152"/>
            <x v="153"/>
            <x v="154"/>
            <x v="155"/>
            <x v="157"/>
            <x v="158"/>
            <x v="159"/>
          </reference>
        </references>
      </pivotArea>
    </format>
    <format dxfId="115">
      <pivotArea dataOnly="0" labelOnly="1" fieldPosition="0">
        <references count="1">
          <reference field="0" count="50">
            <x v="160"/>
            <x v="161"/>
            <x v="162"/>
            <x v="163"/>
            <x v="164"/>
            <x v="165"/>
            <x v="166"/>
            <x v="167"/>
            <x v="168"/>
            <x v="169"/>
            <x v="170"/>
            <x v="171"/>
            <x v="172"/>
            <x v="173"/>
            <x v="174"/>
            <x v="175"/>
            <x v="176"/>
            <x v="177"/>
            <x v="178"/>
            <x v="179"/>
            <x v="180"/>
            <x v="181"/>
            <x v="182"/>
            <x v="183"/>
            <x v="184"/>
            <x v="185"/>
            <x v="186"/>
            <x v="187"/>
            <x v="188"/>
            <x v="190"/>
            <x v="191"/>
            <x v="192"/>
            <x v="193"/>
            <x v="194"/>
            <x v="195"/>
            <x v="196"/>
            <x v="197"/>
            <x v="198"/>
            <x v="199"/>
            <x v="200"/>
            <x v="201"/>
            <x v="203"/>
            <x v="204"/>
            <x v="205"/>
            <x v="207"/>
            <x v="208"/>
            <x v="210"/>
            <x v="211"/>
            <x v="212"/>
            <x v="213"/>
          </reference>
        </references>
      </pivotArea>
    </format>
    <format dxfId="114">
      <pivotArea dataOnly="0" labelOnly="1" fieldPosition="0">
        <references count="1">
          <reference field="0" count="50">
            <x v="214"/>
            <x v="215"/>
            <x v="216"/>
            <x v="217"/>
            <x v="218"/>
            <x v="219"/>
            <x v="220"/>
            <x v="221"/>
            <x v="222"/>
            <x v="223"/>
            <x v="224"/>
            <x v="225"/>
            <x v="226"/>
            <x v="227"/>
            <x v="228"/>
            <x v="229"/>
            <x v="230"/>
            <x v="232"/>
            <x v="233"/>
            <x v="234"/>
            <x v="235"/>
            <x v="236"/>
            <x v="237"/>
            <x v="238"/>
            <x v="239"/>
            <x v="240"/>
            <x v="241"/>
            <x v="242"/>
            <x v="243"/>
            <x v="244"/>
            <x v="245"/>
            <x v="246"/>
            <x v="247"/>
            <x v="248"/>
            <x v="249"/>
            <x v="250"/>
            <x v="251"/>
            <x v="252"/>
            <x v="253"/>
            <x v="254"/>
            <x v="255"/>
            <x v="256"/>
            <x v="257"/>
            <x v="258"/>
            <x v="259"/>
            <x v="260"/>
            <x v="261"/>
            <x v="262"/>
            <x v="263"/>
            <x v="264"/>
          </reference>
        </references>
      </pivotArea>
    </format>
    <format dxfId="113">
      <pivotArea dataOnly="0" labelOnly="1" fieldPosition="0">
        <references count="1">
          <reference field="0" count="50">
            <x v="265"/>
            <x v="266"/>
            <x v="267"/>
            <x v="268"/>
            <x v="269"/>
            <x v="272"/>
            <x v="273"/>
            <x v="274"/>
            <x v="275"/>
            <x v="276"/>
            <x v="277"/>
            <x v="278"/>
            <x v="279"/>
            <x v="280"/>
            <x v="281"/>
            <x v="282"/>
            <x v="283"/>
            <x v="284"/>
            <x v="285"/>
            <x v="287"/>
            <x v="288"/>
            <x v="289"/>
            <x v="290"/>
            <x v="291"/>
            <x v="292"/>
            <x v="294"/>
            <x v="295"/>
            <x v="296"/>
            <x v="297"/>
            <x v="298"/>
            <x v="299"/>
            <x v="300"/>
            <x v="301"/>
            <x v="302"/>
            <x v="303"/>
            <x v="304"/>
            <x v="305"/>
            <x v="306"/>
            <x v="307"/>
            <x v="308"/>
            <x v="310"/>
            <x v="311"/>
            <x v="312"/>
            <x v="313"/>
            <x v="314"/>
            <x v="315"/>
            <x v="316"/>
            <x v="317"/>
            <x v="318"/>
            <x v="320"/>
          </reference>
        </references>
      </pivotArea>
    </format>
    <format dxfId="112">
      <pivotArea dataOnly="0" labelOnly="1" fieldPosition="0">
        <references count="1">
          <reference field="0" count="50">
            <x v="321"/>
            <x v="322"/>
            <x v="323"/>
            <x v="324"/>
            <x v="325"/>
            <x v="326"/>
            <x v="327"/>
            <x v="328"/>
            <x v="330"/>
            <x v="331"/>
            <x v="332"/>
            <x v="333"/>
            <x v="334"/>
            <x v="335"/>
            <x v="336"/>
            <x v="337"/>
            <x v="338"/>
            <x v="340"/>
            <x v="341"/>
            <x v="342"/>
            <x v="343"/>
            <x v="344"/>
            <x v="345"/>
            <x v="346"/>
            <x v="347"/>
            <x v="348"/>
            <x v="349"/>
            <x v="350"/>
            <x v="351"/>
            <x v="352"/>
            <x v="353"/>
            <x v="354"/>
            <x v="356"/>
            <x v="357"/>
            <x v="358"/>
            <x v="359"/>
            <x v="360"/>
            <x v="361"/>
            <x v="362"/>
            <x v="363"/>
            <x v="364"/>
            <x v="365"/>
            <x v="366"/>
            <x v="367"/>
            <x v="368"/>
            <x v="369"/>
            <x v="370"/>
            <x v="371"/>
            <x v="372"/>
            <x v="373"/>
          </reference>
        </references>
      </pivotArea>
    </format>
    <format dxfId="111">
      <pivotArea dataOnly="0" labelOnly="1" fieldPosition="0">
        <references count="1">
          <reference field="0" count="50">
            <x v="374"/>
            <x v="375"/>
            <x v="376"/>
            <x v="377"/>
            <x v="378"/>
            <x v="379"/>
            <x v="380"/>
            <x v="381"/>
            <x v="382"/>
            <x v="383"/>
            <x v="384"/>
            <x v="385"/>
            <x v="386"/>
            <x v="387"/>
            <x v="389"/>
            <x v="390"/>
            <x v="391"/>
            <x v="392"/>
            <x v="393"/>
            <x v="394"/>
            <x v="395"/>
            <x v="396"/>
            <x v="397"/>
            <x v="398"/>
            <x v="399"/>
            <x v="400"/>
            <x v="401"/>
            <x v="402"/>
            <x v="403"/>
            <x v="404"/>
            <x v="405"/>
            <x v="406"/>
            <x v="407"/>
            <x v="408"/>
            <x v="409"/>
            <x v="411"/>
            <x v="412"/>
            <x v="414"/>
            <x v="415"/>
            <x v="416"/>
            <x v="417"/>
            <x v="418"/>
            <x v="419"/>
            <x v="420"/>
            <x v="421"/>
            <x v="422"/>
            <x v="423"/>
            <x v="424"/>
            <x v="425"/>
            <x v="426"/>
          </reference>
        </references>
      </pivotArea>
    </format>
    <format dxfId="110">
      <pivotArea dataOnly="0" labelOnly="1" fieldPosition="0">
        <references count="1">
          <reference field="0" count="50">
            <x v="427"/>
            <x v="428"/>
            <x v="430"/>
            <x v="431"/>
            <x v="432"/>
            <x v="433"/>
            <x v="435"/>
            <x v="436"/>
            <x v="437"/>
            <x v="438"/>
            <x v="439"/>
            <x v="440"/>
            <x v="441"/>
            <x v="442"/>
            <x v="444"/>
            <x v="445"/>
            <x v="446"/>
            <x v="448"/>
            <x v="449"/>
            <x v="450"/>
            <x v="451"/>
            <x v="452"/>
            <x v="453"/>
            <x v="454"/>
            <x v="455"/>
            <x v="456"/>
            <x v="457"/>
            <x v="458"/>
            <x v="459"/>
            <x v="460"/>
            <x v="461"/>
            <x v="462"/>
            <x v="463"/>
            <x v="464"/>
            <x v="465"/>
            <x v="466"/>
            <x v="467"/>
            <x v="468"/>
            <x v="469"/>
            <x v="470"/>
            <x v="471"/>
            <x v="472"/>
            <x v="473"/>
            <x v="474"/>
            <x v="475"/>
            <x v="476"/>
            <x v="477"/>
            <x v="478"/>
            <x v="479"/>
            <x v="480"/>
          </reference>
        </references>
      </pivotArea>
    </format>
    <format dxfId="109">
      <pivotArea dataOnly="0" labelOnly="1" fieldPosition="0">
        <references count="1">
          <reference field="0" count="50">
            <x v="481"/>
            <x v="482"/>
            <x v="483"/>
            <x v="484"/>
            <x v="485"/>
            <x v="486"/>
            <x v="487"/>
            <x v="488"/>
            <x v="489"/>
            <x v="490"/>
            <x v="491"/>
            <x v="493"/>
            <x v="494"/>
            <x v="495"/>
            <x v="496"/>
            <x v="497"/>
            <x v="498"/>
            <x v="499"/>
            <x v="500"/>
            <x v="501"/>
            <x v="502"/>
            <x v="503"/>
            <x v="504"/>
            <x v="505"/>
            <x v="506"/>
            <x v="507"/>
            <x v="508"/>
            <x v="509"/>
            <x v="510"/>
            <x v="511"/>
            <x v="512"/>
            <x v="515"/>
            <x v="516"/>
            <x v="517"/>
            <x v="518"/>
            <x v="519"/>
            <x v="520"/>
            <x v="521"/>
            <x v="522"/>
            <x v="523"/>
            <x v="524"/>
            <x v="525"/>
            <x v="526"/>
            <x v="527"/>
            <x v="528"/>
            <x v="529"/>
            <x v="530"/>
            <x v="532"/>
            <x v="533"/>
            <x v="534"/>
          </reference>
        </references>
      </pivotArea>
    </format>
    <format dxfId="108">
      <pivotArea dataOnly="0" labelOnly="1" fieldPosition="0">
        <references count="1">
          <reference field="0" count="50">
            <x v="535"/>
            <x v="536"/>
            <x v="537"/>
            <x v="538"/>
            <x v="539"/>
            <x v="540"/>
            <x v="541"/>
            <x v="542"/>
            <x v="543"/>
            <x v="544"/>
            <x v="545"/>
            <x v="546"/>
            <x v="547"/>
            <x v="548"/>
            <x v="549"/>
            <x v="551"/>
            <x v="552"/>
            <x v="553"/>
            <x v="554"/>
            <x v="555"/>
            <x v="556"/>
            <x v="557"/>
            <x v="558"/>
            <x v="559"/>
            <x v="560"/>
            <x v="561"/>
            <x v="562"/>
            <x v="563"/>
            <x v="564"/>
            <x v="565"/>
            <x v="566"/>
            <x v="567"/>
            <x v="568"/>
            <x v="569"/>
            <x v="570"/>
            <x v="571"/>
            <x v="573"/>
            <x v="574"/>
            <x v="575"/>
            <x v="576"/>
            <x v="578"/>
            <x v="579"/>
            <x v="580"/>
            <x v="581"/>
            <x v="582"/>
            <x v="583"/>
            <x v="584"/>
            <x v="585"/>
            <x v="586"/>
            <x v="587"/>
          </reference>
        </references>
      </pivotArea>
    </format>
    <format dxfId="107">
      <pivotArea dataOnly="0" labelOnly="1" fieldPosition="0">
        <references count="1">
          <reference field="0" count="50">
            <x v="588"/>
            <x v="589"/>
            <x v="590"/>
            <x v="591"/>
            <x v="592"/>
            <x v="593"/>
            <x v="594"/>
            <x v="595"/>
            <x v="596"/>
            <x v="597"/>
            <x v="598"/>
            <x v="599"/>
            <x v="600"/>
            <x v="601"/>
            <x v="602"/>
            <x v="603"/>
            <x v="604"/>
            <x v="605"/>
            <x v="606"/>
            <x v="607"/>
            <x v="608"/>
            <x v="609"/>
            <x v="610"/>
            <x v="612"/>
            <x v="613"/>
            <x v="614"/>
            <x v="615"/>
            <x v="616"/>
            <x v="617"/>
            <x v="618"/>
            <x v="619"/>
            <x v="620"/>
            <x v="621"/>
            <x v="622"/>
            <x v="623"/>
            <x v="624"/>
            <x v="625"/>
            <x v="626"/>
            <x v="627"/>
            <x v="628"/>
            <x v="629"/>
            <x v="631"/>
            <x v="633"/>
            <x v="635"/>
            <x v="636"/>
            <x v="637"/>
            <x v="638"/>
            <x v="640"/>
            <x v="641"/>
            <x v="642"/>
          </reference>
        </references>
      </pivotArea>
    </format>
    <format dxfId="106">
      <pivotArea dataOnly="0" labelOnly="1" fieldPosition="0">
        <references count="1">
          <reference field="0" count="50">
            <x v="643"/>
            <x v="644"/>
            <x v="645"/>
            <x v="646"/>
            <x v="647"/>
            <x v="649"/>
            <x v="650"/>
            <x v="651"/>
            <x v="652"/>
            <x v="653"/>
            <x v="654"/>
            <x v="655"/>
            <x v="656"/>
            <x v="657"/>
            <x v="659"/>
            <x v="660"/>
            <x v="661"/>
            <x v="662"/>
            <x v="663"/>
            <x v="664"/>
            <x v="665"/>
            <x v="667"/>
            <x v="668"/>
            <x v="669"/>
            <x v="670"/>
            <x v="671"/>
            <x v="672"/>
            <x v="673"/>
            <x v="675"/>
            <x v="676"/>
            <x v="677"/>
            <x v="679"/>
            <x v="680"/>
            <x v="681"/>
            <x v="682"/>
            <x v="683"/>
            <x v="684"/>
            <x v="685"/>
            <x v="686"/>
            <x v="687"/>
            <x v="688"/>
            <x v="689"/>
            <x v="690"/>
            <x v="691"/>
            <x v="692"/>
            <x v="693"/>
            <x v="694"/>
            <x v="695"/>
            <x v="696"/>
            <x v="697"/>
          </reference>
        </references>
      </pivotArea>
    </format>
    <format dxfId="105">
      <pivotArea dataOnly="0" labelOnly="1" fieldPosition="0">
        <references count="1">
          <reference field="0" count="50">
            <x v="698"/>
            <x v="699"/>
            <x v="700"/>
            <x v="701"/>
            <x v="702"/>
            <x v="703"/>
            <x v="704"/>
            <x v="705"/>
            <x v="706"/>
            <x v="707"/>
            <x v="708"/>
            <x v="709"/>
            <x v="710"/>
            <x v="711"/>
            <x v="712"/>
            <x v="713"/>
            <x v="714"/>
            <x v="715"/>
            <x v="716"/>
            <x v="717"/>
            <x v="718"/>
            <x v="719"/>
            <x v="722"/>
            <x v="723"/>
            <x v="724"/>
            <x v="725"/>
            <x v="727"/>
            <x v="728"/>
            <x v="729"/>
            <x v="730"/>
            <x v="732"/>
            <x v="733"/>
            <x v="734"/>
            <x v="735"/>
            <x v="737"/>
            <x v="738"/>
            <x v="739"/>
            <x v="740"/>
            <x v="741"/>
            <x v="742"/>
            <x v="743"/>
            <x v="744"/>
            <x v="745"/>
            <x v="746"/>
            <x v="747"/>
            <x v="749"/>
            <x v="750"/>
            <x v="751"/>
            <x v="753"/>
            <x v="754"/>
          </reference>
        </references>
      </pivotArea>
    </format>
    <format dxfId="104">
      <pivotArea dataOnly="0" labelOnly="1" fieldPosition="0">
        <references count="1">
          <reference field="0" count="50">
            <x v="755"/>
            <x v="756"/>
            <x v="757"/>
            <x v="758"/>
            <x v="759"/>
            <x v="760"/>
            <x v="761"/>
            <x v="762"/>
            <x v="763"/>
            <x v="764"/>
            <x v="765"/>
            <x v="766"/>
            <x v="767"/>
            <x v="768"/>
            <x v="769"/>
            <x v="770"/>
            <x v="772"/>
            <x v="773"/>
            <x v="774"/>
            <x v="775"/>
            <x v="776"/>
            <x v="777"/>
            <x v="778"/>
            <x v="779"/>
            <x v="780"/>
            <x v="782"/>
            <x v="783"/>
            <x v="784"/>
            <x v="785"/>
            <x v="786"/>
            <x v="787"/>
            <x v="789"/>
            <x v="791"/>
            <x v="792"/>
            <x v="793"/>
            <x v="794"/>
            <x v="795"/>
            <x v="796"/>
            <x v="797"/>
            <x v="798"/>
            <x v="799"/>
            <x v="800"/>
            <x v="801"/>
            <x v="802"/>
            <x v="803"/>
            <x v="804"/>
            <x v="805"/>
            <x v="806"/>
            <x v="807"/>
            <x v="808"/>
          </reference>
        </references>
      </pivotArea>
    </format>
    <format dxfId="103">
      <pivotArea dataOnly="0" labelOnly="1" fieldPosition="0">
        <references count="1">
          <reference field="0" count="50">
            <x v="809"/>
            <x v="810"/>
            <x v="811"/>
            <x v="812"/>
            <x v="813"/>
            <x v="814"/>
            <x v="815"/>
            <x v="816"/>
            <x v="817"/>
            <x v="818"/>
            <x v="819"/>
            <x v="820"/>
            <x v="821"/>
            <x v="822"/>
            <x v="823"/>
            <x v="824"/>
            <x v="825"/>
            <x v="826"/>
            <x v="827"/>
            <x v="828"/>
            <x v="829"/>
            <x v="830"/>
            <x v="831"/>
            <x v="832"/>
            <x v="833"/>
            <x v="834"/>
            <x v="835"/>
            <x v="836"/>
            <x v="837"/>
            <x v="838"/>
            <x v="839"/>
            <x v="840"/>
            <x v="841"/>
            <x v="842"/>
            <x v="843"/>
            <x v="845"/>
            <x v="846"/>
            <x v="847"/>
            <x v="848"/>
            <x v="849"/>
            <x v="850"/>
            <x v="851"/>
            <x v="852"/>
            <x v="853"/>
            <x v="854"/>
            <x v="855"/>
            <x v="856"/>
            <x v="857"/>
            <x v="858"/>
            <x v="859"/>
          </reference>
        </references>
      </pivotArea>
    </format>
    <format dxfId="102">
      <pivotArea dataOnly="0" labelOnly="1" fieldPosition="0">
        <references count="1">
          <reference field="0" count="50">
            <x v="860"/>
            <x v="861"/>
            <x v="862"/>
            <x v="863"/>
            <x v="864"/>
            <x v="865"/>
            <x v="867"/>
            <x v="868"/>
            <x v="869"/>
            <x v="870"/>
            <x v="871"/>
            <x v="872"/>
            <x v="873"/>
            <x v="874"/>
            <x v="875"/>
            <x v="876"/>
            <x v="877"/>
            <x v="878"/>
            <x v="879"/>
            <x v="880"/>
            <x v="881"/>
            <x v="882"/>
            <x v="883"/>
            <x v="884"/>
            <x v="885"/>
            <x v="886"/>
            <x v="887"/>
            <x v="888"/>
            <x v="889"/>
            <x v="890"/>
            <x v="891"/>
            <x v="892"/>
            <x v="893"/>
            <x v="894"/>
            <x v="895"/>
            <x v="896"/>
            <x v="897"/>
            <x v="898"/>
            <x v="899"/>
            <x v="900"/>
            <x v="901"/>
            <x v="902"/>
            <x v="904"/>
            <x v="905"/>
            <x v="906"/>
            <x v="907"/>
            <x v="908"/>
            <x v="909"/>
            <x v="911"/>
            <x v="912"/>
          </reference>
        </references>
      </pivotArea>
    </format>
    <format dxfId="101">
      <pivotArea dataOnly="0" labelOnly="1" fieldPosition="0">
        <references count="1">
          <reference field="0" count="50">
            <x v="913"/>
            <x v="914"/>
            <x v="915"/>
            <x v="916"/>
            <x v="918"/>
            <x v="919"/>
            <x v="920"/>
            <x v="921"/>
            <x v="922"/>
            <x v="923"/>
            <x v="924"/>
            <x v="925"/>
            <x v="926"/>
            <x v="927"/>
            <x v="928"/>
            <x v="929"/>
            <x v="930"/>
            <x v="931"/>
            <x v="932"/>
            <x v="933"/>
            <x v="934"/>
            <x v="935"/>
            <x v="936"/>
            <x v="938"/>
            <x v="939"/>
            <x v="941"/>
            <x v="942"/>
            <x v="943"/>
            <x v="944"/>
            <x v="945"/>
            <x v="946"/>
            <x v="947"/>
            <x v="949"/>
            <x v="950"/>
            <x v="951"/>
            <x v="953"/>
            <x v="954"/>
            <x v="955"/>
            <x v="956"/>
            <x v="957"/>
            <x v="958"/>
            <x v="959"/>
            <x v="960"/>
            <x v="961"/>
            <x v="962"/>
            <x v="963"/>
            <x v="964"/>
            <x v="965"/>
            <x v="966"/>
            <x v="967"/>
          </reference>
        </references>
      </pivotArea>
    </format>
    <format dxfId="100">
      <pivotArea dataOnly="0" labelOnly="1" fieldPosition="0">
        <references count="1">
          <reference field="0" count="29">
            <x v="968"/>
            <x v="969"/>
            <x v="970"/>
            <x v="971"/>
            <x v="972"/>
            <x v="973"/>
            <x v="974"/>
            <x v="975"/>
            <x v="976"/>
            <x v="977"/>
            <x v="978"/>
            <x v="979"/>
            <x v="980"/>
            <x v="981"/>
            <x v="982"/>
            <x v="983"/>
            <x v="984"/>
            <x v="985"/>
            <x v="986"/>
            <x v="987"/>
            <x v="988"/>
            <x v="989"/>
            <x v="990"/>
            <x v="991"/>
            <x v="992"/>
            <x v="994"/>
            <x v="995"/>
            <x v="996"/>
            <x v="998"/>
          </reference>
        </references>
      </pivotArea>
    </format>
    <format dxfId="99">
      <pivotArea dataOnly="0" labelOnly="1" fieldPosition="0">
        <references count="1">
          <reference field="5" count="0"/>
        </references>
      </pivotArea>
    </format>
    <format dxfId="98">
      <pivotArea collapsedLevelsAreSubtotals="1" fieldPosition="0">
        <references count="2">
          <reference field="0" count="929">
            <x v="0"/>
            <x v="1"/>
            <x v="2"/>
            <x v="3"/>
            <x v="4"/>
            <x v="5"/>
            <x v="6"/>
            <x v="7"/>
            <x v="9"/>
            <x v="10"/>
            <x v="11"/>
            <x v="12"/>
            <x v="13"/>
            <x v="14"/>
            <x v="15"/>
            <x v="16"/>
            <x v="17"/>
            <x v="19"/>
            <x v="20"/>
            <x v="21"/>
            <x v="22"/>
            <x v="23"/>
            <x v="24"/>
            <x v="25"/>
            <x v="27"/>
            <x v="28"/>
            <x v="29"/>
            <x v="30"/>
            <x v="31"/>
            <x v="32"/>
            <x v="33"/>
            <x v="34"/>
            <x v="35"/>
            <x v="36"/>
            <x v="37"/>
            <x v="38"/>
            <x v="39"/>
            <x v="40"/>
            <x v="41"/>
            <x v="42"/>
            <x v="43"/>
            <x v="44"/>
            <x v="45"/>
            <x v="46"/>
            <x v="47"/>
            <x v="48"/>
            <x v="49"/>
            <x v="50"/>
            <x v="51"/>
            <x v="52"/>
            <x v="53"/>
            <x v="54"/>
            <x v="55"/>
            <x v="56"/>
            <x v="57"/>
            <x v="58"/>
            <x v="59"/>
            <x v="60"/>
            <x v="61"/>
            <x v="62"/>
            <x v="63"/>
            <x v="64"/>
            <x v="65"/>
            <x v="66"/>
            <x v="67"/>
            <x v="68"/>
            <x v="70"/>
            <x v="71"/>
            <x v="72"/>
            <x v="73"/>
            <x v="74"/>
            <x v="75"/>
            <x v="76"/>
            <x v="77"/>
            <x v="78"/>
            <x v="79"/>
            <x v="80"/>
            <x v="81"/>
            <x v="82"/>
            <x v="83"/>
            <x v="84"/>
            <x v="85"/>
            <x v="86"/>
            <x v="87"/>
            <x v="88"/>
            <x v="89"/>
            <x v="90"/>
            <x v="91"/>
            <x v="92"/>
            <x v="94"/>
            <x v="95"/>
            <x v="96"/>
            <x v="97"/>
            <x v="98"/>
            <x v="99"/>
            <x v="100"/>
            <x v="101"/>
            <x v="102"/>
            <x v="103"/>
            <x v="104"/>
            <x v="105"/>
            <x v="106"/>
            <x v="107"/>
            <x v="108"/>
            <x v="109"/>
            <x v="110"/>
            <x v="111"/>
            <x v="112"/>
            <x v="113"/>
            <x v="114"/>
            <x v="115"/>
            <x v="116"/>
            <x v="117"/>
            <x v="118"/>
            <x v="119"/>
            <x v="120"/>
            <x v="121"/>
            <x v="122"/>
            <x v="123"/>
            <x v="124"/>
            <x v="125"/>
            <x v="126"/>
            <x v="127"/>
            <x v="130"/>
            <x v="131"/>
            <x v="132"/>
            <x v="133"/>
            <x v="134"/>
            <x v="135"/>
            <x v="137"/>
            <x v="138"/>
            <x v="139"/>
            <x v="140"/>
            <x v="141"/>
            <x v="142"/>
            <x v="143"/>
            <x v="144"/>
            <x v="145"/>
            <x v="147"/>
            <x v="148"/>
            <x v="149"/>
            <x v="150"/>
            <x v="151"/>
            <x v="152"/>
            <x v="153"/>
            <x v="154"/>
            <x v="155"/>
            <x v="157"/>
            <x v="158"/>
            <x v="159"/>
            <x v="160"/>
            <x v="161"/>
            <x v="162"/>
            <x v="163"/>
            <x v="164"/>
            <x v="165"/>
            <x v="166"/>
            <x v="167"/>
            <x v="168"/>
            <x v="169"/>
            <x v="170"/>
            <x v="171"/>
            <x v="172"/>
            <x v="173"/>
            <x v="174"/>
            <x v="175"/>
            <x v="176"/>
            <x v="177"/>
            <x v="178"/>
            <x v="179"/>
            <x v="180"/>
            <x v="181"/>
            <x v="182"/>
            <x v="183"/>
            <x v="184"/>
            <x v="185"/>
            <x v="186"/>
            <x v="187"/>
            <x v="188"/>
            <x v="190"/>
            <x v="191"/>
            <x v="192"/>
            <x v="193"/>
            <x v="194"/>
            <x v="195"/>
            <x v="196"/>
            <x v="197"/>
            <x v="198"/>
            <x v="199"/>
            <x v="200"/>
            <x v="201"/>
            <x v="203"/>
            <x v="204"/>
            <x v="205"/>
            <x v="207"/>
            <x v="208"/>
            <x v="210"/>
            <x v="211"/>
            <x v="212"/>
            <x v="213"/>
            <x v="214"/>
            <x v="215"/>
            <x v="216"/>
            <x v="217"/>
            <x v="218"/>
            <x v="219"/>
            <x v="220"/>
            <x v="221"/>
            <x v="222"/>
            <x v="223"/>
            <x v="224"/>
            <x v="225"/>
            <x v="226"/>
            <x v="227"/>
            <x v="228"/>
            <x v="229"/>
            <x v="230"/>
            <x v="232"/>
            <x v="233"/>
            <x v="234"/>
            <x v="235"/>
            <x v="236"/>
            <x v="237"/>
            <x v="238"/>
            <x v="239"/>
            <x v="240"/>
            <x v="241"/>
            <x v="242"/>
            <x v="243"/>
            <x v="244"/>
            <x v="245"/>
            <x v="246"/>
            <x v="247"/>
            <x v="248"/>
            <x v="249"/>
            <x v="250"/>
            <x v="251"/>
            <x v="252"/>
            <x v="253"/>
            <x v="254"/>
            <x v="255"/>
            <x v="256"/>
            <x v="257"/>
            <x v="258"/>
            <x v="259"/>
            <x v="260"/>
            <x v="261"/>
            <x v="262"/>
            <x v="263"/>
            <x v="264"/>
            <x v="265"/>
            <x v="266"/>
            <x v="267"/>
            <x v="268"/>
            <x v="269"/>
            <x v="272"/>
            <x v="273"/>
            <x v="274"/>
            <x v="275"/>
            <x v="276"/>
            <x v="277"/>
            <x v="278"/>
            <x v="279"/>
            <x v="280"/>
            <x v="281"/>
            <x v="282"/>
            <x v="283"/>
            <x v="284"/>
            <x v="285"/>
            <x v="287"/>
            <x v="288"/>
            <x v="289"/>
            <x v="290"/>
            <x v="291"/>
            <x v="292"/>
            <x v="294"/>
            <x v="295"/>
            <x v="296"/>
            <x v="297"/>
            <x v="298"/>
            <x v="299"/>
            <x v="300"/>
            <x v="301"/>
            <x v="302"/>
            <x v="303"/>
            <x v="304"/>
            <x v="305"/>
            <x v="306"/>
            <x v="307"/>
            <x v="308"/>
            <x v="310"/>
            <x v="311"/>
            <x v="312"/>
            <x v="313"/>
            <x v="314"/>
            <x v="315"/>
            <x v="316"/>
            <x v="317"/>
            <x v="318"/>
            <x v="320"/>
            <x v="321"/>
            <x v="322"/>
            <x v="323"/>
            <x v="324"/>
            <x v="325"/>
            <x v="326"/>
            <x v="327"/>
            <x v="328"/>
            <x v="330"/>
            <x v="331"/>
            <x v="332"/>
            <x v="333"/>
            <x v="334"/>
            <x v="335"/>
            <x v="336"/>
            <x v="337"/>
            <x v="338"/>
            <x v="340"/>
            <x v="341"/>
            <x v="342"/>
            <x v="343"/>
            <x v="344"/>
            <x v="345"/>
            <x v="346"/>
            <x v="347"/>
            <x v="348"/>
            <x v="349"/>
            <x v="350"/>
            <x v="351"/>
            <x v="352"/>
            <x v="353"/>
            <x v="354"/>
            <x v="356"/>
            <x v="357"/>
            <x v="358"/>
            <x v="359"/>
            <x v="360"/>
            <x v="361"/>
            <x v="362"/>
            <x v="363"/>
            <x v="364"/>
            <x v="365"/>
            <x v="366"/>
            <x v="367"/>
            <x v="368"/>
            <x v="369"/>
            <x v="370"/>
            <x v="371"/>
            <x v="372"/>
            <x v="373"/>
            <x v="374"/>
            <x v="375"/>
            <x v="376"/>
            <x v="377"/>
            <x v="378"/>
            <x v="379"/>
            <x v="380"/>
            <x v="381"/>
            <x v="382"/>
            <x v="383"/>
            <x v="384"/>
            <x v="385"/>
            <x v="386"/>
            <x v="387"/>
            <x v="389"/>
            <x v="390"/>
            <x v="391"/>
            <x v="392"/>
            <x v="393"/>
            <x v="394"/>
            <x v="395"/>
            <x v="396"/>
            <x v="397"/>
            <x v="398"/>
            <x v="399"/>
            <x v="400"/>
            <x v="401"/>
            <x v="402"/>
            <x v="403"/>
            <x v="404"/>
            <x v="405"/>
            <x v="406"/>
            <x v="407"/>
            <x v="408"/>
            <x v="409"/>
            <x v="411"/>
            <x v="412"/>
            <x v="414"/>
            <x v="415"/>
            <x v="416"/>
            <x v="417"/>
            <x v="418"/>
            <x v="419"/>
            <x v="420"/>
            <x v="421"/>
            <x v="422"/>
            <x v="423"/>
            <x v="424"/>
            <x v="425"/>
            <x v="426"/>
            <x v="427"/>
            <x v="428"/>
            <x v="430"/>
            <x v="431"/>
            <x v="432"/>
            <x v="433"/>
            <x v="435"/>
            <x v="436"/>
            <x v="437"/>
            <x v="438"/>
            <x v="439"/>
            <x v="440"/>
            <x v="441"/>
            <x v="442"/>
            <x v="444"/>
            <x v="445"/>
            <x v="446"/>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3"/>
            <x v="494"/>
            <x v="495"/>
            <x v="496"/>
            <x v="497"/>
            <x v="498"/>
            <x v="499"/>
            <x v="500"/>
            <x v="501"/>
            <x v="502"/>
            <x v="503"/>
            <x v="504"/>
            <x v="505"/>
            <x v="506"/>
            <x v="507"/>
            <x v="508"/>
            <x v="509"/>
            <x v="510"/>
            <x v="511"/>
            <x v="512"/>
            <x v="515"/>
            <x v="516"/>
            <x v="517"/>
            <x v="518"/>
            <x v="519"/>
            <x v="520"/>
            <x v="521"/>
            <x v="522"/>
            <x v="523"/>
            <x v="524"/>
            <x v="525"/>
            <x v="526"/>
            <x v="527"/>
            <x v="528"/>
            <x v="529"/>
            <x v="530"/>
            <x v="532"/>
            <x v="533"/>
            <x v="534"/>
            <x v="535"/>
            <x v="536"/>
            <x v="537"/>
            <x v="538"/>
            <x v="539"/>
            <x v="540"/>
            <x v="541"/>
            <x v="542"/>
            <x v="543"/>
            <x v="544"/>
            <x v="545"/>
            <x v="546"/>
            <x v="547"/>
            <x v="548"/>
            <x v="549"/>
            <x v="551"/>
            <x v="552"/>
            <x v="553"/>
            <x v="554"/>
            <x v="555"/>
            <x v="556"/>
            <x v="557"/>
            <x v="558"/>
            <x v="559"/>
            <x v="560"/>
            <x v="561"/>
            <x v="562"/>
            <x v="563"/>
            <x v="564"/>
            <x v="565"/>
            <x v="566"/>
            <x v="567"/>
            <x v="568"/>
            <x v="569"/>
            <x v="570"/>
            <x v="571"/>
            <x v="573"/>
            <x v="574"/>
            <x v="575"/>
            <x v="576"/>
            <x v="578"/>
            <x v="579"/>
            <x v="580"/>
            <x v="581"/>
            <x v="582"/>
            <x v="583"/>
            <x v="584"/>
            <x v="585"/>
            <x v="586"/>
            <x v="587"/>
            <x v="588"/>
            <x v="589"/>
            <x v="590"/>
            <x v="591"/>
            <x v="592"/>
            <x v="593"/>
            <x v="594"/>
            <x v="595"/>
            <x v="596"/>
            <x v="597"/>
            <x v="598"/>
            <x v="599"/>
            <x v="600"/>
            <x v="601"/>
            <x v="602"/>
            <x v="603"/>
            <x v="604"/>
            <x v="605"/>
            <x v="606"/>
            <x v="607"/>
            <x v="608"/>
            <x v="609"/>
            <x v="610"/>
            <x v="612"/>
            <x v="613"/>
            <x v="614"/>
            <x v="615"/>
            <x v="616"/>
            <x v="617"/>
            <x v="618"/>
            <x v="619"/>
            <x v="620"/>
            <x v="621"/>
            <x v="622"/>
            <x v="623"/>
            <x v="624"/>
            <x v="625"/>
            <x v="626"/>
            <x v="627"/>
            <x v="628"/>
            <x v="629"/>
            <x v="631"/>
            <x v="633"/>
            <x v="635"/>
            <x v="636"/>
            <x v="637"/>
            <x v="638"/>
            <x v="640"/>
            <x v="641"/>
            <x v="642"/>
            <x v="643"/>
            <x v="644"/>
            <x v="645"/>
            <x v="646"/>
            <x v="647"/>
            <x v="649"/>
            <x v="650"/>
            <x v="651"/>
            <x v="652"/>
            <x v="653"/>
            <x v="654"/>
            <x v="655"/>
            <x v="656"/>
            <x v="657"/>
            <x v="659"/>
            <x v="660"/>
            <x v="661"/>
            <x v="662"/>
            <x v="663"/>
            <x v="664"/>
            <x v="665"/>
            <x v="667"/>
            <x v="668"/>
            <x v="669"/>
            <x v="670"/>
            <x v="671"/>
            <x v="672"/>
            <x v="673"/>
            <x v="675"/>
            <x v="676"/>
            <x v="677"/>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2"/>
            <x v="723"/>
            <x v="724"/>
            <x v="725"/>
            <x v="727"/>
            <x v="728"/>
            <x v="729"/>
            <x v="730"/>
            <x v="732"/>
            <x v="733"/>
            <x v="734"/>
            <x v="735"/>
            <x v="737"/>
            <x v="738"/>
            <x v="739"/>
            <x v="740"/>
            <x v="741"/>
            <x v="742"/>
            <x v="743"/>
            <x v="744"/>
            <x v="745"/>
            <x v="746"/>
            <x v="747"/>
            <x v="749"/>
            <x v="750"/>
            <x v="751"/>
            <x v="753"/>
            <x v="754"/>
            <x v="755"/>
            <x v="756"/>
            <x v="757"/>
            <x v="758"/>
            <x v="759"/>
            <x v="760"/>
            <x v="761"/>
            <x v="762"/>
            <x v="763"/>
            <x v="764"/>
            <x v="765"/>
            <x v="766"/>
            <x v="767"/>
            <x v="768"/>
            <x v="769"/>
            <x v="770"/>
            <x v="772"/>
            <x v="773"/>
            <x v="774"/>
            <x v="775"/>
            <x v="776"/>
            <x v="777"/>
            <x v="778"/>
            <x v="779"/>
            <x v="780"/>
            <x v="782"/>
            <x v="783"/>
            <x v="784"/>
            <x v="785"/>
            <x v="786"/>
            <x v="787"/>
            <x v="789"/>
            <x v="791"/>
            <x v="792"/>
            <x v="793"/>
            <x v="794"/>
            <x v="795"/>
            <x v="796"/>
            <x v="797"/>
            <x v="798"/>
            <x v="799"/>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5"/>
            <x v="846"/>
            <x v="847"/>
            <x v="848"/>
            <x v="849"/>
            <x v="850"/>
            <x v="851"/>
            <x v="852"/>
            <x v="853"/>
            <x v="854"/>
            <x v="855"/>
            <x v="856"/>
            <x v="857"/>
            <x v="858"/>
            <x v="859"/>
            <x v="860"/>
            <x v="861"/>
            <x v="862"/>
            <x v="863"/>
            <x v="864"/>
            <x v="865"/>
            <x v="867"/>
            <x v="868"/>
            <x v="869"/>
            <x v="870"/>
            <x v="871"/>
            <x v="872"/>
            <x v="873"/>
            <x v="874"/>
            <x v="875"/>
            <x v="876"/>
            <x v="877"/>
            <x v="878"/>
            <x v="879"/>
            <x v="880"/>
            <x v="881"/>
            <x v="882"/>
            <x v="883"/>
            <x v="884"/>
            <x v="885"/>
            <x v="886"/>
            <x v="887"/>
            <x v="888"/>
            <x v="889"/>
            <x v="890"/>
            <x v="891"/>
            <x v="892"/>
            <x v="893"/>
            <x v="894"/>
            <x v="895"/>
            <x v="896"/>
            <x v="897"/>
            <x v="898"/>
            <x v="899"/>
            <x v="900"/>
            <x v="901"/>
            <x v="902"/>
            <x v="904"/>
            <x v="905"/>
            <x v="906"/>
            <x v="907"/>
            <x v="908"/>
            <x v="909"/>
            <x v="911"/>
            <x v="912"/>
            <x v="913"/>
            <x v="914"/>
            <x v="915"/>
            <x v="916"/>
            <x v="918"/>
            <x v="919"/>
            <x v="920"/>
            <x v="921"/>
            <x v="922"/>
            <x v="923"/>
            <x v="924"/>
            <x v="925"/>
            <x v="926"/>
            <x v="927"/>
            <x v="928"/>
            <x v="929"/>
            <x v="930"/>
            <x v="931"/>
            <x v="932"/>
            <x v="933"/>
            <x v="934"/>
            <x v="935"/>
            <x v="936"/>
            <x v="938"/>
            <x v="939"/>
            <x v="941"/>
            <x v="942"/>
            <x v="943"/>
            <x v="944"/>
            <x v="945"/>
            <x v="946"/>
            <x v="947"/>
            <x v="949"/>
            <x v="950"/>
            <x v="951"/>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4"/>
            <x v="995"/>
            <x v="996"/>
            <x v="998"/>
          </reference>
          <reference field="5" count="1" selected="0">
            <x v="1"/>
          </reference>
        </references>
      </pivotArea>
    </format>
    <format dxfId="97">
      <pivotArea collapsedLevelsAreSubtotals="1" fieldPosition="0">
        <references count="2">
          <reference field="0" count="929">
            <x v="0"/>
            <x v="1"/>
            <x v="2"/>
            <x v="3"/>
            <x v="4"/>
            <x v="5"/>
            <x v="6"/>
            <x v="7"/>
            <x v="9"/>
            <x v="10"/>
            <x v="11"/>
            <x v="12"/>
            <x v="13"/>
            <x v="14"/>
            <x v="15"/>
            <x v="16"/>
            <x v="17"/>
            <x v="19"/>
            <x v="20"/>
            <x v="21"/>
            <x v="22"/>
            <x v="23"/>
            <x v="24"/>
            <x v="25"/>
            <x v="27"/>
            <x v="28"/>
            <x v="29"/>
            <x v="30"/>
            <x v="31"/>
            <x v="32"/>
            <x v="33"/>
            <x v="34"/>
            <x v="35"/>
            <x v="36"/>
            <x v="37"/>
            <x v="38"/>
            <x v="39"/>
            <x v="40"/>
            <x v="41"/>
            <x v="42"/>
            <x v="43"/>
            <x v="44"/>
            <x v="45"/>
            <x v="46"/>
            <x v="47"/>
            <x v="48"/>
            <x v="49"/>
            <x v="50"/>
            <x v="51"/>
            <x v="52"/>
            <x v="53"/>
            <x v="54"/>
            <x v="55"/>
            <x v="56"/>
            <x v="57"/>
            <x v="58"/>
            <x v="59"/>
            <x v="60"/>
            <x v="61"/>
            <x v="62"/>
            <x v="63"/>
            <x v="64"/>
            <x v="65"/>
            <x v="66"/>
            <x v="67"/>
            <x v="68"/>
            <x v="70"/>
            <x v="71"/>
            <x v="72"/>
            <x v="73"/>
            <x v="74"/>
            <x v="75"/>
            <x v="76"/>
            <x v="77"/>
            <x v="78"/>
            <x v="79"/>
            <x v="80"/>
            <x v="81"/>
            <x v="82"/>
            <x v="83"/>
            <x v="84"/>
            <x v="85"/>
            <x v="86"/>
            <x v="87"/>
            <x v="88"/>
            <x v="89"/>
            <x v="90"/>
            <x v="91"/>
            <x v="92"/>
            <x v="94"/>
            <x v="95"/>
            <x v="96"/>
            <x v="97"/>
            <x v="98"/>
            <x v="99"/>
            <x v="100"/>
            <x v="101"/>
            <x v="102"/>
            <x v="103"/>
            <x v="104"/>
            <x v="105"/>
            <x v="106"/>
            <x v="107"/>
            <x v="108"/>
            <x v="109"/>
            <x v="110"/>
            <x v="111"/>
            <x v="112"/>
            <x v="113"/>
            <x v="114"/>
            <x v="115"/>
            <x v="116"/>
            <x v="117"/>
            <x v="118"/>
            <x v="119"/>
            <x v="120"/>
            <x v="121"/>
            <x v="122"/>
            <x v="123"/>
            <x v="124"/>
            <x v="125"/>
            <x v="126"/>
            <x v="127"/>
            <x v="130"/>
            <x v="131"/>
            <x v="132"/>
            <x v="133"/>
            <x v="134"/>
            <x v="135"/>
            <x v="137"/>
            <x v="138"/>
            <x v="139"/>
            <x v="140"/>
            <x v="141"/>
            <x v="142"/>
            <x v="143"/>
            <x v="144"/>
            <x v="145"/>
            <x v="147"/>
            <x v="148"/>
            <x v="149"/>
            <x v="150"/>
            <x v="151"/>
            <x v="152"/>
            <x v="153"/>
            <x v="154"/>
            <x v="155"/>
            <x v="157"/>
            <x v="158"/>
            <x v="159"/>
            <x v="160"/>
            <x v="161"/>
            <x v="162"/>
            <x v="163"/>
            <x v="164"/>
            <x v="165"/>
            <x v="166"/>
            <x v="167"/>
            <x v="168"/>
            <x v="169"/>
            <x v="170"/>
            <x v="171"/>
            <x v="172"/>
            <x v="173"/>
            <x v="174"/>
            <x v="175"/>
            <x v="176"/>
            <x v="177"/>
            <x v="178"/>
            <x v="179"/>
            <x v="180"/>
            <x v="181"/>
            <x v="182"/>
            <x v="183"/>
            <x v="184"/>
            <x v="185"/>
            <x v="186"/>
            <x v="187"/>
            <x v="188"/>
            <x v="190"/>
            <x v="191"/>
            <x v="192"/>
            <x v="193"/>
            <x v="194"/>
            <x v="195"/>
            <x v="196"/>
            <x v="197"/>
            <x v="198"/>
            <x v="199"/>
            <x v="200"/>
            <x v="201"/>
            <x v="203"/>
            <x v="204"/>
            <x v="205"/>
            <x v="207"/>
            <x v="208"/>
            <x v="210"/>
            <x v="211"/>
            <x v="212"/>
            <x v="213"/>
            <x v="214"/>
            <x v="215"/>
            <x v="216"/>
            <x v="217"/>
            <x v="218"/>
            <x v="219"/>
            <x v="220"/>
            <x v="221"/>
            <x v="222"/>
            <x v="223"/>
            <x v="224"/>
            <x v="225"/>
            <x v="226"/>
            <x v="227"/>
            <x v="228"/>
            <x v="229"/>
            <x v="230"/>
            <x v="232"/>
            <x v="233"/>
            <x v="234"/>
            <x v="235"/>
            <x v="236"/>
            <x v="237"/>
            <x v="238"/>
            <x v="239"/>
            <x v="240"/>
            <x v="241"/>
            <x v="242"/>
            <x v="243"/>
            <x v="244"/>
            <x v="245"/>
            <x v="246"/>
            <x v="247"/>
            <x v="248"/>
            <x v="249"/>
            <x v="250"/>
            <x v="251"/>
            <x v="252"/>
            <x v="253"/>
            <x v="254"/>
            <x v="255"/>
            <x v="256"/>
            <x v="257"/>
            <x v="258"/>
            <x v="259"/>
            <x v="260"/>
            <x v="261"/>
            <x v="262"/>
            <x v="263"/>
            <x v="264"/>
            <x v="265"/>
            <x v="266"/>
            <x v="267"/>
            <x v="268"/>
            <x v="269"/>
            <x v="272"/>
            <x v="273"/>
            <x v="274"/>
            <x v="275"/>
            <x v="276"/>
            <x v="277"/>
            <x v="278"/>
            <x v="279"/>
            <x v="280"/>
            <x v="281"/>
            <x v="282"/>
            <x v="283"/>
            <x v="284"/>
            <x v="285"/>
            <x v="287"/>
            <x v="288"/>
            <x v="289"/>
            <x v="290"/>
            <x v="291"/>
            <x v="292"/>
            <x v="294"/>
            <x v="295"/>
            <x v="296"/>
            <x v="297"/>
            <x v="298"/>
            <x v="299"/>
            <x v="300"/>
            <x v="301"/>
            <x v="302"/>
            <x v="303"/>
            <x v="304"/>
            <x v="305"/>
            <x v="306"/>
            <x v="307"/>
            <x v="308"/>
            <x v="310"/>
            <x v="311"/>
            <x v="312"/>
            <x v="313"/>
            <x v="314"/>
            <x v="315"/>
            <x v="316"/>
            <x v="317"/>
            <x v="318"/>
            <x v="320"/>
            <x v="321"/>
            <x v="322"/>
            <x v="323"/>
            <x v="324"/>
            <x v="325"/>
            <x v="326"/>
            <x v="327"/>
            <x v="328"/>
            <x v="330"/>
            <x v="331"/>
            <x v="332"/>
            <x v="333"/>
            <x v="334"/>
            <x v="335"/>
            <x v="336"/>
            <x v="337"/>
            <x v="338"/>
            <x v="340"/>
            <x v="341"/>
            <x v="342"/>
            <x v="343"/>
            <x v="344"/>
            <x v="345"/>
            <x v="346"/>
            <x v="347"/>
            <x v="348"/>
            <x v="349"/>
            <x v="350"/>
            <x v="351"/>
            <x v="352"/>
            <x v="353"/>
            <x v="354"/>
            <x v="356"/>
            <x v="357"/>
            <x v="358"/>
            <x v="359"/>
            <x v="360"/>
            <x v="361"/>
            <x v="362"/>
            <x v="363"/>
            <x v="364"/>
            <x v="365"/>
            <x v="366"/>
            <x v="367"/>
            <x v="368"/>
            <x v="369"/>
            <x v="370"/>
            <x v="371"/>
            <x v="372"/>
            <x v="373"/>
            <x v="374"/>
            <x v="375"/>
            <x v="376"/>
            <x v="377"/>
            <x v="378"/>
            <x v="379"/>
            <x v="380"/>
            <x v="381"/>
            <x v="382"/>
            <x v="383"/>
            <x v="384"/>
            <x v="385"/>
            <x v="386"/>
            <x v="387"/>
            <x v="389"/>
            <x v="390"/>
            <x v="391"/>
            <x v="392"/>
            <x v="393"/>
            <x v="394"/>
            <x v="395"/>
            <x v="396"/>
            <x v="397"/>
            <x v="398"/>
            <x v="399"/>
            <x v="400"/>
            <x v="401"/>
            <x v="402"/>
            <x v="403"/>
            <x v="404"/>
            <x v="405"/>
            <x v="406"/>
            <x v="407"/>
            <x v="408"/>
            <x v="409"/>
            <x v="411"/>
            <x v="412"/>
            <x v="414"/>
            <x v="415"/>
            <x v="416"/>
            <x v="417"/>
            <x v="418"/>
            <x v="419"/>
            <x v="420"/>
            <x v="421"/>
            <x v="422"/>
            <x v="423"/>
            <x v="424"/>
            <x v="425"/>
            <x v="426"/>
            <x v="427"/>
            <x v="428"/>
            <x v="430"/>
            <x v="431"/>
            <x v="432"/>
            <x v="433"/>
            <x v="435"/>
            <x v="436"/>
            <x v="437"/>
            <x v="438"/>
            <x v="439"/>
            <x v="440"/>
            <x v="441"/>
            <x v="442"/>
            <x v="444"/>
            <x v="445"/>
            <x v="446"/>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3"/>
            <x v="494"/>
            <x v="495"/>
            <x v="496"/>
            <x v="497"/>
            <x v="498"/>
            <x v="499"/>
            <x v="500"/>
            <x v="501"/>
            <x v="502"/>
            <x v="503"/>
            <x v="504"/>
            <x v="505"/>
            <x v="506"/>
            <x v="507"/>
            <x v="508"/>
            <x v="509"/>
            <x v="510"/>
            <x v="511"/>
            <x v="512"/>
            <x v="515"/>
            <x v="516"/>
            <x v="517"/>
            <x v="518"/>
            <x v="519"/>
            <x v="520"/>
            <x v="521"/>
            <x v="522"/>
            <x v="523"/>
            <x v="524"/>
            <x v="525"/>
            <x v="526"/>
            <x v="527"/>
            <x v="528"/>
            <x v="529"/>
            <x v="530"/>
            <x v="532"/>
            <x v="533"/>
            <x v="534"/>
            <x v="535"/>
            <x v="536"/>
            <x v="537"/>
            <x v="538"/>
            <x v="539"/>
            <x v="540"/>
            <x v="541"/>
            <x v="542"/>
            <x v="543"/>
            <x v="544"/>
            <x v="545"/>
            <x v="546"/>
            <x v="547"/>
            <x v="548"/>
            <x v="549"/>
            <x v="551"/>
            <x v="552"/>
            <x v="553"/>
            <x v="554"/>
            <x v="555"/>
            <x v="556"/>
            <x v="557"/>
            <x v="558"/>
            <x v="559"/>
            <x v="560"/>
            <x v="561"/>
            <x v="562"/>
            <x v="563"/>
            <x v="564"/>
            <x v="565"/>
            <x v="566"/>
            <x v="567"/>
            <x v="568"/>
            <x v="569"/>
            <x v="570"/>
            <x v="571"/>
            <x v="573"/>
            <x v="574"/>
            <x v="575"/>
            <x v="576"/>
            <x v="578"/>
            <x v="579"/>
            <x v="580"/>
            <x v="581"/>
            <x v="582"/>
            <x v="583"/>
            <x v="584"/>
            <x v="585"/>
            <x v="586"/>
            <x v="587"/>
            <x v="588"/>
            <x v="589"/>
            <x v="590"/>
            <x v="591"/>
            <x v="592"/>
            <x v="593"/>
            <x v="594"/>
            <x v="595"/>
            <x v="596"/>
            <x v="597"/>
            <x v="598"/>
            <x v="599"/>
            <x v="600"/>
            <x v="601"/>
            <x v="602"/>
            <x v="603"/>
            <x v="604"/>
            <x v="605"/>
            <x v="606"/>
            <x v="607"/>
            <x v="608"/>
            <x v="609"/>
            <x v="610"/>
            <x v="612"/>
            <x v="613"/>
            <x v="614"/>
            <x v="615"/>
            <x v="616"/>
            <x v="617"/>
            <x v="618"/>
            <x v="619"/>
            <x v="620"/>
            <x v="621"/>
            <x v="622"/>
            <x v="623"/>
            <x v="624"/>
            <x v="625"/>
            <x v="626"/>
            <x v="627"/>
            <x v="628"/>
            <x v="629"/>
            <x v="631"/>
            <x v="633"/>
            <x v="635"/>
            <x v="636"/>
            <x v="637"/>
            <x v="638"/>
            <x v="640"/>
            <x v="641"/>
            <x v="642"/>
            <x v="643"/>
            <x v="644"/>
            <x v="645"/>
            <x v="646"/>
            <x v="647"/>
            <x v="649"/>
            <x v="650"/>
            <x v="651"/>
            <x v="652"/>
            <x v="653"/>
            <x v="654"/>
            <x v="655"/>
            <x v="656"/>
            <x v="657"/>
            <x v="659"/>
            <x v="660"/>
            <x v="661"/>
            <x v="662"/>
            <x v="663"/>
            <x v="664"/>
            <x v="665"/>
            <x v="667"/>
            <x v="668"/>
            <x v="669"/>
            <x v="670"/>
            <x v="671"/>
            <x v="672"/>
            <x v="673"/>
            <x v="675"/>
            <x v="676"/>
            <x v="677"/>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2"/>
            <x v="723"/>
            <x v="724"/>
            <x v="725"/>
            <x v="727"/>
            <x v="728"/>
            <x v="729"/>
            <x v="730"/>
            <x v="732"/>
            <x v="733"/>
            <x v="734"/>
            <x v="735"/>
            <x v="737"/>
            <x v="738"/>
            <x v="739"/>
            <x v="740"/>
            <x v="741"/>
            <x v="742"/>
            <x v="743"/>
            <x v="744"/>
            <x v="745"/>
            <x v="746"/>
            <x v="747"/>
            <x v="749"/>
            <x v="750"/>
            <x v="751"/>
            <x v="753"/>
            <x v="754"/>
            <x v="755"/>
            <x v="756"/>
            <x v="757"/>
            <x v="758"/>
            <x v="759"/>
            <x v="760"/>
            <x v="761"/>
            <x v="762"/>
            <x v="763"/>
            <x v="764"/>
            <x v="765"/>
            <x v="766"/>
            <x v="767"/>
            <x v="768"/>
            <x v="769"/>
            <x v="770"/>
            <x v="772"/>
            <x v="773"/>
            <x v="774"/>
            <x v="775"/>
            <x v="776"/>
            <x v="777"/>
            <x v="778"/>
            <x v="779"/>
            <x v="780"/>
            <x v="782"/>
            <x v="783"/>
            <x v="784"/>
            <x v="785"/>
            <x v="786"/>
            <x v="787"/>
            <x v="789"/>
            <x v="791"/>
            <x v="792"/>
            <x v="793"/>
            <x v="794"/>
            <x v="795"/>
            <x v="796"/>
            <x v="797"/>
            <x v="798"/>
            <x v="799"/>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5"/>
            <x v="846"/>
            <x v="847"/>
            <x v="848"/>
            <x v="849"/>
            <x v="850"/>
            <x v="851"/>
            <x v="852"/>
            <x v="853"/>
            <x v="854"/>
            <x v="855"/>
            <x v="856"/>
            <x v="857"/>
            <x v="858"/>
            <x v="859"/>
            <x v="860"/>
            <x v="861"/>
            <x v="862"/>
            <x v="863"/>
            <x v="864"/>
            <x v="865"/>
            <x v="867"/>
            <x v="868"/>
            <x v="869"/>
            <x v="870"/>
            <x v="871"/>
            <x v="872"/>
            <x v="873"/>
            <x v="874"/>
            <x v="875"/>
            <x v="876"/>
            <x v="877"/>
            <x v="878"/>
            <x v="879"/>
            <x v="880"/>
            <x v="881"/>
            <x v="882"/>
            <x v="883"/>
            <x v="884"/>
            <x v="885"/>
            <x v="886"/>
            <x v="887"/>
            <x v="888"/>
            <x v="889"/>
            <x v="890"/>
            <x v="891"/>
            <x v="892"/>
            <x v="893"/>
            <x v="894"/>
            <x v="895"/>
            <x v="896"/>
            <x v="897"/>
            <x v="898"/>
            <x v="899"/>
            <x v="900"/>
            <x v="901"/>
            <x v="902"/>
            <x v="904"/>
            <x v="905"/>
            <x v="906"/>
            <x v="907"/>
            <x v="908"/>
            <x v="909"/>
            <x v="911"/>
            <x v="912"/>
            <x v="913"/>
            <x v="914"/>
            <x v="915"/>
            <x v="916"/>
            <x v="918"/>
            <x v="919"/>
            <x v="920"/>
            <x v="921"/>
            <x v="922"/>
            <x v="923"/>
            <x v="924"/>
            <x v="925"/>
            <x v="926"/>
            <x v="927"/>
            <x v="928"/>
            <x v="929"/>
            <x v="930"/>
            <x v="931"/>
            <x v="932"/>
            <x v="933"/>
            <x v="934"/>
            <x v="935"/>
            <x v="936"/>
            <x v="938"/>
            <x v="939"/>
            <x v="941"/>
            <x v="942"/>
            <x v="943"/>
            <x v="944"/>
            <x v="945"/>
            <x v="946"/>
            <x v="947"/>
            <x v="949"/>
            <x v="950"/>
            <x v="951"/>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4"/>
            <x v="995"/>
            <x v="996"/>
            <x v="998"/>
          </reference>
          <reference field="5" count="1" selected="0">
            <x v="3"/>
          </reference>
        </references>
      </pivotArea>
    </format>
    <format dxfId="96">
      <pivotArea grandRow="1" outline="0" collapsedLevelsAreSubtotals="1" fieldPosition="0"/>
    </format>
    <format dxfId="95">
      <pivotArea dataOnly="0" labelOnly="1" grandRow="1" outline="0" fieldPosition="0"/>
    </format>
    <format dxfId="94">
      <pivotArea type="origin" dataOnly="0" labelOnly="1" outline="0" fieldPosition="0"/>
    </format>
    <format dxfId="93">
      <pivotArea field="0" type="button" dataOnly="0" labelOnly="1" outline="0" axis="axisRow" fieldPosition="0"/>
    </format>
    <format dxfId="92">
      <pivotArea dataOnly="0" labelOnly="1" fieldPosition="0">
        <references count="1">
          <reference field="0" count="50">
            <x v="0"/>
            <x v="1"/>
            <x v="2"/>
            <x v="3"/>
            <x v="4"/>
            <x v="5"/>
            <x v="6"/>
            <x v="7"/>
            <x v="9"/>
            <x v="10"/>
            <x v="11"/>
            <x v="12"/>
            <x v="13"/>
            <x v="14"/>
            <x v="15"/>
            <x v="16"/>
            <x v="17"/>
            <x v="19"/>
            <x v="20"/>
            <x v="21"/>
            <x v="22"/>
            <x v="23"/>
            <x v="24"/>
            <x v="25"/>
            <x v="27"/>
            <x v="28"/>
            <x v="29"/>
            <x v="30"/>
            <x v="31"/>
            <x v="32"/>
            <x v="33"/>
            <x v="34"/>
            <x v="35"/>
            <x v="36"/>
            <x v="37"/>
            <x v="38"/>
            <x v="39"/>
            <x v="40"/>
            <x v="41"/>
            <x v="42"/>
            <x v="43"/>
            <x v="44"/>
            <x v="45"/>
            <x v="46"/>
            <x v="47"/>
            <x v="48"/>
            <x v="49"/>
            <x v="50"/>
            <x v="51"/>
            <x v="52"/>
          </reference>
        </references>
      </pivotArea>
    </format>
    <format dxfId="91">
      <pivotArea dataOnly="0" labelOnly="1" fieldPosition="0">
        <references count="1">
          <reference field="0" count="50">
            <x v="53"/>
            <x v="54"/>
            <x v="55"/>
            <x v="56"/>
            <x v="57"/>
            <x v="58"/>
            <x v="59"/>
            <x v="60"/>
            <x v="61"/>
            <x v="62"/>
            <x v="63"/>
            <x v="64"/>
            <x v="65"/>
            <x v="66"/>
            <x v="67"/>
            <x v="68"/>
            <x v="70"/>
            <x v="71"/>
            <x v="72"/>
            <x v="73"/>
            <x v="74"/>
            <x v="75"/>
            <x v="76"/>
            <x v="77"/>
            <x v="78"/>
            <x v="79"/>
            <x v="80"/>
            <x v="81"/>
            <x v="82"/>
            <x v="83"/>
            <x v="84"/>
            <x v="85"/>
            <x v="86"/>
            <x v="87"/>
            <x v="88"/>
            <x v="89"/>
            <x v="90"/>
            <x v="91"/>
            <x v="92"/>
            <x v="94"/>
            <x v="95"/>
            <x v="96"/>
            <x v="97"/>
            <x v="98"/>
            <x v="99"/>
            <x v="100"/>
            <x v="101"/>
            <x v="102"/>
            <x v="103"/>
            <x v="104"/>
          </reference>
        </references>
      </pivotArea>
    </format>
    <format dxfId="90">
      <pivotArea dataOnly="0" labelOnly="1" fieldPosition="0">
        <references count="1">
          <reference field="0" count="50">
            <x v="105"/>
            <x v="106"/>
            <x v="107"/>
            <x v="108"/>
            <x v="109"/>
            <x v="110"/>
            <x v="111"/>
            <x v="112"/>
            <x v="113"/>
            <x v="114"/>
            <x v="115"/>
            <x v="116"/>
            <x v="117"/>
            <x v="118"/>
            <x v="119"/>
            <x v="120"/>
            <x v="121"/>
            <x v="122"/>
            <x v="123"/>
            <x v="124"/>
            <x v="125"/>
            <x v="126"/>
            <x v="127"/>
            <x v="130"/>
            <x v="131"/>
            <x v="132"/>
            <x v="133"/>
            <x v="134"/>
            <x v="135"/>
            <x v="137"/>
            <x v="138"/>
            <x v="139"/>
            <x v="140"/>
            <x v="141"/>
            <x v="142"/>
            <x v="143"/>
            <x v="144"/>
            <x v="145"/>
            <x v="147"/>
            <x v="148"/>
            <x v="149"/>
            <x v="150"/>
            <x v="151"/>
            <x v="152"/>
            <x v="153"/>
            <x v="154"/>
            <x v="155"/>
            <x v="157"/>
            <x v="158"/>
            <x v="159"/>
          </reference>
        </references>
      </pivotArea>
    </format>
    <format dxfId="89">
      <pivotArea dataOnly="0" labelOnly="1" fieldPosition="0">
        <references count="1">
          <reference field="0" count="50">
            <x v="160"/>
            <x v="161"/>
            <x v="162"/>
            <x v="163"/>
            <x v="164"/>
            <x v="165"/>
            <x v="166"/>
            <x v="167"/>
            <x v="168"/>
            <x v="169"/>
            <x v="170"/>
            <x v="171"/>
            <x v="172"/>
            <x v="173"/>
            <x v="174"/>
            <x v="175"/>
            <x v="176"/>
            <x v="177"/>
            <x v="178"/>
            <x v="179"/>
            <x v="180"/>
            <x v="181"/>
            <x v="182"/>
            <x v="183"/>
            <x v="184"/>
            <x v="185"/>
            <x v="186"/>
            <x v="187"/>
            <x v="188"/>
            <x v="190"/>
            <x v="191"/>
            <x v="192"/>
            <x v="193"/>
            <x v="194"/>
            <x v="195"/>
            <x v="196"/>
            <x v="197"/>
            <x v="198"/>
            <x v="199"/>
            <x v="200"/>
            <x v="201"/>
            <x v="203"/>
            <x v="204"/>
            <x v="205"/>
            <x v="207"/>
            <x v="208"/>
            <x v="210"/>
            <x v="211"/>
            <x v="212"/>
            <x v="213"/>
          </reference>
        </references>
      </pivotArea>
    </format>
    <format dxfId="88">
      <pivotArea dataOnly="0" labelOnly="1" fieldPosition="0">
        <references count="1">
          <reference field="0" count="50">
            <x v="214"/>
            <x v="215"/>
            <x v="216"/>
            <x v="217"/>
            <x v="218"/>
            <x v="219"/>
            <x v="220"/>
            <x v="221"/>
            <x v="222"/>
            <x v="223"/>
            <x v="224"/>
            <x v="225"/>
            <x v="226"/>
            <x v="227"/>
            <x v="228"/>
            <x v="229"/>
            <x v="230"/>
            <x v="232"/>
            <x v="233"/>
            <x v="234"/>
            <x v="235"/>
            <x v="236"/>
            <x v="237"/>
            <x v="238"/>
            <x v="239"/>
            <x v="240"/>
            <x v="241"/>
            <x v="242"/>
            <x v="243"/>
            <x v="244"/>
            <x v="245"/>
            <x v="246"/>
            <x v="247"/>
            <x v="248"/>
            <x v="249"/>
            <x v="250"/>
            <x v="251"/>
            <x v="252"/>
            <x v="253"/>
            <x v="254"/>
            <x v="255"/>
            <x v="256"/>
            <x v="257"/>
            <x v="258"/>
            <x v="259"/>
            <x v="260"/>
            <x v="261"/>
            <x v="262"/>
            <x v="263"/>
            <x v="264"/>
          </reference>
        </references>
      </pivotArea>
    </format>
    <format dxfId="87">
      <pivotArea dataOnly="0" labelOnly="1" fieldPosition="0">
        <references count="1">
          <reference field="0" count="50">
            <x v="265"/>
            <x v="266"/>
            <x v="267"/>
            <x v="268"/>
            <x v="269"/>
            <x v="272"/>
            <x v="273"/>
            <x v="274"/>
            <x v="275"/>
            <x v="276"/>
            <x v="277"/>
            <x v="278"/>
            <x v="279"/>
            <x v="280"/>
            <x v="281"/>
            <x v="282"/>
            <x v="283"/>
            <x v="284"/>
            <x v="285"/>
            <x v="287"/>
            <x v="288"/>
            <x v="289"/>
            <x v="290"/>
            <x v="291"/>
            <x v="292"/>
            <x v="294"/>
            <x v="295"/>
            <x v="296"/>
            <x v="297"/>
            <x v="298"/>
            <x v="299"/>
            <x v="300"/>
            <x v="301"/>
            <x v="302"/>
            <x v="303"/>
            <x v="304"/>
            <x v="305"/>
            <x v="306"/>
            <x v="307"/>
            <x v="308"/>
            <x v="310"/>
            <x v="311"/>
            <x v="312"/>
            <x v="313"/>
            <x v="314"/>
            <x v="315"/>
            <x v="316"/>
            <x v="317"/>
            <x v="318"/>
            <x v="320"/>
          </reference>
        </references>
      </pivotArea>
    </format>
    <format dxfId="86">
      <pivotArea dataOnly="0" labelOnly="1" fieldPosition="0">
        <references count="1">
          <reference field="0" count="50">
            <x v="321"/>
            <x v="322"/>
            <x v="323"/>
            <x v="324"/>
            <x v="325"/>
            <x v="326"/>
            <x v="327"/>
            <x v="328"/>
            <x v="330"/>
            <x v="331"/>
            <x v="332"/>
            <x v="333"/>
            <x v="334"/>
            <x v="335"/>
            <x v="336"/>
            <x v="337"/>
            <x v="338"/>
            <x v="340"/>
            <x v="341"/>
            <x v="342"/>
            <x v="343"/>
            <x v="344"/>
            <x v="345"/>
            <x v="346"/>
            <x v="347"/>
            <x v="348"/>
            <x v="349"/>
            <x v="350"/>
            <x v="351"/>
            <x v="352"/>
            <x v="353"/>
            <x v="354"/>
            <x v="356"/>
            <x v="357"/>
            <x v="358"/>
            <x v="359"/>
            <x v="360"/>
            <x v="361"/>
            <x v="362"/>
            <x v="363"/>
            <x v="364"/>
            <x v="365"/>
            <x v="366"/>
            <x v="367"/>
            <x v="368"/>
            <x v="369"/>
            <x v="370"/>
            <x v="371"/>
            <x v="372"/>
            <x v="373"/>
          </reference>
        </references>
      </pivotArea>
    </format>
    <format dxfId="85">
      <pivotArea dataOnly="0" labelOnly="1" fieldPosition="0">
        <references count="1">
          <reference field="0" count="50">
            <x v="374"/>
            <x v="375"/>
            <x v="376"/>
            <x v="377"/>
            <x v="378"/>
            <x v="379"/>
            <x v="380"/>
            <x v="381"/>
            <x v="382"/>
            <x v="383"/>
            <x v="384"/>
            <x v="385"/>
            <x v="386"/>
            <x v="387"/>
            <x v="389"/>
            <x v="390"/>
            <x v="391"/>
            <x v="392"/>
            <x v="393"/>
            <x v="394"/>
            <x v="395"/>
            <x v="396"/>
            <x v="397"/>
            <x v="398"/>
            <x v="399"/>
            <x v="400"/>
            <x v="401"/>
            <x v="402"/>
            <x v="403"/>
            <x v="404"/>
            <x v="405"/>
            <x v="406"/>
            <x v="407"/>
            <x v="408"/>
            <x v="409"/>
            <x v="411"/>
            <x v="412"/>
            <x v="414"/>
            <x v="415"/>
            <x v="416"/>
            <x v="417"/>
            <x v="418"/>
            <x v="419"/>
            <x v="420"/>
            <x v="421"/>
            <x v="422"/>
            <x v="423"/>
            <x v="424"/>
            <x v="425"/>
            <x v="426"/>
          </reference>
        </references>
      </pivotArea>
    </format>
    <format dxfId="84">
      <pivotArea dataOnly="0" labelOnly="1" fieldPosition="0">
        <references count="1">
          <reference field="0" count="50">
            <x v="427"/>
            <x v="428"/>
            <x v="430"/>
            <x v="431"/>
            <x v="432"/>
            <x v="433"/>
            <x v="435"/>
            <x v="436"/>
            <x v="437"/>
            <x v="438"/>
            <x v="439"/>
            <x v="440"/>
            <x v="441"/>
            <x v="442"/>
            <x v="444"/>
            <x v="445"/>
            <x v="446"/>
            <x v="448"/>
            <x v="449"/>
            <x v="450"/>
            <x v="451"/>
            <x v="452"/>
            <x v="453"/>
            <x v="454"/>
            <x v="455"/>
            <x v="456"/>
            <x v="457"/>
            <x v="458"/>
            <x v="459"/>
            <x v="460"/>
            <x v="461"/>
            <x v="462"/>
            <x v="463"/>
            <x v="464"/>
            <x v="465"/>
            <x v="466"/>
            <x v="467"/>
            <x v="468"/>
            <x v="469"/>
            <x v="470"/>
            <x v="471"/>
            <x v="472"/>
            <x v="473"/>
            <x v="474"/>
            <x v="475"/>
            <x v="476"/>
            <x v="477"/>
            <x v="478"/>
            <x v="479"/>
            <x v="480"/>
          </reference>
        </references>
      </pivotArea>
    </format>
    <format dxfId="83">
      <pivotArea dataOnly="0" labelOnly="1" fieldPosition="0">
        <references count="1">
          <reference field="0" count="50">
            <x v="481"/>
            <x v="482"/>
            <x v="483"/>
            <x v="484"/>
            <x v="485"/>
            <x v="486"/>
            <x v="487"/>
            <x v="488"/>
            <x v="489"/>
            <x v="490"/>
            <x v="491"/>
            <x v="493"/>
            <x v="494"/>
            <x v="495"/>
            <x v="496"/>
            <x v="497"/>
            <x v="498"/>
            <x v="499"/>
            <x v="500"/>
            <x v="501"/>
            <x v="502"/>
            <x v="503"/>
            <x v="504"/>
            <x v="505"/>
            <x v="506"/>
            <x v="507"/>
            <x v="508"/>
            <x v="509"/>
            <x v="510"/>
            <x v="511"/>
            <x v="512"/>
            <x v="515"/>
            <x v="516"/>
            <x v="517"/>
            <x v="518"/>
            <x v="519"/>
            <x v="520"/>
            <x v="521"/>
            <x v="522"/>
            <x v="523"/>
            <x v="524"/>
            <x v="525"/>
            <x v="526"/>
            <x v="527"/>
            <x v="528"/>
            <x v="529"/>
            <x v="530"/>
            <x v="532"/>
            <x v="533"/>
            <x v="534"/>
          </reference>
        </references>
      </pivotArea>
    </format>
    <format dxfId="82">
      <pivotArea dataOnly="0" labelOnly="1" fieldPosition="0">
        <references count="1">
          <reference field="0" count="50">
            <x v="535"/>
            <x v="536"/>
            <x v="537"/>
            <x v="538"/>
            <x v="539"/>
            <x v="540"/>
            <x v="541"/>
            <x v="542"/>
            <x v="543"/>
            <x v="544"/>
            <x v="545"/>
            <x v="546"/>
            <x v="547"/>
            <x v="548"/>
            <x v="549"/>
            <x v="551"/>
            <x v="552"/>
            <x v="553"/>
            <x v="554"/>
            <x v="555"/>
            <x v="556"/>
            <x v="557"/>
            <x v="558"/>
            <x v="559"/>
            <x v="560"/>
            <x v="561"/>
            <x v="562"/>
            <x v="563"/>
            <x v="564"/>
            <x v="565"/>
            <x v="566"/>
            <x v="567"/>
            <x v="568"/>
            <x v="569"/>
            <x v="570"/>
            <x v="571"/>
            <x v="573"/>
            <x v="574"/>
            <x v="575"/>
            <x v="576"/>
            <x v="578"/>
            <x v="579"/>
            <x v="580"/>
            <x v="581"/>
            <x v="582"/>
            <x v="583"/>
            <x v="584"/>
            <x v="585"/>
            <x v="586"/>
            <x v="587"/>
          </reference>
        </references>
      </pivotArea>
    </format>
    <format dxfId="81">
      <pivotArea dataOnly="0" labelOnly="1" fieldPosition="0">
        <references count="1">
          <reference field="0" count="50">
            <x v="588"/>
            <x v="589"/>
            <x v="590"/>
            <x v="591"/>
            <x v="592"/>
            <x v="593"/>
            <x v="594"/>
            <x v="595"/>
            <x v="596"/>
            <x v="597"/>
            <x v="598"/>
            <x v="599"/>
            <x v="600"/>
            <x v="601"/>
            <x v="602"/>
            <x v="603"/>
            <x v="604"/>
            <x v="605"/>
            <x v="606"/>
            <x v="607"/>
            <x v="608"/>
            <x v="609"/>
            <x v="610"/>
            <x v="612"/>
            <x v="613"/>
            <x v="614"/>
            <x v="615"/>
            <x v="616"/>
            <x v="617"/>
            <x v="618"/>
            <x v="619"/>
            <x v="620"/>
            <x v="621"/>
            <x v="622"/>
            <x v="623"/>
            <x v="624"/>
            <x v="625"/>
            <x v="626"/>
            <x v="627"/>
            <x v="628"/>
            <x v="629"/>
            <x v="631"/>
            <x v="633"/>
            <x v="635"/>
            <x v="636"/>
            <x v="637"/>
            <x v="638"/>
            <x v="640"/>
            <x v="641"/>
            <x v="642"/>
          </reference>
        </references>
      </pivotArea>
    </format>
    <format dxfId="80">
      <pivotArea dataOnly="0" labelOnly="1" fieldPosition="0">
        <references count="1">
          <reference field="0" count="50">
            <x v="643"/>
            <x v="644"/>
            <x v="645"/>
            <x v="646"/>
            <x v="647"/>
            <x v="649"/>
            <x v="650"/>
            <x v="651"/>
            <x v="652"/>
            <x v="653"/>
            <x v="654"/>
            <x v="655"/>
            <x v="656"/>
            <x v="657"/>
            <x v="659"/>
            <x v="660"/>
            <x v="661"/>
            <x v="662"/>
            <x v="663"/>
            <x v="664"/>
            <x v="665"/>
            <x v="667"/>
            <x v="668"/>
            <x v="669"/>
            <x v="670"/>
            <x v="671"/>
            <x v="672"/>
            <x v="673"/>
            <x v="675"/>
            <x v="676"/>
            <x v="677"/>
            <x v="679"/>
            <x v="680"/>
            <x v="681"/>
            <x v="682"/>
            <x v="683"/>
            <x v="684"/>
            <x v="685"/>
            <x v="686"/>
            <x v="687"/>
            <x v="688"/>
            <x v="689"/>
            <x v="690"/>
            <x v="691"/>
            <x v="692"/>
            <x v="693"/>
            <x v="694"/>
            <x v="695"/>
            <x v="696"/>
            <x v="697"/>
          </reference>
        </references>
      </pivotArea>
    </format>
    <format dxfId="79">
      <pivotArea dataOnly="0" labelOnly="1" fieldPosition="0">
        <references count="1">
          <reference field="0" count="50">
            <x v="698"/>
            <x v="699"/>
            <x v="700"/>
            <x v="701"/>
            <x v="702"/>
            <x v="703"/>
            <x v="704"/>
            <x v="705"/>
            <x v="706"/>
            <x v="707"/>
            <x v="708"/>
            <x v="709"/>
            <x v="710"/>
            <x v="711"/>
            <x v="712"/>
            <x v="713"/>
            <x v="714"/>
            <x v="715"/>
            <x v="716"/>
            <x v="717"/>
            <x v="718"/>
            <x v="719"/>
            <x v="722"/>
            <x v="723"/>
            <x v="724"/>
            <x v="725"/>
            <x v="727"/>
            <x v="728"/>
            <x v="729"/>
            <x v="730"/>
            <x v="732"/>
            <x v="733"/>
            <x v="734"/>
            <x v="735"/>
            <x v="737"/>
            <x v="738"/>
            <x v="739"/>
            <x v="740"/>
            <x v="741"/>
            <x v="742"/>
            <x v="743"/>
            <x v="744"/>
            <x v="745"/>
            <x v="746"/>
            <x v="747"/>
            <x v="749"/>
            <x v="750"/>
            <x v="751"/>
            <x v="753"/>
            <x v="754"/>
          </reference>
        </references>
      </pivotArea>
    </format>
    <format dxfId="78">
      <pivotArea dataOnly="0" labelOnly="1" fieldPosition="0">
        <references count="1">
          <reference field="0" count="50">
            <x v="755"/>
            <x v="756"/>
            <x v="757"/>
            <x v="758"/>
            <x v="759"/>
            <x v="760"/>
            <x v="761"/>
            <x v="762"/>
            <x v="763"/>
            <x v="764"/>
            <x v="765"/>
            <x v="766"/>
            <x v="767"/>
            <x v="768"/>
            <x v="769"/>
            <x v="770"/>
            <x v="772"/>
            <x v="773"/>
            <x v="774"/>
            <x v="775"/>
            <x v="776"/>
            <x v="777"/>
            <x v="778"/>
            <x v="779"/>
            <x v="780"/>
            <x v="782"/>
            <x v="783"/>
            <x v="784"/>
            <x v="785"/>
            <x v="786"/>
            <x v="787"/>
            <x v="789"/>
            <x v="791"/>
            <x v="792"/>
            <x v="793"/>
            <x v="794"/>
            <x v="795"/>
            <x v="796"/>
            <x v="797"/>
            <x v="798"/>
            <x v="799"/>
            <x v="800"/>
            <x v="801"/>
            <x v="802"/>
            <x v="803"/>
            <x v="804"/>
            <x v="805"/>
            <x v="806"/>
            <x v="807"/>
            <x v="808"/>
          </reference>
        </references>
      </pivotArea>
    </format>
    <format dxfId="77">
      <pivotArea dataOnly="0" labelOnly="1" fieldPosition="0">
        <references count="1">
          <reference field="0" count="50">
            <x v="809"/>
            <x v="810"/>
            <x v="811"/>
            <x v="812"/>
            <x v="813"/>
            <x v="814"/>
            <x v="815"/>
            <x v="816"/>
            <x v="817"/>
            <x v="818"/>
            <x v="819"/>
            <x v="820"/>
            <x v="821"/>
            <x v="822"/>
            <x v="823"/>
            <x v="824"/>
            <x v="825"/>
            <x v="826"/>
            <x v="827"/>
            <x v="828"/>
            <x v="829"/>
            <x v="830"/>
            <x v="831"/>
            <x v="832"/>
            <x v="833"/>
            <x v="834"/>
            <x v="835"/>
            <x v="836"/>
            <x v="837"/>
            <x v="838"/>
            <x v="839"/>
            <x v="840"/>
            <x v="841"/>
            <x v="842"/>
            <x v="843"/>
            <x v="845"/>
            <x v="846"/>
            <x v="847"/>
            <x v="848"/>
            <x v="849"/>
            <x v="850"/>
            <x v="851"/>
            <x v="852"/>
            <x v="853"/>
            <x v="854"/>
            <x v="855"/>
            <x v="856"/>
            <x v="857"/>
            <x v="858"/>
            <x v="859"/>
          </reference>
        </references>
      </pivotArea>
    </format>
    <format dxfId="76">
      <pivotArea dataOnly="0" labelOnly="1" fieldPosition="0">
        <references count="1">
          <reference field="0" count="50">
            <x v="860"/>
            <x v="861"/>
            <x v="862"/>
            <x v="863"/>
            <x v="864"/>
            <x v="865"/>
            <x v="867"/>
            <x v="868"/>
            <x v="869"/>
            <x v="870"/>
            <x v="871"/>
            <x v="872"/>
            <x v="873"/>
            <x v="874"/>
            <x v="875"/>
            <x v="876"/>
            <x v="877"/>
            <x v="878"/>
            <x v="879"/>
            <x v="880"/>
            <x v="881"/>
            <x v="882"/>
            <x v="883"/>
            <x v="884"/>
            <x v="885"/>
            <x v="886"/>
            <x v="887"/>
            <x v="888"/>
            <x v="889"/>
            <x v="890"/>
            <x v="891"/>
            <x v="892"/>
            <x v="893"/>
            <x v="894"/>
            <x v="895"/>
            <x v="896"/>
            <x v="897"/>
            <x v="898"/>
            <x v="899"/>
            <x v="900"/>
            <x v="901"/>
            <x v="902"/>
            <x v="904"/>
            <x v="905"/>
            <x v="906"/>
            <x v="907"/>
            <x v="908"/>
            <x v="909"/>
            <x v="911"/>
            <x v="912"/>
          </reference>
        </references>
      </pivotArea>
    </format>
    <format dxfId="75">
      <pivotArea dataOnly="0" labelOnly="1" fieldPosition="0">
        <references count="1">
          <reference field="0" count="50">
            <x v="913"/>
            <x v="914"/>
            <x v="915"/>
            <x v="916"/>
            <x v="918"/>
            <x v="919"/>
            <x v="920"/>
            <x v="921"/>
            <x v="922"/>
            <x v="923"/>
            <x v="924"/>
            <x v="925"/>
            <x v="926"/>
            <x v="927"/>
            <x v="928"/>
            <x v="929"/>
            <x v="930"/>
            <x v="931"/>
            <x v="932"/>
            <x v="933"/>
            <x v="934"/>
            <x v="935"/>
            <x v="936"/>
            <x v="938"/>
            <x v="939"/>
            <x v="941"/>
            <x v="942"/>
            <x v="943"/>
            <x v="944"/>
            <x v="945"/>
            <x v="946"/>
            <x v="947"/>
            <x v="949"/>
            <x v="950"/>
            <x v="951"/>
            <x v="953"/>
            <x v="954"/>
            <x v="955"/>
            <x v="956"/>
            <x v="957"/>
            <x v="958"/>
            <x v="959"/>
            <x v="960"/>
            <x v="961"/>
            <x v="962"/>
            <x v="963"/>
            <x v="964"/>
            <x v="965"/>
            <x v="966"/>
            <x v="967"/>
          </reference>
        </references>
      </pivotArea>
    </format>
    <format dxfId="74">
      <pivotArea dataOnly="0" labelOnly="1" fieldPosition="0">
        <references count="1">
          <reference field="0" count="29">
            <x v="968"/>
            <x v="969"/>
            <x v="970"/>
            <x v="971"/>
            <x v="972"/>
            <x v="973"/>
            <x v="974"/>
            <x v="975"/>
            <x v="976"/>
            <x v="977"/>
            <x v="978"/>
            <x v="979"/>
            <x v="980"/>
            <x v="981"/>
            <x v="982"/>
            <x v="983"/>
            <x v="984"/>
            <x v="985"/>
            <x v="986"/>
            <x v="987"/>
            <x v="988"/>
            <x v="989"/>
            <x v="990"/>
            <x v="991"/>
            <x v="992"/>
            <x v="994"/>
            <x v="995"/>
            <x v="996"/>
            <x v="998"/>
          </reference>
        </references>
      </pivotArea>
    </format>
    <format dxfId="7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5F9EE0-9C8F-4973-8041-DA36ADD9CF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2" firstHeaderRow="1" firstDataRow="2" firstDataCol="1"/>
  <pivotFields count="23">
    <pivotField showAll="0"/>
    <pivotField showAll="0"/>
    <pivotField showAll="0"/>
    <pivotField numFmtId="43" showAll="0"/>
    <pivotField numFmtId="43" showAll="0"/>
    <pivotField axis="axisCol" dataField="1" showAll="0">
      <items count="5">
        <item x="3"/>
        <item x="0"/>
        <item h="1" x="2"/>
        <item x="1"/>
        <item t="default"/>
      </items>
    </pivotField>
    <pivotField showAll="0"/>
    <pivotField axis="axisRow" showAll="0">
      <items count="8">
        <item x="2"/>
        <item x="0"/>
        <item x="5"/>
        <item x="3"/>
        <item x="4"/>
        <item x="6"/>
        <item x="1"/>
        <item t="default"/>
      </items>
    </pivotField>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showAll="0"/>
    <pivotField showAll="0"/>
    <pivotField numFmtId="9"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7"/>
  </rowFields>
  <rowItems count="8">
    <i>
      <x/>
    </i>
    <i>
      <x v="1"/>
    </i>
    <i>
      <x v="2"/>
    </i>
    <i>
      <x v="3"/>
    </i>
    <i>
      <x v="4"/>
    </i>
    <i>
      <x v="5"/>
    </i>
    <i>
      <x v="6"/>
    </i>
    <i t="grand">
      <x/>
    </i>
  </rowItems>
  <colFields count="1">
    <field x="5"/>
  </colFields>
  <colItems count="4">
    <i>
      <x/>
    </i>
    <i>
      <x v="1"/>
    </i>
    <i>
      <x v="3"/>
    </i>
    <i t="grand">
      <x/>
    </i>
  </colItems>
  <dataFields count="1">
    <dataField name="Count of outcome" fld="5" subtotal="count" baseField="0" baseItem="0"/>
  </dataFields>
  <formats count="21">
    <format dxfId="72">
      <pivotArea type="all" dataOnly="0" outline="0" fieldPosition="0"/>
    </format>
    <format dxfId="71">
      <pivotArea outline="0" collapsedLevelsAreSubtotals="1" fieldPosition="0"/>
    </format>
    <format dxfId="70">
      <pivotArea type="origin" dataOnly="0" labelOnly="1" outline="0" fieldPosition="0"/>
    </format>
    <format dxfId="69">
      <pivotArea field="5" type="button" dataOnly="0" labelOnly="1" outline="0" axis="axisCol" fieldPosition="0"/>
    </format>
    <format dxfId="68">
      <pivotArea type="topRight" dataOnly="0" labelOnly="1" outline="0" fieldPosition="0"/>
    </format>
    <format dxfId="67">
      <pivotArea field="7" type="button" dataOnly="0" labelOnly="1" outline="0" axis="axisRow" fieldPosition="0"/>
    </format>
    <format dxfId="66">
      <pivotArea dataOnly="0" labelOnly="1" fieldPosition="0">
        <references count="1">
          <reference field="7" count="0"/>
        </references>
      </pivotArea>
    </format>
    <format dxfId="65">
      <pivotArea dataOnly="0" labelOnly="1" fieldPosition="0">
        <references count="1">
          <reference field="5" count="0"/>
        </references>
      </pivotArea>
    </format>
    <format dxfId="64">
      <pivotArea dataOnly="0" labelOnly="1" grandCol="1" outline="0" fieldPosition="0"/>
    </format>
    <format dxfId="63">
      <pivotArea field="7" type="button" dataOnly="0" labelOnly="1" outline="0" axis="axisRow" fieldPosition="0"/>
    </format>
    <format dxfId="62">
      <pivotArea dataOnly="0" labelOnly="1" fieldPosition="0">
        <references count="1">
          <reference field="5" count="0"/>
        </references>
      </pivotArea>
    </format>
    <format dxfId="61">
      <pivotArea dataOnly="0" labelOnly="1" grandCol="1" outline="0" fieldPosition="0"/>
    </format>
    <format dxfId="60">
      <pivotArea field="7" type="button" dataOnly="0" labelOnly="1" outline="0" axis="axisRow" fieldPosition="0"/>
    </format>
    <format dxfId="59">
      <pivotArea dataOnly="0" labelOnly="1" fieldPosition="0">
        <references count="1">
          <reference field="5" count="0"/>
        </references>
      </pivotArea>
    </format>
    <format dxfId="58">
      <pivotArea dataOnly="0" labelOnly="1" grandCol="1" outline="0" fieldPosition="0"/>
    </format>
    <format dxfId="57">
      <pivotArea field="7" dataOnly="0" grandRow="1" axis="axisRow" fieldPosition="0">
        <references count="1">
          <reference field="7" count="0"/>
        </references>
      </pivotArea>
    </format>
    <format dxfId="56">
      <pivotArea field="7" dataOnly="0" grandRow="1" axis="axisRow" fieldPosition="0">
        <references count="1">
          <reference field="7" count="0"/>
        </references>
      </pivotArea>
    </format>
    <format dxfId="55">
      <pivotArea collapsedLevelsAreSubtotals="1" fieldPosition="0">
        <references count="1">
          <reference field="7" count="0"/>
        </references>
      </pivotArea>
    </format>
    <format dxfId="54">
      <pivotArea dataOnly="0" labelOnly="1" fieldPosition="0">
        <references count="1">
          <reference field="7" count="0"/>
        </references>
      </pivotArea>
    </format>
    <format dxfId="53">
      <pivotArea grandRow="1" outline="0" collapsedLevelsAreSubtotals="1" fieldPosition="0"/>
    </format>
    <format dxfId="5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646ACF-D3E6-427B-88D4-D850716BC7A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Year">
  <location ref="A4:E17" firstHeaderRow="1" firstDataRow="2" firstDataCol="1"/>
  <pivotFields count="23">
    <pivotField showAll="0"/>
    <pivotField showAll="0"/>
    <pivotField showAll="0"/>
    <pivotField numFmtId="43" showAll="0">
      <items count="448">
        <item x="0"/>
        <item x="60"/>
        <item x="31"/>
        <item x="126"/>
        <item x="79"/>
        <item x="67"/>
        <item x="65"/>
        <item x="272"/>
        <item x="81"/>
        <item x="1"/>
        <item x="42"/>
        <item x="39"/>
        <item x="12"/>
        <item x="37"/>
        <item x="89"/>
        <item x="22"/>
        <item x="118"/>
        <item x="196"/>
        <item x="173"/>
        <item x="166"/>
        <item x="186"/>
        <item x="97"/>
        <item x="50"/>
        <item x="54"/>
        <item x="49"/>
        <item x="162"/>
        <item x="33"/>
        <item x="170"/>
        <item x="88"/>
        <item x="74"/>
        <item x="26"/>
        <item x="136"/>
        <item x="41"/>
        <item x="167"/>
        <item x="61"/>
        <item x="220"/>
        <item x="178"/>
        <item x="3"/>
        <item x="333"/>
        <item x="6"/>
        <item x="176"/>
        <item x="53"/>
        <item x="73"/>
        <item x="70"/>
        <item x="92"/>
        <item x="135"/>
        <item x="5"/>
        <item x="98"/>
        <item x="91"/>
        <item x="20"/>
        <item x="36"/>
        <item x="57"/>
        <item x="306"/>
        <item x="291"/>
        <item x="46"/>
        <item x="55"/>
        <item x="8"/>
        <item x="9"/>
        <item x="330"/>
        <item x="191"/>
        <item x="47"/>
        <item x="313"/>
        <item x="85"/>
        <item x="350"/>
        <item x="260"/>
        <item x="143"/>
        <item x="44"/>
        <item x="190"/>
        <item x="71"/>
        <item x="168"/>
        <item x="4"/>
        <item x="106"/>
        <item x="75"/>
        <item x="58"/>
        <item x="48"/>
        <item x="32"/>
        <item x="139"/>
        <item x="111"/>
        <item x="141"/>
        <item x="275"/>
        <item x="133"/>
        <item x="251"/>
        <item x="35"/>
        <item x="200"/>
        <item x="25"/>
        <item x="14"/>
        <item x="243"/>
        <item x="29"/>
        <item x="151"/>
        <item x="40"/>
        <item x="103"/>
        <item x="62"/>
        <item x="122"/>
        <item x="34"/>
        <item x="83"/>
        <item x="435"/>
        <item x="344"/>
        <item x="144"/>
        <item x="358"/>
        <item x="66"/>
        <item x="408"/>
        <item x="405"/>
        <item x="287"/>
        <item x="317"/>
        <item x="174"/>
        <item x="77"/>
        <item x="311"/>
        <item x="204"/>
        <item x="224"/>
        <item x="124"/>
        <item x="410"/>
        <item x="110"/>
        <item x="286"/>
        <item x="334"/>
        <item x="329"/>
        <item x="134"/>
        <item x="356"/>
        <item x="10"/>
        <item x="258"/>
        <item x="379"/>
        <item x="171"/>
        <item x="303"/>
        <item x="241"/>
        <item x="312"/>
        <item x="69"/>
        <item x="194"/>
        <item x="43"/>
        <item x="219"/>
        <item x="203"/>
        <item x="267"/>
        <item x="349"/>
        <item x="428"/>
        <item x="117"/>
        <item x="211"/>
        <item x="424"/>
        <item x="373"/>
        <item x="130"/>
        <item x="229"/>
        <item x="242"/>
        <item x="431"/>
        <item x="169"/>
        <item x="415"/>
        <item x="423"/>
        <item x="113"/>
        <item x="157"/>
        <item x="369"/>
        <item x="142"/>
        <item x="440"/>
        <item x="328"/>
        <item x="433"/>
        <item x="403"/>
        <item x="316"/>
        <item x="131"/>
        <item x="94"/>
        <item x="180"/>
        <item x="24"/>
        <item x="237"/>
        <item x="160"/>
        <item x="213"/>
        <item x="386"/>
        <item x="376"/>
        <item x="357"/>
        <item x="240"/>
        <item x="226"/>
        <item x="28"/>
        <item x="292"/>
        <item x="185"/>
        <item x="399"/>
        <item x="430"/>
        <item x="370"/>
        <item x="352"/>
        <item x="390"/>
        <item x="400"/>
        <item x="378"/>
        <item x="145"/>
        <item x="382"/>
        <item x="132"/>
        <item x="281"/>
        <item x="64"/>
        <item x="18"/>
        <item x="338"/>
        <item x="221"/>
        <item x="138"/>
        <item x="234"/>
        <item x="163"/>
        <item x="394"/>
        <item x="87"/>
        <item x="175"/>
        <item x="182"/>
        <item x="362"/>
        <item x="15"/>
        <item x="236"/>
        <item x="146"/>
        <item x="371"/>
        <item x="109"/>
        <item x="302"/>
        <item x="205"/>
        <item x="445"/>
        <item x="161"/>
        <item x="276"/>
        <item x="80"/>
        <item x="209"/>
        <item x="407"/>
        <item x="426"/>
        <item x="321"/>
        <item x="384"/>
        <item x="101"/>
        <item x="207"/>
        <item x="325"/>
        <item x="271"/>
        <item x="414"/>
        <item x="339"/>
        <item x="310"/>
        <item x="56"/>
        <item x="432"/>
        <item x="322"/>
        <item x="218"/>
        <item x="381"/>
        <item x="148"/>
        <item x="93"/>
        <item x="193"/>
        <item x="299"/>
        <item x="355"/>
        <item x="177"/>
        <item x="411"/>
        <item x="11"/>
        <item x="417"/>
        <item x="342"/>
        <item x="107"/>
        <item x="233"/>
        <item x="314"/>
        <item x="179"/>
        <item x="197"/>
        <item x="396"/>
        <item x="13"/>
        <item x="300"/>
        <item x="401"/>
        <item x="165"/>
        <item x="337"/>
        <item x="404"/>
        <item x="318"/>
        <item x="159"/>
        <item x="153"/>
        <item x="439"/>
        <item x="326"/>
        <item x="137"/>
        <item x="393"/>
        <item x="296"/>
        <item x="262"/>
        <item x="38"/>
        <item x="121"/>
        <item x="279"/>
        <item x="278"/>
        <item x="108"/>
        <item x="19"/>
        <item x="398"/>
        <item x="202"/>
        <item x="17"/>
        <item x="51"/>
        <item x="336"/>
        <item x="208"/>
        <item x="309"/>
        <item x="315"/>
        <item x="127"/>
        <item x="402"/>
        <item x="387"/>
        <item x="238"/>
        <item x="359"/>
        <item x="82"/>
        <item x="347"/>
        <item x="201"/>
        <item x="268"/>
        <item x="105"/>
        <item x="27"/>
        <item x="254"/>
        <item x="259"/>
        <item x="235"/>
        <item x="100"/>
        <item x="152"/>
        <item x="293"/>
        <item x="307"/>
        <item x="68"/>
        <item x="354"/>
        <item x="21"/>
        <item x="2"/>
        <item x="323"/>
        <item x="392"/>
        <item x="78"/>
        <item x="231"/>
        <item x="7"/>
        <item x="280"/>
        <item x="391"/>
        <item x="446"/>
        <item x="181"/>
        <item x="188"/>
        <item x="222"/>
        <item x="247"/>
        <item x="250"/>
        <item x="212"/>
        <item x="228"/>
        <item x="232"/>
        <item x="129"/>
        <item x="295"/>
        <item x="406"/>
        <item x="265"/>
        <item x="380"/>
        <item x="199"/>
        <item x="374"/>
        <item x="195"/>
        <item x="351"/>
        <item x="84"/>
        <item x="343"/>
        <item x="353"/>
        <item x="441"/>
        <item x="256"/>
        <item x="158"/>
        <item x="319"/>
        <item x="155"/>
        <item x="63"/>
        <item x="375"/>
        <item x="290"/>
        <item x="30"/>
        <item x="388"/>
        <item x="427"/>
        <item x="59"/>
        <item x="123"/>
        <item x="368"/>
        <item x="443"/>
        <item x="156"/>
        <item x="23"/>
        <item x="16"/>
        <item x="270"/>
        <item x="420"/>
        <item x="248"/>
        <item x="230"/>
        <item x="244"/>
        <item x="210"/>
        <item x="95"/>
        <item x="112"/>
        <item x="327"/>
        <item x="164"/>
        <item x="289"/>
        <item x="340"/>
        <item x="116"/>
        <item x="365"/>
        <item x="324"/>
        <item x="397"/>
        <item x="444"/>
        <item x="86"/>
        <item x="147"/>
        <item x="438"/>
        <item x="436"/>
        <item x="363"/>
        <item x="266"/>
        <item x="252"/>
        <item x="263"/>
        <item x="102"/>
        <item x="389"/>
        <item x="120"/>
        <item x="419"/>
        <item x="297"/>
        <item x="257"/>
        <item x="285"/>
        <item x="184"/>
        <item x="273"/>
        <item x="76"/>
        <item x="425"/>
        <item x="261"/>
        <item x="154"/>
        <item x="320"/>
        <item x="215"/>
        <item x="45"/>
        <item x="421"/>
        <item x="429"/>
        <item x="413"/>
        <item x="416"/>
        <item x="249"/>
        <item x="284"/>
        <item x="367"/>
        <item x="187"/>
        <item x="104"/>
        <item x="90"/>
        <item x="225"/>
        <item x="385"/>
        <item x="172"/>
        <item x="189"/>
        <item x="308"/>
        <item x="345"/>
        <item x="372"/>
        <item x="198"/>
        <item x="305"/>
        <item x="361"/>
        <item x="418"/>
        <item x="409"/>
        <item x="115"/>
        <item x="434"/>
        <item x="288"/>
        <item x="206"/>
        <item x="183"/>
        <item x="253"/>
        <item x="96"/>
        <item x="298"/>
        <item x="227"/>
        <item x="422"/>
        <item x="304"/>
        <item x="99"/>
        <item x="366"/>
        <item x="217"/>
        <item x="128"/>
        <item x="264"/>
        <item x="412"/>
        <item x="282"/>
        <item x="364"/>
        <item x="301"/>
        <item x="395"/>
        <item x="294"/>
        <item x="437"/>
        <item x="125"/>
        <item x="246"/>
        <item x="269"/>
        <item x="335"/>
        <item x="223"/>
        <item x="114"/>
        <item x="245"/>
        <item x="255"/>
        <item x="119"/>
        <item x="140"/>
        <item x="274"/>
        <item x="346"/>
        <item x="192"/>
        <item x="377"/>
        <item x="283"/>
        <item x="150"/>
        <item x="383"/>
        <item x="442"/>
        <item x="239"/>
        <item x="332"/>
        <item x="277"/>
        <item x="348"/>
        <item x="149"/>
        <item x="214"/>
        <item x="341"/>
        <item x="360"/>
        <item x="72"/>
        <item x="331"/>
        <item x="216"/>
        <item x="52"/>
        <item t="default"/>
      </items>
    </pivotField>
    <pivotField numFmtId="43" showAll="0">
      <items count="965">
        <item x="0"/>
        <item x="99"/>
        <item x="50"/>
        <item x="247"/>
        <item x="443"/>
        <item x="297"/>
        <item x="725"/>
        <item x="303"/>
        <item x="169"/>
        <item x="768"/>
        <item x="63"/>
        <item x="520"/>
        <item x="509"/>
        <item x="170"/>
        <item x="217"/>
        <item x="769"/>
        <item x="474"/>
        <item x="478"/>
        <item x="870"/>
        <item x="289"/>
        <item x="183"/>
        <item x="710"/>
        <item x="271"/>
        <item x="871"/>
        <item x="640"/>
        <item x="498"/>
        <item x="315"/>
        <item x="411"/>
        <item x="253"/>
        <item x="914"/>
        <item x="197"/>
        <item x="348"/>
        <item x="324"/>
        <item x="849"/>
        <item x="94"/>
        <item x="772"/>
        <item x="290"/>
        <item x="6"/>
        <item x="36"/>
        <item x="598"/>
        <item x="354"/>
        <item x="888"/>
        <item x="693"/>
        <item x="314"/>
        <item x="66"/>
        <item x="450"/>
        <item x="883"/>
        <item x="937"/>
        <item x="804"/>
        <item x="370"/>
        <item x="280"/>
        <item x="145"/>
        <item x="566"/>
        <item x="720"/>
        <item x="893"/>
        <item x="783"/>
        <item x="307"/>
        <item x="722"/>
        <item x="27"/>
        <item x="461"/>
        <item x="488"/>
        <item x="903"/>
        <item x="434"/>
        <item x="447"/>
        <item x="516"/>
        <item x="874"/>
        <item x="782"/>
        <item x="631"/>
        <item x="363"/>
        <item x="69"/>
        <item x="600"/>
        <item x="533"/>
        <item x="268"/>
        <item x="296"/>
        <item x="919"/>
        <item x="649"/>
        <item x="418"/>
        <item x="727"/>
        <item x="884"/>
        <item x="847"/>
        <item x="855"/>
        <item x="320"/>
        <item x="155"/>
        <item x="351"/>
        <item x="857"/>
        <item x="865"/>
        <item x="656"/>
        <item x="52"/>
        <item x="102"/>
        <item x="3"/>
        <item x="824"/>
        <item x="201"/>
        <item x="718"/>
        <item x="188"/>
        <item x="831"/>
        <item x="186"/>
        <item x="817"/>
        <item x="265"/>
        <item x="135"/>
        <item x="64"/>
        <item x="343"/>
        <item x="749"/>
        <item x="830"/>
        <item x="300"/>
        <item x="612"/>
        <item x="374"/>
        <item x="396"/>
        <item x="789"/>
        <item x="852"/>
        <item x="940"/>
        <item x="191"/>
        <item x="11"/>
        <item x="445"/>
        <item x="108"/>
        <item x="306"/>
        <item x="236"/>
        <item x="952"/>
        <item x="765"/>
        <item x="189"/>
        <item x="9"/>
        <item x="312"/>
        <item x="702"/>
        <item x="436"/>
        <item x="316"/>
        <item x="504"/>
        <item x="560"/>
        <item x="894"/>
        <item x="323"/>
        <item x="489"/>
        <item x="766"/>
        <item x="293"/>
        <item x="511"/>
        <item x="352"/>
        <item x="203"/>
        <item x="181"/>
        <item x="869"/>
        <item x="232"/>
        <item x="881"/>
        <item x="389"/>
        <item x="131"/>
        <item x="906"/>
        <item x="248"/>
        <item x="570"/>
        <item x="59"/>
        <item x="897"/>
        <item x="459"/>
        <item x="241"/>
        <item x="375"/>
        <item x="72"/>
        <item x="890"/>
        <item x="453"/>
        <item x="555"/>
        <item x="311"/>
        <item x="46"/>
        <item x="353"/>
        <item x="204"/>
        <item x="773"/>
        <item x="159"/>
        <item x="233"/>
        <item x="386"/>
        <item x="758"/>
        <item x="660"/>
        <item x="77"/>
        <item x="385"/>
        <item x="793"/>
        <item x="45"/>
        <item x="571"/>
        <item x="482"/>
        <item x="961"/>
        <item x="469"/>
        <item x="156"/>
        <item x="777"/>
        <item x="926"/>
        <item x="684"/>
        <item x="136"/>
        <item x="128"/>
        <item x="74"/>
        <item x="506"/>
        <item x="960"/>
        <item x="623"/>
        <item x="340"/>
        <item x="899"/>
        <item x="561"/>
        <item x="802"/>
        <item x="803"/>
        <item x="780"/>
        <item x="929"/>
        <item x="39"/>
        <item x="719"/>
        <item x="832"/>
        <item x="295"/>
        <item x="820"/>
        <item x="372"/>
        <item x="552"/>
        <item x="588"/>
        <item x="578"/>
        <item x="943"/>
        <item x="194"/>
        <item x="4"/>
        <item x="179"/>
        <item x="273"/>
        <item x="259"/>
        <item x="733"/>
        <item x="172"/>
        <item x="54"/>
        <item x="835"/>
        <item x="757"/>
        <item x="703"/>
        <item x="675"/>
        <item x="846"/>
        <item x="285"/>
        <item x="424"/>
        <item x="134"/>
        <item x="228"/>
        <item x="168"/>
        <item x="617"/>
        <item x="439"/>
        <item x="651"/>
        <item x="202"/>
        <item x="908"/>
        <item x="12"/>
        <item x="452"/>
        <item x="737"/>
        <item x="898"/>
        <item x="377"/>
        <item x="229"/>
        <item x="579"/>
        <item x="322"/>
        <item x="607"/>
        <item x="915"/>
        <item x="614"/>
        <item x="230"/>
        <item x="415"/>
        <item x="212"/>
        <item x="262"/>
        <item x="196"/>
        <item x="810"/>
        <item x="18"/>
        <item x="721"/>
        <item x="948"/>
        <item x="58"/>
        <item x="801"/>
        <item x="907"/>
        <item x="593"/>
        <item x="742"/>
        <item x="909"/>
        <item x="580"/>
        <item x="57"/>
        <item x="682"/>
        <item x="249"/>
        <item x="568"/>
        <item x="565"/>
        <item x="514"/>
        <item x="115"/>
        <item x="207"/>
        <item x="591"/>
        <item x="117"/>
        <item x="282"/>
        <item x="692"/>
        <item x="426"/>
        <item x="313"/>
        <item x="594"/>
        <item x="775"/>
        <item x="414"/>
        <item x="85"/>
        <item x="71"/>
        <item x="485"/>
        <item x="106"/>
        <item x="199"/>
        <item x="834"/>
        <item x="508"/>
        <item x="219"/>
        <item x="925"/>
        <item x="575"/>
        <item x="892"/>
        <item x="621"/>
        <item x="752"/>
        <item x="294"/>
        <item x="927"/>
        <item x="955"/>
        <item x="576"/>
        <item x="537"/>
        <item x="493"/>
        <item x="841"/>
        <item x="495"/>
        <item x="176"/>
        <item x="779"/>
        <item x="80"/>
        <item x="674"/>
        <item x="530"/>
        <item x="47"/>
        <item x="713"/>
        <item x="519"/>
        <item x="142"/>
        <item x="672"/>
        <item x="829"/>
        <item x="643"/>
        <item x="274"/>
        <item x="562"/>
        <item x="350"/>
        <item x="667"/>
        <item x="957"/>
        <item x="677"/>
        <item x="788"/>
        <item x="792"/>
        <item x="646"/>
        <item x="535"/>
        <item x="861"/>
        <item x="921"/>
        <item x="419"/>
        <item x="839"/>
        <item x="585"/>
        <item x="548"/>
        <item x="42"/>
        <item x="843"/>
        <item x="743"/>
        <item x="302"/>
        <item x="291"/>
        <item x="523"/>
        <item x="460"/>
        <item x="924"/>
        <item x="853"/>
        <item x="317"/>
        <item x="665"/>
        <item x="934"/>
        <item x="744"/>
        <item x="911"/>
        <item x="281"/>
        <item x="673"/>
        <item x="405"/>
        <item x="231"/>
        <item x="288"/>
        <item x="666"/>
        <item x="781"/>
        <item x="771"/>
        <item x="700"/>
        <item x="254"/>
        <item x="359"/>
        <item x="774"/>
        <item x="732"/>
        <item x="941"/>
        <item x="467"/>
        <item x="816"/>
        <item x="124"/>
        <item x="931"/>
        <item x="251"/>
        <item x="190"/>
        <item x="116"/>
        <item x="935"/>
        <item x="828"/>
        <item x="89"/>
        <item x="876"/>
        <item x="944"/>
        <item x="599"/>
        <item x="472"/>
        <item x="310"/>
        <item x="442"/>
        <item x="192"/>
        <item x="868"/>
        <item x="818"/>
        <item x="275"/>
        <item x="93"/>
        <item x="458"/>
        <item x="266"/>
        <item x="161"/>
        <item x="542"/>
        <item x="812"/>
        <item x="645"/>
        <item x="466"/>
        <item x="822"/>
        <item x="107"/>
        <item x="873"/>
        <item x="885"/>
        <item x="279"/>
        <item x="160"/>
        <item x="100"/>
        <item x="137"/>
        <item x="390"/>
        <item x="73"/>
        <item x="501"/>
        <item x="833"/>
        <item x="622"/>
        <item x="146"/>
        <item x="481"/>
        <item x="272"/>
        <item x="859"/>
        <item x="916"/>
        <item x="357"/>
        <item x="123"/>
        <item x="887"/>
        <item x="376"/>
        <item x="425"/>
        <item x="104"/>
        <item x="464"/>
        <item x="950"/>
        <item x="257"/>
        <item x="563"/>
        <item x="430"/>
        <item x="902"/>
        <item x="736"/>
        <item x="227"/>
        <item x="38"/>
        <item x="905"/>
        <item x="235"/>
        <item x="240"/>
        <item x="755"/>
        <item x="463"/>
        <item x="13"/>
        <item x="420"/>
        <item x="462"/>
        <item x="698"/>
        <item x="711"/>
        <item x="101"/>
        <item x="760"/>
        <item x="44"/>
        <item x="182"/>
        <item x="701"/>
        <item x="928"/>
        <item x="362"/>
        <item x="686"/>
        <item x="270"/>
        <item x="807"/>
        <item x="239"/>
        <item x="435"/>
        <item x="438"/>
        <item x="118"/>
        <item x="256"/>
        <item x="260"/>
        <item x="863"/>
        <item x="165"/>
        <item x="821"/>
        <item x="31"/>
        <item x="437"/>
        <item x="763"/>
        <item x="759"/>
        <item x="223"/>
        <item x="16"/>
        <item x="512"/>
        <item x="416"/>
        <item x="746"/>
        <item x="551"/>
        <item x="611"/>
        <item x="583"/>
        <item x="695"/>
        <item x="729"/>
        <item x="808"/>
        <item x="147"/>
        <item x="706"/>
        <item x="625"/>
        <item x="901"/>
        <item x="37"/>
        <item x="301"/>
        <item x="56"/>
        <item x="141"/>
        <item x="605"/>
        <item x="878"/>
        <item x="689"/>
        <item x="143"/>
        <item x="748"/>
        <item x="321"/>
        <item x="480"/>
        <item x="790"/>
        <item x="361"/>
        <item x="55"/>
        <item x="330"/>
        <item x="25"/>
        <item x="41"/>
        <item x="658"/>
        <item x="947"/>
        <item x="355"/>
        <item x="896"/>
        <item x="547"/>
        <item x="910"/>
        <item x="954"/>
        <item x="794"/>
        <item x="690"/>
        <item x="596"/>
        <item x="96"/>
        <item x="734"/>
        <item x="401"/>
        <item x="298"/>
        <item x="402"/>
        <item x="650"/>
        <item x="858"/>
        <item x="393"/>
        <item x="778"/>
        <item x="648"/>
        <item x="139"/>
        <item x="371"/>
        <item x="209"/>
        <item x="215"/>
        <item x="471"/>
        <item x="678"/>
        <item x="53"/>
        <item x="785"/>
        <item x="86"/>
        <item x="923"/>
        <item x="112"/>
        <item x="671"/>
        <item x="546"/>
        <item x="823"/>
        <item x="496"/>
        <item x="88"/>
        <item x="526"/>
        <item x="409"/>
        <item x="538"/>
        <item x="344"/>
        <item x="867"/>
        <item x="111"/>
        <item x="503"/>
        <item x="635"/>
        <item x="800"/>
        <item x="308"/>
        <item x="942"/>
        <item x="383"/>
        <item x="762"/>
        <item x="517"/>
        <item x="872"/>
        <item x="158"/>
        <item x="815"/>
        <item x="589"/>
        <item x="770"/>
        <item x="574"/>
        <item x="245"/>
        <item x="930"/>
        <item x="5"/>
        <item x="610"/>
        <item x="638"/>
        <item x="284"/>
        <item x="956"/>
        <item x="705"/>
        <item x="487"/>
        <item x="626"/>
        <item x="525"/>
        <item x="716"/>
        <item x="255"/>
        <item x="164"/>
        <item x="953"/>
        <item x="932"/>
        <item x="286"/>
        <item x="724"/>
        <item x="731"/>
        <item x="78"/>
        <item x="148"/>
        <item x="49"/>
        <item x="276"/>
        <item x="429"/>
        <item x="486"/>
        <item x="358"/>
        <item x="395"/>
        <item x="113"/>
        <item x="862"/>
        <item x="10"/>
        <item x="534"/>
        <item x="699"/>
        <item x="799"/>
        <item x="691"/>
        <item x="670"/>
        <item x="132"/>
        <item x="105"/>
        <item x="34"/>
        <item x="636"/>
        <item x="406"/>
        <item x="392"/>
        <item x="545"/>
        <item x="531"/>
        <item x="723"/>
        <item x="378"/>
        <item x="726"/>
        <item x="609"/>
        <item x="795"/>
        <item x="198"/>
        <item x="879"/>
        <item x="211"/>
        <item x="669"/>
        <item x="364"/>
        <item x="65"/>
        <item x="544"/>
        <item x="741"/>
        <item x="62"/>
        <item x="30"/>
        <item x="602"/>
        <item x="68"/>
        <item x="662"/>
        <item x="277"/>
        <item x="360"/>
        <item x="1"/>
        <item x="836"/>
        <item x="75"/>
        <item x="797"/>
        <item x="328"/>
        <item x="813"/>
        <item x="243"/>
        <item x="709"/>
        <item x="527"/>
        <item x="694"/>
        <item x="7"/>
        <item x="365"/>
        <item x="242"/>
        <item x="234"/>
        <item x="431"/>
        <item x="556"/>
        <item x="40"/>
        <item x="129"/>
        <item x="23"/>
        <item x="98"/>
        <item x="82"/>
        <item x="913"/>
        <item x="417"/>
        <item x="567"/>
        <item x="513"/>
        <item x="740"/>
        <item x="661"/>
        <item x="14"/>
        <item x="138"/>
        <item x="283"/>
        <item x="624"/>
        <item x="581"/>
        <item x="886"/>
        <item x="109"/>
        <item x="326"/>
        <item x="8"/>
        <item x="369"/>
        <item x="342"/>
        <item x="827"/>
        <item x="299"/>
        <item x="373"/>
        <item x="939"/>
        <item x="258"/>
        <item x="399"/>
        <item x="647"/>
        <item x="154"/>
        <item x="477"/>
        <item x="184"/>
        <item x="697"/>
        <item x="877"/>
        <item x="19"/>
        <item x="616"/>
        <item x="505"/>
        <item x="641"/>
        <item x="851"/>
        <item x="339"/>
        <item x="97"/>
        <item x="627"/>
        <item x="122"/>
        <item x="337"/>
        <item x="502"/>
        <item x="880"/>
        <item x="922"/>
        <item x="440"/>
        <item x="962"/>
        <item x="81"/>
        <item x="840"/>
        <item x="15"/>
        <item x="21"/>
        <item x="83"/>
        <item x="166"/>
        <item x="79"/>
        <item x="601"/>
        <item x="206"/>
        <item x="329"/>
        <item x="84"/>
        <item x="127"/>
        <item x="382"/>
        <item x="532"/>
        <item x="304"/>
        <item x="187"/>
        <item x="441"/>
        <item x="484"/>
        <item x="494"/>
        <item x="754"/>
        <item x="490"/>
        <item x="422"/>
        <item x="267"/>
        <item x="173"/>
        <item x="558"/>
        <item x="708"/>
        <item x="475"/>
        <item x="639"/>
        <item x="91"/>
        <item x="26"/>
        <item x="564"/>
        <item x="126"/>
        <item x="507"/>
        <item x="745"/>
        <item x="613"/>
        <item x="404"/>
        <item x="604"/>
        <item x="912"/>
        <item x="767"/>
        <item x="380"/>
        <item x="642"/>
        <item x="529"/>
        <item x="468"/>
        <item x="193"/>
        <item x="657"/>
        <item x="936"/>
        <item x="455"/>
        <item x="644"/>
        <item x="214"/>
        <item x="633"/>
        <item x="410"/>
        <item x="144"/>
        <item x="465"/>
        <item x="572"/>
        <item x="764"/>
        <item x="394"/>
        <item x="632"/>
        <item x="327"/>
        <item x="403"/>
        <item x="963"/>
        <item x="140"/>
        <item x="427"/>
        <item x="92"/>
        <item x="387"/>
        <item x="730"/>
        <item x="333"/>
        <item x="292"/>
        <item x="125"/>
        <item x="786"/>
        <item x="400"/>
        <item x="753"/>
        <item x="776"/>
        <item x="110"/>
        <item x="958"/>
        <item x="90"/>
        <item x="543"/>
        <item x="22"/>
        <item x="704"/>
        <item x="653"/>
        <item x="391"/>
        <item x="476"/>
        <item x="809"/>
        <item x="946"/>
        <item x="491"/>
        <item x="838"/>
        <item x="844"/>
        <item x="515"/>
        <item x="220"/>
        <item x="628"/>
        <item x="341"/>
        <item x="715"/>
        <item x="540"/>
        <item x="904"/>
        <item x="263"/>
        <item x="174"/>
        <item x="945"/>
        <item x="756"/>
        <item x="630"/>
        <item x="305"/>
        <item x="32"/>
        <item x="149"/>
        <item x="121"/>
        <item x="784"/>
        <item x="133"/>
        <item x="889"/>
        <item x="153"/>
        <item x="683"/>
        <item x="590"/>
        <item x="287"/>
        <item x="618"/>
        <item x="412"/>
        <item x="866"/>
        <item x="668"/>
        <item x="347"/>
        <item x="457"/>
        <item x="559"/>
        <item x="346"/>
        <item x="76"/>
        <item x="521"/>
        <item x="252"/>
        <item x="338"/>
        <item x="679"/>
        <item x="603"/>
        <item x="707"/>
        <item x="938"/>
        <item x="167"/>
        <item x="528"/>
        <item x="208"/>
        <item x="120"/>
        <item x="152"/>
        <item x="432"/>
        <item x="751"/>
        <item x="384"/>
        <item x="918"/>
        <item x="761"/>
        <item x="446"/>
        <item x="224"/>
        <item x="573"/>
        <item x="381"/>
        <item x="24"/>
        <item x="541"/>
        <item x="805"/>
        <item x="549"/>
        <item x="798"/>
        <item x="714"/>
        <item x="492"/>
        <item x="250"/>
        <item x="336"/>
        <item x="747"/>
        <item x="854"/>
        <item x="163"/>
        <item x="655"/>
        <item x="825"/>
        <item x="119"/>
        <item x="951"/>
        <item x="739"/>
        <item x="676"/>
        <item x="334"/>
        <item x="814"/>
        <item x="407"/>
        <item x="67"/>
        <item x="659"/>
        <item x="728"/>
        <item x="735"/>
        <item x="451"/>
        <item x="712"/>
        <item x="654"/>
        <item x="500"/>
        <item x="218"/>
        <item x="933"/>
        <item x="875"/>
        <item x="87"/>
        <item x="237"/>
        <item x="331"/>
        <item x="577"/>
        <item x="335"/>
        <item x="848"/>
        <item x="620"/>
        <item x="856"/>
        <item x="367"/>
        <item x="48"/>
        <item x="717"/>
        <item x="325"/>
        <item x="787"/>
        <item x="557"/>
        <item x="17"/>
        <item x="356"/>
        <item x="60"/>
        <item x="806"/>
        <item x="28"/>
        <item x="448"/>
        <item x="349"/>
        <item x="819"/>
        <item x="185"/>
        <item x="216"/>
        <item x="688"/>
        <item x="454"/>
        <item x="845"/>
        <item x="413"/>
        <item x="553"/>
        <item x="663"/>
        <item x="2"/>
        <item x="345"/>
        <item x="388"/>
        <item x="264"/>
        <item x="51"/>
        <item x="456"/>
        <item x="114"/>
        <item x="584"/>
        <item x="20"/>
        <item x="586"/>
        <item x="569"/>
        <item x="837"/>
        <item x="278"/>
        <item x="162"/>
        <item x="608"/>
        <item x="811"/>
        <item x="29"/>
        <item x="592"/>
        <item x="95"/>
        <item x="449"/>
        <item x="959"/>
        <item x="864"/>
        <item x="398"/>
        <item x="269"/>
        <item x="860"/>
        <item x="920"/>
        <item x="171"/>
        <item x="70"/>
        <item x="619"/>
        <item x="606"/>
        <item x="550"/>
        <item x="664"/>
        <item x="917"/>
        <item x="177"/>
        <item x="408"/>
        <item x="473"/>
        <item x="318"/>
        <item x="175"/>
        <item x="470"/>
        <item x="195"/>
        <item x="536"/>
        <item x="368"/>
        <item x="225"/>
        <item x="261"/>
        <item x="226"/>
        <item x="433"/>
        <item x="130"/>
        <item x="497"/>
        <item x="738"/>
        <item x="43"/>
        <item x="687"/>
        <item x="246"/>
        <item x="397"/>
        <item x="750"/>
        <item x="103"/>
        <item x="210"/>
        <item x="238"/>
        <item x="178"/>
        <item x="423"/>
        <item x="483"/>
        <item x="634"/>
        <item x="900"/>
        <item x="652"/>
        <item x="150"/>
        <item x="587"/>
        <item x="151"/>
        <item x="222"/>
        <item x="637"/>
        <item x="428"/>
        <item x="522"/>
        <item x="629"/>
        <item x="366"/>
        <item x="539"/>
        <item x="597"/>
        <item x="595"/>
        <item x="510"/>
        <item x="696"/>
        <item x="444"/>
        <item x="309"/>
        <item x="615"/>
        <item x="524"/>
        <item x="244"/>
        <item x="61"/>
        <item x="221"/>
        <item x="681"/>
        <item x="582"/>
        <item x="949"/>
        <item x="518"/>
        <item x="35"/>
        <item x="213"/>
        <item x="796"/>
        <item x="791"/>
        <item x="33"/>
        <item x="157"/>
        <item x="891"/>
        <item x="850"/>
        <item x="200"/>
        <item x="499"/>
        <item x="554"/>
        <item x="826"/>
        <item x="842"/>
        <item x="180"/>
        <item x="882"/>
        <item x="319"/>
        <item x="895"/>
        <item x="379"/>
        <item x="680"/>
        <item x="421"/>
        <item x="479"/>
        <item x="685"/>
        <item x="332"/>
        <item x="205"/>
        <item t="default"/>
      </items>
    </pivotField>
    <pivotField axis="axisCol" dataField="1" showAll="0">
      <items count="5">
        <item x="3"/>
        <item x="0"/>
        <item h="1" x="2"/>
        <item x="1"/>
        <item t="default"/>
      </items>
    </pivotField>
    <pivotField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showAll="0"/>
    <pivotField showAll="0"/>
    <pivotField numFmtId="9" showAll="0"/>
    <pivotField showAll="0"/>
    <pivotField showAll="0" defaultSubtotal="0"/>
    <pivotField showAll="0" defaultSubtotal="0"/>
    <pivotField axis="axisRow" showAll="0" defaultSubtotal="0">
      <items count="13">
        <item x="0"/>
        <item x="1"/>
        <item x="2"/>
        <item x="3"/>
        <item x="4"/>
        <item x="5"/>
        <item x="6"/>
        <item x="7"/>
        <item x="8"/>
        <item x="9"/>
        <item x="10"/>
        <item x="11"/>
        <item x="12"/>
      </items>
    </pivotField>
  </pivotFields>
  <rowFields count="1">
    <field x="22"/>
  </rowFields>
  <rowItems count="12">
    <i>
      <x v="1"/>
    </i>
    <i>
      <x v="2"/>
    </i>
    <i>
      <x v="3"/>
    </i>
    <i>
      <x v="4"/>
    </i>
    <i>
      <x v="5"/>
    </i>
    <i>
      <x v="6"/>
    </i>
    <i>
      <x v="7"/>
    </i>
    <i>
      <x v="8"/>
    </i>
    <i>
      <x v="9"/>
    </i>
    <i>
      <x v="10"/>
    </i>
    <i>
      <x v="11"/>
    </i>
    <i t="grand">
      <x/>
    </i>
  </rowItems>
  <colFields count="1">
    <field x="5"/>
  </colFields>
  <colItems count="4">
    <i>
      <x/>
    </i>
    <i>
      <x v="1"/>
    </i>
    <i>
      <x v="3"/>
    </i>
    <i t="grand">
      <x/>
    </i>
  </colItems>
  <dataFields count="1">
    <dataField name="Count of outcome" fld="5" subtotal="count" baseField="0" baseItem="0"/>
  </dataFields>
  <formats count="28">
    <format dxfId="51">
      <pivotArea field="22" type="button" dataOnly="0" labelOnly="1" outline="0" axis="axisRow" fieldPosition="0"/>
    </format>
    <format dxfId="50">
      <pivotArea dataOnly="0" labelOnly="1" fieldPosition="0">
        <references count="1">
          <reference field="5" count="0"/>
        </references>
      </pivotArea>
    </format>
    <format dxfId="49">
      <pivotArea dataOnly="0" labelOnly="1" grandCol="1" outline="0" fieldPosition="0"/>
    </format>
    <format dxfId="48">
      <pivotArea outline="0" collapsedLevelsAreSubtotals="1" fieldPosition="0"/>
    </format>
    <format dxfId="47">
      <pivotArea field="22" type="button" dataOnly="0" labelOnly="1" outline="0" axis="axisRow" fieldPosition="0"/>
    </format>
    <format dxfId="46">
      <pivotArea dataOnly="0" labelOnly="1" fieldPosition="0">
        <references count="1">
          <reference field="22" count="11">
            <x v="1"/>
            <x v="2"/>
            <x v="3"/>
            <x v="4"/>
            <x v="5"/>
            <x v="6"/>
            <x v="7"/>
            <x v="8"/>
            <x v="9"/>
            <x v="10"/>
            <x v="11"/>
          </reference>
        </references>
      </pivotArea>
    </format>
    <format dxfId="45">
      <pivotArea dataOnly="0" labelOnly="1" grandRow="1" outline="0" fieldPosition="0"/>
    </format>
    <format dxfId="44">
      <pivotArea dataOnly="0" labelOnly="1" fieldPosition="0">
        <references count="1">
          <reference field="5" count="0"/>
        </references>
      </pivotArea>
    </format>
    <format dxfId="43">
      <pivotArea dataOnly="0" labelOnly="1" grandCol="1" outline="0" fieldPosition="0"/>
    </format>
    <format dxfId="42">
      <pivotArea field="22" type="button" dataOnly="0" labelOnly="1" outline="0" axis="axisRow" fieldPosition="0"/>
    </format>
    <format dxfId="41">
      <pivotArea dataOnly="0" labelOnly="1" fieldPosition="0">
        <references count="1">
          <reference field="5" count="0"/>
        </references>
      </pivotArea>
    </format>
    <format dxfId="40">
      <pivotArea dataOnly="0" labelOnly="1" grandCol="1" outline="0" fieldPosition="0"/>
    </format>
    <format dxfId="39">
      <pivotArea grandRow="1" outline="0" collapsedLevelsAreSubtotals="1" fieldPosition="0"/>
    </format>
    <format dxfId="38">
      <pivotArea dataOnly="0" labelOnly="1" grandRow="1" outline="0" fieldPosition="0"/>
    </format>
    <format dxfId="37">
      <pivotArea type="origin" dataOnly="0" labelOnly="1" outline="0" fieldPosition="0"/>
    </format>
    <format dxfId="36">
      <pivotArea field="5" type="button" dataOnly="0" labelOnly="1" outline="0" axis="axisCol" fieldPosition="0"/>
    </format>
    <format dxfId="35">
      <pivotArea type="topRight" dataOnly="0" labelOnly="1" outline="0" fieldPosition="0"/>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5" type="button" dataOnly="0" labelOnly="1" outline="0" axis="axisCol" fieldPosition="0"/>
    </format>
    <format dxfId="30">
      <pivotArea type="topRight" dataOnly="0" labelOnly="1" outline="0" fieldPosition="0"/>
    </format>
    <format dxfId="29">
      <pivotArea dataOnly="0" labelOnly="1" fieldPosition="0">
        <references count="1">
          <reference field="22" count="11">
            <x v="1"/>
            <x v="2"/>
            <x v="3"/>
            <x v="4"/>
            <x v="5"/>
            <x v="6"/>
            <x v="7"/>
            <x v="8"/>
            <x v="9"/>
            <x v="10"/>
            <x v="11"/>
          </reference>
        </references>
      </pivotArea>
    </format>
    <format dxfId="28">
      <pivotArea field="22" type="button" dataOnly="0" labelOnly="1" outline="0" axis="axisRow" fieldPosition="0"/>
    </format>
    <format dxfId="27">
      <pivotArea dataOnly="0" labelOnly="1" fieldPosition="0">
        <references count="1">
          <reference field="5" count="0"/>
        </references>
      </pivotArea>
    </format>
    <format dxfId="26">
      <pivotArea dataOnly="0" labelOnly="1" grandCol="1" outline="0" fieldPosition="0"/>
    </format>
    <format dxfId="25">
      <pivotArea grandRow="1" outline="0" collapsedLevelsAreSubtotals="1" fieldPosition="0"/>
    </format>
    <format dxfId="24">
      <pivotArea dataOnly="0" labelOnly="1" grandRow="1" outline="0" fieldPosition="0"/>
    </format>
  </formats>
  <chartFormats count="3">
    <chartFormat chart="19" format="0" series="1">
      <pivotArea type="data" outline="0" fieldPosition="0">
        <references count="2">
          <reference field="4294967294" count="1" selected="0">
            <x v="0"/>
          </reference>
          <reference field="5" count="1" selected="0">
            <x v="0"/>
          </reference>
        </references>
      </pivotArea>
    </chartFormat>
    <chartFormat chart="19" format="1" series="1">
      <pivotArea type="data" outline="0" fieldPosition="0">
        <references count="2">
          <reference field="4294967294" count="1" selected="0">
            <x v="0"/>
          </reference>
          <reference field="5" count="1" selected="0">
            <x v="1"/>
          </reference>
        </references>
      </pivotArea>
    </chartFormat>
    <chartFormat chart="19"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AH1002"/>
  <sheetViews>
    <sheetView topLeftCell="L1" workbookViewId="0">
      <selection activeCell="L2" sqref="L2"/>
    </sheetView>
  </sheetViews>
  <sheetFormatPr defaultColWidth="10.6640625" defaultRowHeight="15.5" x14ac:dyDescent="0.35"/>
  <cols>
    <col min="1" max="1" width="4.1640625" bestFit="1" customWidth="1"/>
    <col min="2" max="2" width="30.6640625" bestFit="1" customWidth="1"/>
    <col min="3" max="3" width="33.5" style="3" customWidth="1"/>
    <col min="4" max="4" width="11" style="5" bestFit="1" customWidth="1"/>
    <col min="5" max="5" width="10.9140625" style="5" bestFit="1" customWidth="1"/>
    <col min="7" max="7" width="13" bestFit="1" customWidth="1"/>
    <col min="10" max="11" width="11.1640625" bestFit="1" customWidth="1"/>
    <col min="12" max="12" width="22.6640625" style="11" customWidth="1"/>
    <col min="13" max="13" width="21" customWidth="1"/>
    <col min="16" max="16" width="28" bestFit="1" customWidth="1"/>
    <col min="17" max="18" width="28" customWidth="1"/>
    <col min="19" max="19" width="13.58203125" style="4" customWidth="1"/>
    <col min="20" max="20" width="15.75" style="5" customWidth="1"/>
    <col min="21" max="21" width="14.6640625" customWidth="1"/>
    <col min="22" max="22" width="10.6640625" customWidth="1"/>
  </cols>
  <sheetData>
    <row r="1" spans="1:34" s="1" customFormat="1" x14ac:dyDescent="0.35">
      <c r="A1" s="1" t="s">
        <v>2027</v>
      </c>
      <c r="B1" s="1" t="s">
        <v>0</v>
      </c>
      <c r="C1" s="2" t="s">
        <v>1</v>
      </c>
      <c r="D1" s="6" t="s">
        <v>2</v>
      </c>
      <c r="E1" s="6" t="s">
        <v>3</v>
      </c>
      <c r="F1" s="1" t="s">
        <v>4</v>
      </c>
      <c r="G1" s="1" t="s">
        <v>5</v>
      </c>
      <c r="H1" s="1" t="s">
        <v>6</v>
      </c>
      <c r="I1" s="1" t="s">
        <v>7</v>
      </c>
      <c r="J1" s="1" t="s">
        <v>8</v>
      </c>
      <c r="K1" s="1" t="s">
        <v>9</v>
      </c>
      <c r="L1" s="10" t="s">
        <v>2071</v>
      </c>
      <c r="M1" s="1" t="s">
        <v>2072</v>
      </c>
      <c r="N1" s="1" t="s">
        <v>10</v>
      </c>
      <c r="O1" s="1" t="s">
        <v>11</v>
      </c>
      <c r="P1" s="1" t="s">
        <v>2028</v>
      </c>
      <c r="Q1" s="1" t="s">
        <v>2031</v>
      </c>
      <c r="R1" s="1" t="s">
        <v>2032</v>
      </c>
      <c r="S1" s="1" t="s">
        <v>2029</v>
      </c>
      <c r="T1" s="6" t="s">
        <v>2030</v>
      </c>
    </row>
    <row r="2" spans="1:34" ht="16" x14ac:dyDescent="0.4">
      <c r="A2">
        <v>0</v>
      </c>
      <c r="B2" t="s">
        <v>12</v>
      </c>
      <c r="C2" s="3" t="s">
        <v>13</v>
      </c>
      <c r="D2" s="5">
        <v>100</v>
      </c>
      <c r="E2" s="5">
        <v>0</v>
      </c>
      <c r="F2" t="s">
        <v>14</v>
      </c>
      <c r="G2">
        <v>0</v>
      </c>
      <c r="H2" t="s">
        <v>15</v>
      </c>
      <c r="I2" t="s">
        <v>16</v>
      </c>
      <c r="J2">
        <v>1448690400</v>
      </c>
      <c r="K2">
        <v>1450159200</v>
      </c>
      <c r="L2" s="11">
        <f>J2 / 86400 + DATE(1970,1,1)</f>
        <v>42336.25</v>
      </c>
      <c r="M2" s="11">
        <f t="shared" ref="M2:M65" si="0">K2 / 86400 + DATE(1970,1,1)</f>
        <v>42353.25</v>
      </c>
      <c r="N2" t="b">
        <v>0</v>
      </c>
      <c r="O2" t="b">
        <v>0</v>
      </c>
      <c r="P2" t="s">
        <v>17</v>
      </c>
      <c r="Q2" t="str">
        <f t="shared" ref="Q2:Q65" si="1">LEFT(P2, FIND("/", P2)-1)</f>
        <v>food</v>
      </c>
      <c r="R2" t="str">
        <f t="shared" ref="R2:R65" si="2">RIGHT(P2, LEN(P2) -FIND("/", P2))</f>
        <v>food trucks</v>
      </c>
      <c r="S2" s="4">
        <f t="shared" ref="S2:S65" si="3">E2/D2</f>
        <v>0</v>
      </c>
      <c r="T2" s="5" t="str">
        <f t="shared" ref="T2:T65" si="4">IFERROR(E2/G2, "n/a")</f>
        <v>n/a</v>
      </c>
      <c r="U2" s="7"/>
      <c r="AH2" s="12"/>
    </row>
    <row r="3" spans="1:34" x14ac:dyDescent="0.35">
      <c r="A3">
        <v>1</v>
      </c>
      <c r="B3" t="s">
        <v>18</v>
      </c>
      <c r="C3" s="3" t="s">
        <v>19</v>
      </c>
      <c r="D3" s="5">
        <v>1400</v>
      </c>
      <c r="E3" s="5">
        <v>14560</v>
      </c>
      <c r="F3" t="s">
        <v>20</v>
      </c>
      <c r="G3">
        <v>158</v>
      </c>
      <c r="H3" t="s">
        <v>21</v>
      </c>
      <c r="I3" t="s">
        <v>22</v>
      </c>
      <c r="J3">
        <v>1408424400</v>
      </c>
      <c r="K3">
        <v>1408597200</v>
      </c>
      <c r="L3" s="11">
        <f t="shared" ref="L3:L65" si="5">J3 / 86400 + DATE(1970,1,1)</f>
        <v>41870.208333333336</v>
      </c>
      <c r="M3" s="11">
        <f t="shared" si="0"/>
        <v>41872.208333333336</v>
      </c>
      <c r="N3" t="b">
        <v>0</v>
      </c>
      <c r="O3" t="b">
        <v>1</v>
      </c>
      <c r="P3" t="s">
        <v>23</v>
      </c>
      <c r="Q3" t="str">
        <f t="shared" si="1"/>
        <v>music</v>
      </c>
      <c r="R3" t="str">
        <f t="shared" si="2"/>
        <v>rock</v>
      </c>
      <c r="S3" s="4">
        <f t="shared" si="3"/>
        <v>10.4</v>
      </c>
      <c r="T3" s="5">
        <f>IFERROR(E3/G3, "n/a")</f>
        <v>92.151898734177209</v>
      </c>
    </row>
    <row r="4" spans="1:34" ht="31" x14ac:dyDescent="0.35">
      <c r="A4">
        <v>2</v>
      </c>
      <c r="B4" t="s">
        <v>24</v>
      </c>
      <c r="C4" s="3" t="s">
        <v>25</v>
      </c>
      <c r="D4" s="5">
        <v>108400</v>
      </c>
      <c r="E4" s="5">
        <v>142523</v>
      </c>
      <c r="F4" t="s">
        <v>20</v>
      </c>
      <c r="G4">
        <v>1425</v>
      </c>
      <c r="H4" t="s">
        <v>26</v>
      </c>
      <c r="I4" t="s">
        <v>27</v>
      </c>
      <c r="J4">
        <v>1384668000</v>
      </c>
      <c r="K4">
        <v>1384840800</v>
      </c>
      <c r="L4" s="11">
        <f t="shared" si="5"/>
        <v>41595.25</v>
      </c>
      <c r="M4" s="11">
        <f t="shared" si="0"/>
        <v>41597.25</v>
      </c>
      <c r="N4" t="b">
        <v>0</v>
      </c>
      <c r="O4" t="b">
        <v>0</v>
      </c>
      <c r="P4" t="s">
        <v>28</v>
      </c>
      <c r="Q4" t="str">
        <f t="shared" si="1"/>
        <v>technology</v>
      </c>
      <c r="R4" t="str">
        <f t="shared" si="2"/>
        <v>web</v>
      </c>
      <c r="S4" s="4">
        <f t="shared" si="3"/>
        <v>1.3147878228782288</v>
      </c>
      <c r="T4" s="5">
        <f t="shared" si="4"/>
        <v>100.01614035087719</v>
      </c>
      <c r="Y4" s="13"/>
    </row>
    <row r="5" spans="1:34" ht="31" x14ac:dyDescent="0.35">
      <c r="A5">
        <v>3</v>
      </c>
      <c r="B5" t="s">
        <v>29</v>
      </c>
      <c r="C5" s="3" t="s">
        <v>30</v>
      </c>
      <c r="D5" s="5">
        <v>4200</v>
      </c>
      <c r="E5" s="5">
        <v>2477</v>
      </c>
      <c r="F5" t="s">
        <v>14</v>
      </c>
      <c r="G5">
        <v>24</v>
      </c>
      <c r="H5" t="s">
        <v>21</v>
      </c>
      <c r="I5" t="s">
        <v>22</v>
      </c>
      <c r="J5">
        <v>1565499600</v>
      </c>
      <c r="K5">
        <v>1568955600</v>
      </c>
      <c r="L5" s="11">
        <f t="shared" si="5"/>
        <v>43688.208333333328</v>
      </c>
      <c r="M5" s="11">
        <f t="shared" si="0"/>
        <v>43728.208333333328</v>
      </c>
      <c r="N5" t="b">
        <v>0</v>
      </c>
      <c r="O5" t="b">
        <v>0</v>
      </c>
      <c r="P5" t="s">
        <v>23</v>
      </c>
      <c r="Q5" t="str">
        <f t="shared" si="1"/>
        <v>music</v>
      </c>
      <c r="R5" t="str">
        <f t="shared" si="2"/>
        <v>rock</v>
      </c>
      <c r="S5" s="4">
        <f t="shared" si="3"/>
        <v>0.58976190476190471</v>
      </c>
      <c r="T5" s="5">
        <f t="shared" si="4"/>
        <v>103.20833333333333</v>
      </c>
      <c r="Y5" s="13"/>
    </row>
    <row r="6" spans="1:34" x14ac:dyDescent="0.35">
      <c r="A6">
        <v>4</v>
      </c>
      <c r="B6" t="s">
        <v>31</v>
      </c>
      <c r="C6" s="3" t="s">
        <v>32</v>
      </c>
      <c r="D6" s="5">
        <v>7600</v>
      </c>
      <c r="E6" s="5">
        <v>5265</v>
      </c>
      <c r="F6" t="s">
        <v>14</v>
      </c>
      <c r="G6">
        <v>53</v>
      </c>
      <c r="H6" t="s">
        <v>21</v>
      </c>
      <c r="I6" t="s">
        <v>22</v>
      </c>
      <c r="J6">
        <v>1547964000</v>
      </c>
      <c r="K6">
        <v>1548309600</v>
      </c>
      <c r="L6" s="11">
        <f t="shared" si="5"/>
        <v>43485.25</v>
      </c>
      <c r="M6" s="11">
        <f t="shared" si="0"/>
        <v>43489.25</v>
      </c>
      <c r="N6" t="b">
        <v>0</v>
      </c>
      <c r="O6" t="b">
        <v>0</v>
      </c>
      <c r="P6" t="s">
        <v>33</v>
      </c>
      <c r="Q6" t="str">
        <f t="shared" si="1"/>
        <v>theater</v>
      </c>
      <c r="R6" t="str">
        <f t="shared" si="2"/>
        <v>plays</v>
      </c>
      <c r="S6" s="4">
        <f t="shared" si="3"/>
        <v>0.69276315789473686</v>
      </c>
      <c r="T6" s="5">
        <f t="shared" si="4"/>
        <v>99.339622641509436</v>
      </c>
    </row>
    <row r="7" spans="1:34" x14ac:dyDescent="0.35">
      <c r="A7">
        <v>5</v>
      </c>
      <c r="B7" t="s">
        <v>34</v>
      </c>
      <c r="C7" s="3" t="s">
        <v>35</v>
      </c>
      <c r="D7" s="5">
        <v>7600</v>
      </c>
      <c r="E7" s="5">
        <v>13195</v>
      </c>
      <c r="F7" t="s">
        <v>20</v>
      </c>
      <c r="G7">
        <v>174</v>
      </c>
      <c r="H7" t="s">
        <v>36</v>
      </c>
      <c r="I7" t="s">
        <v>37</v>
      </c>
      <c r="J7">
        <v>1346130000</v>
      </c>
      <c r="K7">
        <v>1347080400</v>
      </c>
      <c r="L7" s="11">
        <f t="shared" si="5"/>
        <v>41149.208333333336</v>
      </c>
      <c r="M7" s="11">
        <f t="shared" si="0"/>
        <v>41160.208333333336</v>
      </c>
      <c r="N7" t="b">
        <v>0</v>
      </c>
      <c r="O7" t="b">
        <v>0</v>
      </c>
      <c r="P7" t="s">
        <v>33</v>
      </c>
      <c r="Q7" t="str">
        <f t="shared" si="1"/>
        <v>theater</v>
      </c>
      <c r="R7" t="str">
        <f t="shared" si="2"/>
        <v>plays</v>
      </c>
      <c r="S7" s="4">
        <f t="shared" si="3"/>
        <v>1.7361842105263159</v>
      </c>
      <c r="T7" s="5">
        <f t="shared" si="4"/>
        <v>75.833333333333329</v>
      </c>
    </row>
    <row r="8" spans="1:34" x14ac:dyDescent="0.35">
      <c r="A8">
        <v>6</v>
      </c>
      <c r="B8" t="s">
        <v>38</v>
      </c>
      <c r="C8" s="3" t="s">
        <v>39</v>
      </c>
      <c r="D8" s="5">
        <v>5200</v>
      </c>
      <c r="E8" s="5">
        <v>1090</v>
      </c>
      <c r="F8" t="s">
        <v>14</v>
      </c>
      <c r="G8">
        <v>18</v>
      </c>
      <c r="H8" t="s">
        <v>40</v>
      </c>
      <c r="I8" t="s">
        <v>41</v>
      </c>
      <c r="J8">
        <v>1505278800</v>
      </c>
      <c r="K8">
        <v>1505365200</v>
      </c>
      <c r="L8" s="11">
        <f t="shared" si="5"/>
        <v>42991.208333333328</v>
      </c>
      <c r="M8" s="11">
        <f t="shared" si="0"/>
        <v>42992.208333333328</v>
      </c>
      <c r="N8" t="b">
        <v>0</v>
      </c>
      <c r="O8" t="b">
        <v>0</v>
      </c>
      <c r="P8" t="s">
        <v>42</v>
      </c>
      <c r="Q8" t="str">
        <f t="shared" si="1"/>
        <v>film &amp; video</v>
      </c>
      <c r="R8" t="str">
        <f t="shared" si="2"/>
        <v>documentary</v>
      </c>
      <c r="S8" s="4">
        <f t="shared" si="3"/>
        <v>0.20961538461538462</v>
      </c>
      <c r="T8" s="5">
        <f t="shared" si="4"/>
        <v>60.555555555555557</v>
      </c>
    </row>
    <row r="9" spans="1:34" x14ac:dyDescent="0.35">
      <c r="A9">
        <v>7</v>
      </c>
      <c r="B9" t="s">
        <v>43</v>
      </c>
      <c r="C9" s="3" t="s">
        <v>44</v>
      </c>
      <c r="D9" s="5">
        <v>4500</v>
      </c>
      <c r="E9" s="5">
        <v>14741</v>
      </c>
      <c r="F9" t="s">
        <v>20</v>
      </c>
      <c r="G9">
        <v>227</v>
      </c>
      <c r="H9" t="s">
        <v>36</v>
      </c>
      <c r="I9" t="s">
        <v>37</v>
      </c>
      <c r="J9">
        <v>1439442000</v>
      </c>
      <c r="K9">
        <v>1439614800</v>
      </c>
      <c r="L9" s="11">
        <f t="shared" si="5"/>
        <v>42229.208333333328</v>
      </c>
      <c r="M9" s="11">
        <f t="shared" si="0"/>
        <v>42231.208333333328</v>
      </c>
      <c r="N9" t="b">
        <v>0</v>
      </c>
      <c r="O9" t="b">
        <v>0</v>
      </c>
      <c r="P9" t="s">
        <v>33</v>
      </c>
      <c r="Q9" t="str">
        <f t="shared" si="1"/>
        <v>theater</v>
      </c>
      <c r="R9" t="str">
        <f t="shared" si="2"/>
        <v>plays</v>
      </c>
      <c r="S9" s="4">
        <f t="shared" si="3"/>
        <v>3.2757777777777779</v>
      </c>
      <c r="T9" s="5">
        <f t="shared" si="4"/>
        <v>64.93832599118943</v>
      </c>
    </row>
    <row r="10" spans="1:34" x14ac:dyDescent="0.35">
      <c r="A10">
        <v>8</v>
      </c>
      <c r="B10" t="s">
        <v>45</v>
      </c>
      <c r="C10" s="3" t="s">
        <v>46</v>
      </c>
      <c r="D10" s="5">
        <v>110100</v>
      </c>
      <c r="E10" s="5">
        <v>21946</v>
      </c>
      <c r="F10" t="s">
        <v>47</v>
      </c>
      <c r="G10">
        <v>708</v>
      </c>
      <c r="H10" t="s">
        <v>36</v>
      </c>
      <c r="I10" t="s">
        <v>37</v>
      </c>
      <c r="J10">
        <v>1281330000</v>
      </c>
      <c r="K10">
        <v>1281502800</v>
      </c>
      <c r="L10" s="11">
        <f t="shared" si="5"/>
        <v>40399.208333333336</v>
      </c>
      <c r="M10" s="11">
        <f t="shared" si="0"/>
        <v>40401.208333333336</v>
      </c>
      <c r="N10" t="b">
        <v>0</v>
      </c>
      <c r="O10" t="b">
        <v>0</v>
      </c>
      <c r="P10" t="s">
        <v>33</v>
      </c>
      <c r="Q10" t="str">
        <f t="shared" si="1"/>
        <v>theater</v>
      </c>
      <c r="R10" t="str">
        <f t="shared" si="2"/>
        <v>plays</v>
      </c>
      <c r="S10" s="4">
        <f t="shared" si="3"/>
        <v>0.19932788374205268</v>
      </c>
      <c r="T10" s="5">
        <f t="shared" si="4"/>
        <v>30.997175141242938</v>
      </c>
    </row>
    <row r="11" spans="1:34" x14ac:dyDescent="0.35">
      <c r="A11">
        <v>9</v>
      </c>
      <c r="B11" t="s">
        <v>48</v>
      </c>
      <c r="C11" s="3" t="s">
        <v>49</v>
      </c>
      <c r="D11" s="5">
        <v>6200</v>
      </c>
      <c r="E11" s="5">
        <v>3208</v>
      </c>
      <c r="F11" t="s">
        <v>14</v>
      </c>
      <c r="G11">
        <v>44</v>
      </c>
      <c r="H11" t="s">
        <v>21</v>
      </c>
      <c r="I11" t="s">
        <v>22</v>
      </c>
      <c r="J11">
        <v>1379566800</v>
      </c>
      <c r="K11">
        <v>1383804000</v>
      </c>
      <c r="L11" s="11">
        <f t="shared" si="5"/>
        <v>41536.208333333336</v>
      </c>
      <c r="M11" s="11">
        <f t="shared" si="0"/>
        <v>41585.25</v>
      </c>
      <c r="N11" t="b">
        <v>0</v>
      </c>
      <c r="O11" t="b">
        <v>0</v>
      </c>
      <c r="P11" t="s">
        <v>50</v>
      </c>
      <c r="Q11" t="str">
        <f t="shared" si="1"/>
        <v>music</v>
      </c>
      <c r="R11" t="str">
        <f t="shared" si="2"/>
        <v>electric music</v>
      </c>
      <c r="S11" s="4">
        <f t="shared" si="3"/>
        <v>0.51741935483870971</v>
      </c>
      <c r="T11" s="5">
        <f t="shared" si="4"/>
        <v>72.909090909090907</v>
      </c>
    </row>
    <row r="12" spans="1:34" x14ac:dyDescent="0.35">
      <c r="A12">
        <v>10</v>
      </c>
      <c r="B12" t="s">
        <v>51</v>
      </c>
      <c r="C12" s="3" t="s">
        <v>52</v>
      </c>
      <c r="D12" s="5">
        <v>5200</v>
      </c>
      <c r="E12" s="5">
        <v>13838</v>
      </c>
      <c r="F12" t="s">
        <v>20</v>
      </c>
      <c r="G12">
        <v>220</v>
      </c>
      <c r="H12" t="s">
        <v>21</v>
      </c>
      <c r="I12" t="s">
        <v>22</v>
      </c>
      <c r="J12">
        <v>1281762000</v>
      </c>
      <c r="K12">
        <v>1285909200</v>
      </c>
      <c r="L12" s="11">
        <f t="shared" si="5"/>
        <v>40404.208333333336</v>
      </c>
      <c r="M12" s="11">
        <f t="shared" si="0"/>
        <v>40452.208333333336</v>
      </c>
      <c r="N12" t="b">
        <v>0</v>
      </c>
      <c r="O12" t="b">
        <v>0</v>
      </c>
      <c r="P12" t="s">
        <v>53</v>
      </c>
      <c r="Q12" t="str">
        <f t="shared" si="1"/>
        <v>film &amp; video</v>
      </c>
      <c r="R12" t="str">
        <f t="shared" si="2"/>
        <v>drama</v>
      </c>
      <c r="S12" s="4">
        <f t="shared" si="3"/>
        <v>2.6611538461538462</v>
      </c>
      <c r="T12" s="5">
        <f t="shared" si="4"/>
        <v>62.9</v>
      </c>
    </row>
    <row r="13" spans="1:34" ht="31" x14ac:dyDescent="0.35">
      <c r="A13">
        <v>11</v>
      </c>
      <c r="B13" t="s">
        <v>54</v>
      </c>
      <c r="C13" s="3" t="s">
        <v>55</v>
      </c>
      <c r="D13" s="5">
        <v>6300</v>
      </c>
      <c r="E13" s="5">
        <v>3030</v>
      </c>
      <c r="F13" t="s">
        <v>14</v>
      </c>
      <c r="G13">
        <v>27</v>
      </c>
      <c r="H13" t="s">
        <v>21</v>
      </c>
      <c r="I13" t="s">
        <v>22</v>
      </c>
      <c r="J13">
        <v>1285045200</v>
      </c>
      <c r="K13">
        <v>1285563600</v>
      </c>
      <c r="L13" s="11">
        <f t="shared" si="5"/>
        <v>40442.208333333336</v>
      </c>
      <c r="M13" s="11">
        <f t="shared" si="0"/>
        <v>40448.208333333336</v>
      </c>
      <c r="N13" t="b">
        <v>0</v>
      </c>
      <c r="O13" t="b">
        <v>1</v>
      </c>
      <c r="P13" t="s">
        <v>33</v>
      </c>
      <c r="Q13" t="str">
        <f t="shared" si="1"/>
        <v>theater</v>
      </c>
      <c r="R13" t="str">
        <f t="shared" si="2"/>
        <v>plays</v>
      </c>
      <c r="S13" s="4">
        <f t="shared" si="3"/>
        <v>0.48095238095238096</v>
      </c>
      <c r="T13" s="5">
        <f t="shared" si="4"/>
        <v>112.22222222222223</v>
      </c>
    </row>
    <row r="14" spans="1:34" x14ac:dyDescent="0.35">
      <c r="A14">
        <v>12</v>
      </c>
      <c r="B14" t="s">
        <v>56</v>
      </c>
      <c r="C14" s="3" t="s">
        <v>57</v>
      </c>
      <c r="D14" s="5">
        <v>6300</v>
      </c>
      <c r="E14" s="5">
        <v>5629</v>
      </c>
      <c r="F14" t="s">
        <v>14</v>
      </c>
      <c r="G14">
        <v>55</v>
      </c>
      <c r="H14" t="s">
        <v>21</v>
      </c>
      <c r="I14" t="s">
        <v>22</v>
      </c>
      <c r="J14">
        <v>1571720400</v>
      </c>
      <c r="K14">
        <v>1572411600</v>
      </c>
      <c r="L14" s="11">
        <f t="shared" si="5"/>
        <v>43760.208333333328</v>
      </c>
      <c r="M14" s="11">
        <f t="shared" si="0"/>
        <v>43768.208333333328</v>
      </c>
      <c r="N14" t="b">
        <v>0</v>
      </c>
      <c r="O14" t="b">
        <v>0</v>
      </c>
      <c r="P14" t="s">
        <v>53</v>
      </c>
      <c r="Q14" t="str">
        <f t="shared" si="1"/>
        <v>film &amp; video</v>
      </c>
      <c r="R14" t="str">
        <f t="shared" si="2"/>
        <v>drama</v>
      </c>
      <c r="S14" s="4">
        <f t="shared" si="3"/>
        <v>0.89349206349206345</v>
      </c>
      <c r="T14" s="5">
        <f t="shared" si="4"/>
        <v>102.34545454545454</v>
      </c>
    </row>
    <row r="15" spans="1:34" ht="31" x14ac:dyDescent="0.35">
      <c r="A15">
        <v>13</v>
      </c>
      <c r="B15" t="s">
        <v>58</v>
      </c>
      <c r="C15" s="3" t="s">
        <v>59</v>
      </c>
      <c r="D15" s="5">
        <v>4200</v>
      </c>
      <c r="E15" s="5">
        <v>10295</v>
      </c>
      <c r="F15" t="s">
        <v>20</v>
      </c>
      <c r="G15">
        <v>98</v>
      </c>
      <c r="H15" t="s">
        <v>21</v>
      </c>
      <c r="I15" t="s">
        <v>22</v>
      </c>
      <c r="J15">
        <v>1465621200</v>
      </c>
      <c r="K15">
        <v>1466658000</v>
      </c>
      <c r="L15" s="11">
        <f t="shared" si="5"/>
        <v>42532.208333333328</v>
      </c>
      <c r="M15" s="11">
        <f t="shared" si="0"/>
        <v>42544.208333333328</v>
      </c>
      <c r="N15" t="b">
        <v>0</v>
      </c>
      <c r="O15" t="b">
        <v>0</v>
      </c>
      <c r="P15" t="s">
        <v>60</v>
      </c>
      <c r="Q15" t="str">
        <f t="shared" si="1"/>
        <v>music</v>
      </c>
      <c r="R15" t="str">
        <f t="shared" si="2"/>
        <v>indie rock</v>
      </c>
      <c r="S15" s="4">
        <f t="shared" si="3"/>
        <v>2.4511904761904764</v>
      </c>
      <c r="T15" s="5">
        <f t="shared" si="4"/>
        <v>105.05102040816327</v>
      </c>
    </row>
    <row r="16" spans="1:34" x14ac:dyDescent="0.35">
      <c r="A16">
        <v>14</v>
      </c>
      <c r="B16" t="s">
        <v>61</v>
      </c>
      <c r="C16" s="3" t="s">
        <v>62</v>
      </c>
      <c r="D16" s="5">
        <v>28200</v>
      </c>
      <c r="E16" s="5">
        <v>18829</v>
      </c>
      <c r="F16" t="s">
        <v>14</v>
      </c>
      <c r="G16">
        <v>200</v>
      </c>
      <c r="H16" t="s">
        <v>21</v>
      </c>
      <c r="I16" t="s">
        <v>22</v>
      </c>
      <c r="J16">
        <v>1331013600</v>
      </c>
      <c r="K16">
        <v>1333342800</v>
      </c>
      <c r="L16" s="11">
        <f t="shared" si="5"/>
        <v>40974.25</v>
      </c>
      <c r="M16" s="11">
        <f t="shared" si="0"/>
        <v>41001.208333333336</v>
      </c>
      <c r="N16" t="b">
        <v>0</v>
      </c>
      <c r="O16" t="b">
        <v>0</v>
      </c>
      <c r="P16" t="s">
        <v>60</v>
      </c>
      <c r="Q16" t="str">
        <f t="shared" si="1"/>
        <v>music</v>
      </c>
      <c r="R16" t="str">
        <f t="shared" si="2"/>
        <v>indie rock</v>
      </c>
      <c r="S16" s="4">
        <f t="shared" si="3"/>
        <v>0.66769503546099296</v>
      </c>
      <c r="T16" s="5">
        <f t="shared" si="4"/>
        <v>94.144999999999996</v>
      </c>
    </row>
    <row r="17" spans="1:20" x14ac:dyDescent="0.35">
      <c r="A17">
        <v>15</v>
      </c>
      <c r="B17" t="s">
        <v>63</v>
      </c>
      <c r="C17" s="3" t="s">
        <v>64</v>
      </c>
      <c r="D17" s="5">
        <v>81200</v>
      </c>
      <c r="E17" s="5">
        <v>38414</v>
      </c>
      <c r="F17" t="s">
        <v>14</v>
      </c>
      <c r="G17">
        <v>452</v>
      </c>
      <c r="H17" t="s">
        <v>21</v>
      </c>
      <c r="I17" t="s">
        <v>22</v>
      </c>
      <c r="J17">
        <v>1575957600</v>
      </c>
      <c r="K17">
        <v>1576303200</v>
      </c>
      <c r="L17" s="11">
        <f t="shared" si="5"/>
        <v>43809.25</v>
      </c>
      <c r="M17" s="11">
        <f t="shared" si="0"/>
        <v>43813.25</v>
      </c>
      <c r="N17" t="b">
        <v>0</v>
      </c>
      <c r="O17" t="b">
        <v>0</v>
      </c>
      <c r="P17" t="s">
        <v>65</v>
      </c>
      <c r="Q17" t="str">
        <f t="shared" si="1"/>
        <v>technology</v>
      </c>
      <c r="R17" t="str">
        <f t="shared" si="2"/>
        <v>wearables</v>
      </c>
      <c r="S17" s="4">
        <f t="shared" si="3"/>
        <v>0.47307881773399013</v>
      </c>
      <c r="T17" s="5">
        <f t="shared" si="4"/>
        <v>84.986725663716811</v>
      </c>
    </row>
    <row r="18" spans="1:20" x14ac:dyDescent="0.35">
      <c r="A18">
        <v>16</v>
      </c>
      <c r="B18" t="s">
        <v>66</v>
      </c>
      <c r="C18" s="3" t="s">
        <v>67</v>
      </c>
      <c r="D18" s="5">
        <v>1700</v>
      </c>
      <c r="E18" s="5">
        <v>11041</v>
      </c>
      <c r="F18" t="s">
        <v>20</v>
      </c>
      <c r="G18">
        <v>100</v>
      </c>
      <c r="H18" t="s">
        <v>21</v>
      </c>
      <c r="I18" t="s">
        <v>22</v>
      </c>
      <c r="J18">
        <v>1390370400</v>
      </c>
      <c r="K18">
        <v>1392271200</v>
      </c>
      <c r="L18" s="11">
        <f t="shared" si="5"/>
        <v>41661.25</v>
      </c>
      <c r="M18" s="11">
        <f t="shared" si="0"/>
        <v>41683.25</v>
      </c>
      <c r="N18" t="b">
        <v>0</v>
      </c>
      <c r="O18" t="b">
        <v>0</v>
      </c>
      <c r="P18" t="s">
        <v>68</v>
      </c>
      <c r="Q18" t="str">
        <f t="shared" si="1"/>
        <v>publishing</v>
      </c>
      <c r="R18" t="str">
        <f t="shared" si="2"/>
        <v>nonfiction</v>
      </c>
      <c r="S18" s="4">
        <f t="shared" si="3"/>
        <v>6.4947058823529416</v>
      </c>
      <c r="T18" s="5">
        <f t="shared" si="4"/>
        <v>110.41</v>
      </c>
    </row>
    <row r="19" spans="1:20" x14ac:dyDescent="0.35">
      <c r="A19">
        <v>17</v>
      </c>
      <c r="B19" t="s">
        <v>69</v>
      </c>
      <c r="C19" s="3" t="s">
        <v>70</v>
      </c>
      <c r="D19" s="5">
        <v>84600</v>
      </c>
      <c r="E19" s="5">
        <v>134845</v>
      </c>
      <c r="F19" t="s">
        <v>20</v>
      </c>
      <c r="G19">
        <v>1249</v>
      </c>
      <c r="H19" t="s">
        <v>21</v>
      </c>
      <c r="I19" t="s">
        <v>22</v>
      </c>
      <c r="J19">
        <v>1294812000</v>
      </c>
      <c r="K19">
        <v>1294898400</v>
      </c>
      <c r="L19" s="11">
        <f t="shared" si="5"/>
        <v>40555.25</v>
      </c>
      <c r="M19" s="11">
        <f t="shared" si="0"/>
        <v>40556.25</v>
      </c>
      <c r="N19" t="b">
        <v>0</v>
      </c>
      <c r="O19" t="b">
        <v>0</v>
      </c>
      <c r="P19" t="s">
        <v>71</v>
      </c>
      <c r="Q19" t="str">
        <f t="shared" si="1"/>
        <v>film &amp; video</v>
      </c>
      <c r="R19" t="str">
        <f t="shared" si="2"/>
        <v>animation</v>
      </c>
      <c r="S19" s="4">
        <f t="shared" si="3"/>
        <v>1.5939125295508274</v>
      </c>
      <c r="T19" s="5">
        <f t="shared" si="4"/>
        <v>107.96236989591674</v>
      </c>
    </row>
    <row r="20" spans="1:20" x14ac:dyDescent="0.35">
      <c r="A20">
        <v>18</v>
      </c>
      <c r="B20" t="s">
        <v>72</v>
      </c>
      <c r="C20" s="3" t="s">
        <v>73</v>
      </c>
      <c r="D20" s="5">
        <v>9100</v>
      </c>
      <c r="E20" s="5">
        <v>6089</v>
      </c>
      <c r="F20" t="s">
        <v>74</v>
      </c>
      <c r="G20">
        <v>135</v>
      </c>
      <c r="H20" t="s">
        <v>21</v>
      </c>
      <c r="I20" t="s">
        <v>22</v>
      </c>
      <c r="J20">
        <v>1536382800</v>
      </c>
      <c r="K20">
        <v>1537074000</v>
      </c>
      <c r="L20" s="11">
        <f t="shared" si="5"/>
        <v>43351.208333333328</v>
      </c>
      <c r="M20" s="11">
        <f t="shared" si="0"/>
        <v>43359.208333333328</v>
      </c>
      <c r="N20" t="b">
        <v>0</v>
      </c>
      <c r="O20" t="b">
        <v>0</v>
      </c>
      <c r="P20" t="s">
        <v>33</v>
      </c>
      <c r="Q20" t="str">
        <f t="shared" si="1"/>
        <v>theater</v>
      </c>
      <c r="R20" t="str">
        <f t="shared" si="2"/>
        <v>plays</v>
      </c>
      <c r="S20" s="4">
        <f t="shared" si="3"/>
        <v>0.66912087912087914</v>
      </c>
      <c r="T20" s="5">
        <f t="shared" si="4"/>
        <v>45.103703703703701</v>
      </c>
    </row>
    <row r="21" spans="1:20" x14ac:dyDescent="0.35">
      <c r="A21">
        <v>19</v>
      </c>
      <c r="B21" t="s">
        <v>75</v>
      </c>
      <c r="C21" s="3" t="s">
        <v>76</v>
      </c>
      <c r="D21" s="5">
        <v>62500</v>
      </c>
      <c r="E21" s="5">
        <v>30331</v>
      </c>
      <c r="F21" t="s">
        <v>14</v>
      </c>
      <c r="G21">
        <v>674</v>
      </c>
      <c r="H21" t="s">
        <v>21</v>
      </c>
      <c r="I21" t="s">
        <v>22</v>
      </c>
      <c r="J21">
        <v>1551679200</v>
      </c>
      <c r="K21">
        <v>1553490000</v>
      </c>
      <c r="L21" s="11">
        <f t="shared" si="5"/>
        <v>43528.25</v>
      </c>
      <c r="M21" s="11">
        <f t="shared" si="0"/>
        <v>43549.208333333328</v>
      </c>
      <c r="N21" t="b">
        <v>0</v>
      </c>
      <c r="O21" t="b">
        <v>1</v>
      </c>
      <c r="P21" t="s">
        <v>33</v>
      </c>
      <c r="Q21" t="str">
        <f t="shared" si="1"/>
        <v>theater</v>
      </c>
      <c r="R21" t="str">
        <f t="shared" si="2"/>
        <v>plays</v>
      </c>
      <c r="S21" s="4">
        <f t="shared" si="3"/>
        <v>0.48529600000000001</v>
      </c>
      <c r="T21" s="5">
        <f t="shared" si="4"/>
        <v>45.001483679525222</v>
      </c>
    </row>
    <row r="22" spans="1:20" x14ac:dyDescent="0.35">
      <c r="A22">
        <v>20</v>
      </c>
      <c r="B22" t="s">
        <v>77</v>
      </c>
      <c r="C22" s="3" t="s">
        <v>78</v>
      </c>
      <c r="D22" s="5">
        <v>131800</v>
      </c>
      <c r="E22" s="5">
        <v>147936</v>
      </c>
      <c r="F22" t="s">
        <v>20</v>
      </c>
      <c r="G22">
        <v>1396</v>
      </c>
      <c r="H22" t="s">
        <v>21</v>
      </c>
      <c r="I22" t="s">
        <v>22</v>
      </c>
      <c r="J22">
        <v>1406523600</v>
      </c>
      <c r="K22">
        <v>1406523600</v>
      </c>
      <c r="L22" s="11">
        <f t="shared" si="5"/>
        <v>41848.208333333336</v>
      </c>
      <c r="M22" s="11">
        <f t="shared" si="0"/>
        <v>41848.208333333336</v>
      </c>
      <c r="N22" t="b">
        <v>0</v>
      </c>
      <c r="O22" t="b">
        <v>0</v>
      </c>
      <c r="P22" t="s">
        <v>53</v>
      </c>
      <c r="Q22" t="str">
        <f t="shared" si="1"/>
        <v>film &amp; video</v>
      </c>
      <c r="R22" t="str">
        <f t="shared" si="2"/>
        <v>drama</v>
      </c>
      <c r="S22" s="4">
        <f t="shared" si="3"/>
        <v>1.1224279210925645</v>
      </c>
      <c r="T22" s="5">
        <f t="shared" si="4"/>
        <v>105.97134670487107</v>
      </c>
    </row>
    <row r="23" spans="1:20" x14ac:dyDescent="0.35">
      <c r="A23">
        <v>21</v>
      </c>
      <c r="B23" t="s">
        <v>79</v>
      </c>
      <c r="C23" s="3" t="s">
        <v>80</v>
      </c>
      <c r="D23" s="5">
        <v>94000</v>
      </c>
      <c r="E23" s="5">
        <v>38533</v>
      </c>
      <c r="F23" t="s">
        <v>14</v>
      </c>
      <c r="G23">
        <v>558</v>
      </c>
      <c r="H23" t="s">
        <v>21</v>
      </c>
      <c r="I23" t="s">
        <v>22</v>
      </c>
      <c r="J23">
        <v>1313384400</v>
      </c>
      <c r="K23">
        <v>1316322000</v>
      </c>
      <c r="L23" s="11">
        <f t="shared" si="5"/>
        <v>40770.208333333336</v>
      </c>
      <c r="M23" s="11">
        <f t="shared" si="0"/>
        <v>40804.208333333336</v>
      </c>
      <c r="N23" t="b">
        <v>0</v>
      </c>
      <c r="O23" t="b">
        <v>0</v>
      </c>
      <c r="P23" t="s">
        <v>33</v>
      </c>
      <c r="Q23" t="str">
        <f t="shared" si="1"/>
        <v>theater</v>
      </c>
      <c r="R23" t="str">
        <f t="shared" si="2"/>
        <v>plays</v>
      </c>
      <c r="S23" s="4">
        <f t="shared" si="3"/>
        <v>0.40992553191489361</v>
      </c>
      <c r="T23" s="5">
        <f t="shared" si="4"/>
        <v>69.055555555555557</v>
      </c>
    </row>
    <row r="24" spans="1:20" x14ac:dyDescent="0.35">
      <c r="A24">
        <v>22</v>
      </c>
      <c r="B24" t="s">
        <v>81</v>
      </c>
      <c r="C24" s="3" t="s">
        <v>82</v>
      </c>
      <c r="D24" s="5">
        <v>59100</v>
      </c>
      <c r="E24" s="5">
        <v>75690</v>
      </c>
      <c r="F24" t="s">
        <v>20</v>
      </c>
      <c r="G24">
        <v>890</v>
      </c>
      <c r="H24" t="s">
        <v>21</v>
      </c>
      <c r="I24" t="s">
        <v>22</v>
      </c>
      <c r="J24">
        <v>1522731600</v>
      </c>
      <c r="K24">
        <v>1524027600</v>
      </c>
      <c r="L24" s="11">
        <f t="shared" si="5"/>
        <v>43193.208333333328</v>
      </c>
      <c r="M24" s="11">
        <f t="shared" si="0"/>
        <v>43208.208333333328</v>
      </c>
      <c r="N24" t="b">
        <v>0</v>
      </c>
      <c r="O24" t="b">
        <v>0</v>
      </c>
      <c r="P24" t="s">
        <v>33</v>
      </c>
      <c r="Q24" t="str">
        <f t="shared" si="1"/>
        <v>theater</v>
      </c>
      <c r="R24" t="str">
        <f t="shared" si="2"/>
        <v>plays</v>
      </c>
      <c r="S24" s="4">
        <f t="shared" si="3"/>
        <v>1.2807106598984772</v>
      </c>
      <c r="T24" s="5">
        <f t="shared" si="4"/>
        <v>85.044943820224717</v>
      </c>
    </row>
    <row r="25" spans="1:20" x14ac:dyDescent="0.35">
      <c r="A25">
        <v>23</v>
      </c>
      <c r="B25" t="s">
        <v>83</v>
      </c>
      <c r="C25" s="3" t="s">
        <v>84</v>
      </c>
      <c r="D25" s="5">
        <v>4500</v>
      </c>
      <c r="E25" s="5">
        <v>14942</v>
      </c>
      <c r="F25" t="s">
        <v>20</v>
      </c>
      <c r="G25">
        <v>142</v>
      </c>
      <c r="H25" t="s">
        <v>40</v>
      </c>
      <c r="I25" t="s">
        <v>41</v>
      </c>
      <c r="J25">
        <v>1550124000</v>
      </c>
      <c r="K25">
        <v>1554699600</v>
      </c>
      <c r="L25" s="11">
        <f t="shared" si="5"/>
        <v>43510.25</v>
      </c>
      <c r="M25" s="11">
        <f t="shared" si="0"/>
        <v>43563.208333333328</v>
      </c>
      <c r="N25" t="b">
        <v>0</v>
      </c>
      <c r="O25" t="b">
        <v>0</v>
      </c>
      <c r="P25" t="s">
        <v>42</v>
      </c>
      <c r="Q25" t="str">
        <f t="shared" si="1"/>
        <v>film &amp; video</v>
      </c>
      <c r="R25" t="str">
        <f t="shared" si="2"/>
        <v>documentary</v>
      </c>
      <c r="S25" s="4">
        <f t="shared" si="3"/>
        <v>3.3204444444444445</v>
      </c>
      <c r="T25" s="5">
        <f t="shared" si="4"/>
        <v>105.22535211267606</v>
      </c>
    </row>
    <row r="26" spans="1:20" x14ac:dyDescent="0.35">
      <c r="A26">
        <v>24</v>
      </c>
      <c r="B26" t="s">
        <v>85</v>
      </c>
      <c r="C26" s="3" t="s">
        <v>86</v>
      </c>
      <c r="D26" s="5">
        <v>92400</v>
      </c>
      <c r="E26" s="5">
        <v>104257</v>
      </c>
      <c r="F26" t="s">
        <v>20</v>
      </c>
      <c r="G26">
        <v>2673</v>
      </c>
      <c r="H26" t="s">
        <v>21</v>
      </c>
      <c r="I26" t="s">
        <v>22</v>
      </c>
      <c r="J26">
        <v>1403326800</v>
      </c>
      <c r="K26">
        <v>1403499600</v>
      </c>
      <c r="L26" s="11">
        <f t="shared" si="5"/>
        <v>41811.208333333336</v>
      </c>
      <c r="M26" s="11">
        <f t="shared" si="0"/>
        <v>41813.208333333336</v>
      </c>
      <c r="N26" t="b">
        <v>0</v>
      </c>
      <c r="O26" t="b">
        <v>0</v>
      </c>
      <c r="P26" t="s">
        <v>65</v>
      </c>
      <c r="Q26" t="str">
        <f t="shared" si="1"/>
        <v>technology</v>
      </c>
      <c r="R26" t="str">
        <f t="shared" si="2"/>
        <v>wearables</v>
      </c>
      <c r="S26" s="4">
        <f t="shared" si="3"/>
        <v>1.1283225108225108</v>
      </c>
      <c r="T26" s="5">
        <f t="shared" si="4"/>
        <v>39.003741114852225</v>
      </c>
    </row>
    <row r="27" spans="1:20" x14ac:dyDescent="0.35">
      <c r="A27">
        <v>25</v>
      </c>
      <c r="B27" t="s">
        <v>87</v>
      </c>
      <c r="C27" s="3" t="s">
        <v>88</v>
      </c>
      <c r="D27" s="5">
        <v>5500</v>
      </c>
      <c r="E27" s="5">
        <v>11904</v>
      </c>
      <c r="F27" t="s">
        <v>20</v>
      </c>
      <c r="G27">
        <v>163</v>
      </c>
      <c r="H27" t="s">
        <v>21</v>
      </c>
      <c r="I27" t="s">
        <v>22</v>
      </c>
      <c r="J27">
        <v>1305694800</v>
      </c>
      <c r="K27">
        <v>1307422800</v>
      </c>
      <c r="L27" s="11">
        <f t="shared" si="5"/>
        <v>40681.208333333336</v>
      </c>
      <c r="M27" s="11">
        <f t="shared" si="0"/>
        <v>40701.208333333336</v>
      </c>
      <c r="N27" t="b">
        <v>0</v>
      </c>
      <c r="O27" t="b">
        <v>1</v>
      </c>
      <c r="P27" t="s">
        <v>89</v>
      </c>
      <c r="Q27" t="str">
        <f t="shared" si="1"/>
        <v>games</v>
      </c>
      <c r="R27" t="str">
        <f t="shared" si="2"/>
        <v>video games</v>
      </c>
      <c r="S27" s="4">
        <f t="shared" si="3"/>
        <v>2.1643636363636363</v>
      </c>
      <c r="T27" s="5">
        <f t="shared" si="4"/>
        <v>73.030674846625772</v>
      </c>
    </row>
    <row r="28" spans="1:20" x14ac:dyDescent="0.35">
      <c r="A28">
        <v>26</v>
      </c>
      <c r="B28" t="s">
        <v>90</v>
      </c>
      <c r="C28" s="3" t="s">
        <v>91</v>
      </c>
      <c r="D28" s="5">
        <v>107500</v>
      </c>
      <c r="E28" s="5">
        <v>51814</v>
      </c>
      <c r="F28" t="s">
        <v>74</v>
      </c>
      <c r="G28">
        <v>1480</v>
      </c>
      <c r="H28" t="s">
        <v>21</v>
      </c>
      <c r="I28" t="s">
        <v>22</v>
      </c>
      <c r="J28">
        <v>1533013200</v>
      </c>
      <c r="K28">
        <v>1535346000</v>
      </c>
      <c r="L28" s="11">
        <f t="shared" si="5"/>
        <v>43312.208333333328</v>
      </c>
      <c r="M28" s="11">
        <f t="shared" si="0"/>
        <v>43339.208333333328</v>
      </c>
      <c r="N28" t="b">
        <v>0</v>
      </c>
      <c r="O28" t="b">
        <v>0</v>
      </c>
      <c r="P28" t="s">
        <v>33</v>
      </c>
      <c r="Q28" t="str">
        <f t="shared" si="1"/>
        <v>theater</v>
      </c>
      <c r="R28" t="str">
        <f t="shared" si="2"/>
        <v>plays</v>
      </c>
      <c r="S28" s="4">
        <f t="shared" si="3"/>
        <v>0.4819906976744186</v>
      </c>
      <c r="T28" s="5">
        <f t="shared" si="4"/>
        <v>35.009459459459457</v>
      </c>
    </row>
    <row r="29" spans="1:20" x14ac:dyDescent="0.35">
      <c r="A29">
        <v>27</v>
      </c>
      <c r="B29" t="s">
        <v>92</v>
      </c>
      <c r="C29" s="3" t="s">
        <v>93</v>
      </c>
      <c r="D29" s="5">
        <v>2000</v>
      </c>
      <c r="E29" s="5">
        <v>1599</v>
      </c>
      <c r="F29" t="s">
        <v>14</v>
      </c>
      <c r="G29">
        <v>15</v>
      </c>
      <c r="H29" t="s">
        <v>21</v>
      </c>
      <c r="I29" t="s">
        <v>22</v>
      </c>
      <c r="J29">
        <v>1443848400</v>
      </c>
      <c r="K29">
        <v>1444539600</v>
      </c>
      <c r="L29" s="11">
        <f t="shared" si="5"/>
        <v>42280.208333333328</v>
      </c>
      <c r="M29" s="11">
        <f t="shared" si="0"/>
        <v>42288.208333333328</v>
      </c>
      <c r="N29" t="b">
        <v>0</v>
      </c>
      <c r="O29" t="b">
        <v>0</v>
      </c>
      <c r="P29" t="s">
        <v>23</v>
      </c>
      <c r="Q29" t="str">
        <f t="shared" si="1"/>
        <v>music</v>
      </c>
      <c r="R29" t="str">
        <f t="shared" si="2"/>
        <v>rock</v>
      </c>
      <c r="S29" s="4">
        <f t="shared" si="3"/>
        <v>0.79949999999999999</v>
      </c>
      <c r="T29" s="5">
        <f t="shared" si="4"/>
        <v>106.6</v>
      </c>
    </row>
    <row r="30" spans="1:20" x14ac:dyDescent="0.35">
      <c r="A30">
        <v>28</v>
      </c>
      <c r="B30" t="s">
        <v>94</v>
      </c>
      <c r="C30" s="3" t="s">
        <v>95</v>
      </c>
      <c r="D30" s="5">
        <v>130800</v>
      </c>
      <c r="E30" s="5">
        <v>137635</v>
      </c>
      <c r="F30" t="s">
        <v>20</v>
      </c>
      <c r="G30">
        <v>2220</v>
      </c>
      <c r="H30" t="s">
        <v>21</v>
      </c>
      <c r="I30" t="s">
        <v>22</v>
      </c>
      <c r="J30">
        <v>1265695200</v>
      </c>
      <c r="K30">
        <v>1267682400</v>
      </c>
      <c r="L30" s="11">
        <f t="shared" si="5"/>
        <v>40218.25</v>
      </c>
      <c r="M30" s="11">
        <f t="shared" si="0"/>
        <v>40241.25</v>
      </c>
      <c r="N30" t="b">
        <v>0</v>
      </c>
      <c r="O30" t="b">
        <v>1</v>
      </c>
      <c r="P30" t="s">
        <v>33</v>
      </c>
      <c r="Q30" t="str">
        <f t="shared" si="1"/>
        <v>theater</v>
      </c>
      <c r="R30" t="str">
        <f t="shared" si="2"/>
        <v>plays</v>
      </c>
      <c r="S30" s="4">
        <f t="shared" si="3"/>
        <v>1.0522553516819573</v>
      </c>
      <c r="T30" s="5">
        <f t="shared" si="4"/>
        <v>61.997747747747745</v>
      </c>
    </row>
    <row r="31" spans="1:20" x14ac:dyDescent="0.35">
      <c r="A31">
        <v>29</v>
      </c>
      <c r="B31" t="s">
        <v>96</v>
      </c>
      <c r="C31" s="3" t="s">
        <v>97</v>
      </c>
      <c r="D31" s="5">
        <v>45900</v>
      </c>
      <c r="E31" s="5">
        <v>150965</v>
      </c>
      <c r="F31" t="s">
        <v>20</v>
      </c>
      <c r="G31">
        <v>1606</v>
      </c>
      <c r="H31" t="s">
        <v>98</v>
      </c>
      <c r="I31" t="s">
        <v>99</v>
      </c>
      <c r="J31">
        <v>1532062800</v>
      </c>
      <c r="K31">
        <v>1535518800</v>
      </c>
      <c r="L31" s="11">
        <f t="shared" si="5"/>
        <v>43301.208333333328</v>
      </c>
      <c r="M31" s="11">
        <f t="shared" si="0"/>
        <v>43341.208333333328</v>
      </c>
      <c r="N31" t="b">
        <v>0</v>
      </c>
      <c r="O31" t="b">
        <v>0</v>
      </c>
      <c r="P31" t="s">
        <v>100</v>
      </c>
      <c r="Q31" t="str">
        <f t="shared" si="1"/>
        <v>film &amp; video</v>
      </c>
      <c r="R31" t="str">
        <f t="shared" si="2"/>
        <v>shorts</v>
      </c>
      <c r="S31" s="4">
        <f t="shared" si="3"/>
        <v>3.2889978213507627</v>
      </c>
      <c r="T31" s="5">
        <f t="shared" si="4"/>
        <v>94.000622665006233</v>
      </c>
    </row>
    <row r="32" spans="1:20" x14ac:dyDescent="0.35">
      <c r="A32">
        <v>30</v>
      </c>
      <c r="B32" t="s">
        <v>101</v>
      </c>
      <c r="C32" s="3" t="s">
        <v>102</v>
      </c>
      <c r="D32" s="5">
        <v>9000</v>
      </c>
      <c r="E32" s="5">
        <v>14455</v>
      </c>
      <c r="F32" t="s">
        <v>20</v>
      </c>
      <c r="G32">
        <v>129</v>
      </c>
      <c r="H32" t="s">
        <v>21</v>
      </c>
      <c r="I32" t="s">
        <v>22</v>
      </c>
      <c r="J32">
        <v>1558674000</v>
      </c>
      <c r="K32">
        <v>1559106000</v>
      </c>
      <c r="L32" s="11">
        <f t="shared" si="5"/>
        <v>43609.208333333328</v>
      </c>
      <c r="M32" s="11">
        <f t="shared" si="0"/>
        <v>43614.208333333328</v>
      </c>
      <c r="N32" t="b">
        <v>0</v>
      </c>
      <c r="O32" t="b">
        <v>0</v>
      </c>
      <c r="P32" t="s">
        <v>71</v>
      </c>
      <c r="Q32" t="str">
        <f t="shared" si="1"/>
        <v>film &amp; video</v>
      </c>
      <c r="R32" t="str">
        <f t="shared" si="2"/>
        <v>animation</v>
      </c>
      <c r="S32" s="4">
        <f t="shared" si="3"/>
        <v>1.606111111111111</v>
      </c>
      <c r="T32" s="5">
        <f t="shared" si="4"/>
        <v>112.05426356589147</v>
      </c>
    </row>
    <row r="33" spans="1:20" x14ac:dyDescent="0.35">
      <c r="A33">
        <v>31</v>
      </c>
      <c r="B33" t="s">
        <v>103</v>
      </c>
      <c r="C33" s="3" t="s">
        <v>104</v>
      </c>
      <c r="D33" s="5">
        <v>3500</v>
      </c>
      <c r="E33" s="5">
        <v>10850</v>
      </c>
      <c r="F33" t="s">
        <v>20</v>
      </c>
      <c r="G33">
        <v>226</v>
      </c>
      <c r="H33" t="s">
        <v>40</v>
      </c>
      <c r="I33" t="s">
        <v>41</v>
      </c>
      <c r="J33">
        <v>1451973600</v>
      </c>
      <c r="K33">
        <v>1454392800</v>
      </c>
      <c r="L33" s="11">
        <f t="shared" si="5"/>
        <v>42374.25</v>
      </c>
      <c r="M33" s="11">
        <f t="shared" si="0"/>
        <v>42402.25</v>
      </c>
      <c r="N33" t="b">
        <v>0</v>
      </c>
      <c r="O33" t="b">
        <v>0</v>
      </c>
      <c r="P33" t="s">
        <v>89</v>
      </c>
      <c r="Q33" t="str">
        <f t="shared" si="1"/>
        <v>games</v>
      </c>
      <c r="R33" t="str">
        <f t="shared" si="2"/>
        <v>video games</v>
      </c>
      <c r="S33" s="4">
        <f t="shared" si="3"/>
        <v>3.1</v>
      </c>
      <c r="T33" s="5">
        <f t="shared" si="4"/>
        <v>48.008849557522126</v>
      </c>
    </row>
    <row r="34" spans="1:20" x14ac:dyDescent="0.35">
      <c r="A34">
        <v>32</v>
      </c>
      <c r="B34" t="s">
        <v>105</v>
      </c>
      <c r="C34" s="3" t="s">
        <v>106</v>
      </c>
      <c r="D34" s="5">
        <v>101000</v>
      </c>
      <c r="E34" s="5">
        <v>87676</v>
      </c>
      <c r="F34" t="s">
        <v>14</v>
      </c>
      <c r="G34">
        <v>2307</v>
      </c>
      <c r="H34" t="s">
        <v>107</v>
      </c>
      <c r="I34" t="s">
        <v>108</v>
      </c>
      <c r="J34">
        <v>1515564000</v>
      </c>
      <c r="K34">
        <v>1517896800</v>
      </c>
      <c r="L34" s="11">
        <f t="shared" si="5"/>
        <v>43110.25</v>
      </c>
      <c r="M34" s="11">
        <f t="shared" si="0"/>
        <v>43137.25</v>
      </c>
      <c r="N34" t="b">
        <v>0</v>
      </c>
      <c r="O34" t="b">
        <v>0</v>
      </c>
      <c r="P34" t="s">
        <v>42</v>
      </c>
      <c r="Q34" t="str">
        <f t="shared" si="1"/>
        <v>film &amp; video</v>
      </c>
      <c r="R34" t="str">
        <f t="shared" si="2"/>
        <v>documentary</v>
      </c>
      <c r="S34" s="4">
        <f t="shared" si="3"/>
        <v>0.86807920792079207</v>
      </c>
      <c r="T34" s="5">
        <f t="shared" si="4"/>
        <v>38.004334633723452</v>
      </c>
    </row>
    <row r="35" spans="1:20" x14ac:dyDescent="0.35">
      <c r="A35">
        <v>33</v>
      </c>
      <c r="B35" t="s">
        <v>109</v>
      </c>
      <c r="C35" s="3" t="s">
        <v>110</v>
      </c>
      <c r="D35" s="5">
        <v>50200</v>
      </c>
      <c r="E35" s="5">
        <v>189666</v>
      </c>
      <c r="F35" t="s">
        <v>20</v>
      </c>
      <c r="G35">
        <v>5419</v>
      </c>
      <c r="H35" t="s">
        <v>21</v>
      </c>
      <c r="I35" t="s">
        <v>22</v>
      </c>
      <c r="J35">
        <v>1412485200</v>
      </c>
      <c r="K35">
        <v>1415685600</v>
      </c>
      <c r="L35" s="11">
        <f t="shared" si="5"/>
        <v>41917.208333333336</v>
      </c>
      <c r="M35" s="11">
        <f t="shared" si="0"/>
        <v>41954.25</v>
      </c>
      <c r="N35" t="b">
        <v>0</v>
      </c>
      <c r="O35" t="b">
        <v>0</v>
      </c>
      <c r="P35" t="s">
        <v>33</v>
      </c>
      <c r="Q35" t="str">
        <f t="shared" si="1"/>
        <v>theater</v>
      </c>
      <c r="R35" t="str">
        <f t="shared" si="2"/>
        <v>plays</v>
      </c>
      <c r="S35" s="4">
        <f t="shared" si="3"/>
        <v>3.7782071713147412</v>
      </c>
      <c r="T35" s="5">
        <f t="shared" si="4"/>
        <v>35.000184535892231</v>
      </c>
    </row>
    <row r="36" spans="1:20" ht="31" x14ac:dyDescent="0.35">
      <c r="A36">
        <v>34</v>
      </c>
      <c r="B36" t="s">
        <v>111</v>
      </c>
      <c r="C36" s="3" t="s">
        <v>112</v>
      </c>
      <c r="D36" s="5">
        <v>9300</v>
      </c>
      <c r="E36" s="5">
        <v>14025</v>
      </c>
      <c r="F36" t="s">
        <v>20</v>
      </c>
      <c r="G36">
        <v>165</v>
      </c>
      <c r="H36" t="s">
        <v>21</v>
      </c>
      <c r="I36" t="s">
        <v>22</v>
      </c>
      <c r="J36">
        <v>1490245200</v>
      </c>
      <c r="K36">
        <v>1490677200</v>
      </c>
      <c r="L36" s="11">
        <f t="shared" si="5"/>
        <v>42817.208333333328</v>
      </c>
      <c r="M36" s="11">
        <f t="shared" si="0"/>
        <v>42822.208333333328</v>
      </c>
      <c r="N36" t="b">
        <v>0</v>
      </c>
      <c r="O36" t="b">
        <v>0</v>
      </c>
      <c r="P36" t="s">
        <v>42</v>
      </c>
      <c r="Q36" t="str">
        <f t="shared" si="1"/>
        <v>film &amp; video</v>
      </c>
      <c r="R36" t="str">
        <f t="shared" si="2"/>
        <v>documentary</v>
      </c>
      <c r="S36" s="4">
        <f t="shared" si="3"/>
        <v>1.5080645161290323</v>
      </c>
      <c r="T36" s="5">
        <f t="shared" si="4"/>
        <v>85</v>
      </c>
    </row>
    <row r="37" spans="1:20" x14ac:dyDescent="0.35">
      <c r="A37">
        <v>35</v>
      </c>
      <c r="B37" t="s">
        <v>113</v>
      </c>
      <c r="C37" s="3" t="s">
        <v>114</v>
      </c>
      <c r="D37" s="5">
        <v>125500</v>
      </c>
      <c r="E37" s="5">
        <v>188628</v>
      </c>
      <c r="F37" t="s">
        <v>20</v>
      </c>
      <c r="G37">
        <v>1965</v>
      </c>
      <c r="H37" t="s">
        <v>36</v>
      </c>
      <c r="I37" t="s">
        <v>37</v>
      </c>
      <c r="J37">
        <v>1547877600</v>
      </c>
      <c r="K37">
        <v>1551506400</v>
      </c>
      <c r="L37" s="11">
        <f t="shared" si="5"/>
        <v>43484.25</v>
      </c>
      <c r="M37" s="11">
        <f t="shared" si="0"/>
        <v>43526.25</v>
      </c>
      <c r="N37" t="b">
        <v>0</v>
      </c>
      <c r="O37" t="b">
        <v>1</v>
      </c>
      <c r="P37" t="s">
        <v>53</v>
      </c>
      <c r="Q37" t="str">
        <f t="shared" si="1"/>
        <v>film &amp; video</v>
      </c>
      <c r="R37" t="str">
        <f t="shared" si="2"/>
        <v>drama</v>
      </c>
      <c r="S37" s="4">
        <f t="shared" si="3"/>
        <v>1.5030119521912351</v>
      </c>
      <c r="T37" s="5">
        <f t="shared" si="4"/>
        <v>95.993893129770996</v>
      </c>
    </row>
    <row r="38" spans="1:20" x14ac:dyDescent="0.35">
      <c r="A38">
        <v>36</v>
      </c>
      <c r="B38" t="s">
        <v>115</v>
      </c>
      <c r="C38" s="3" t="s">
        <v>116</v>
      </c>
      <c r="D38" s="5">
        <v>700</v>
      </c>
      <c r="E38" s="5">
        <v>1101</v>
      </c>
      <c r="F38" t="s">
        <v>20</v>
      </c>
      <c r="G38">
        <v>16</v>
      </c>
      <c r="H38" t="s">
        <v>21</v>
      </c>
      <c r="I38" t="s">
        <v>22</v>
      </c>
      <c r="J38">
        <v>1298700000</v>
      </c>
      <c r="K38">
        <v>1300856400</v>
      </c>
      <c r="L38" s="11">
        <f t="shared" si="5"/>
        <v>40600.25</v>
      </c>
      <c r="M38" s="11">
        <f t="shared" si="0"/>
        <v>40625.208333333336</v>
      </c>
      <c r="N38" t="b">
        <v>0</v>
      </c>
      <c r="O38" t="b">
        <v>0</v>
      </c>
      <c r="P38" t="s">
        <v>33</v>
      </c>
      <c r="Q38" t="str">
        <f t="shared" si="1"/>
        <v>theater</v>
      </c>
      <c r="R38" t="str">
        <f t="shared" si="2"/>
        <v>plays</v>
      </c>
      <c r="S38" s="4">
        <f t="shared" si="3"/>
        <v>1.572857142857143</v>
      </c>
      <c r="T38" s="5">
        <f t="shared" si="4"/>
        <v>68.8125</v>
      </c>
    </row>
    <row r="39" spans="1:20" ht="31" x14ac:dyDescent="0.35">
      <c r="A39">
        <v>37</v>
      </c>
      <c r="B39" t="s">
        <v>117</v>
      </c>
      <c r="C39" s="3" t="s">
        <v>118</v>
      </c>
      <c r="D39" s="5">
        <v>8100</v>
      </c>
      <c r="E39" s="5">
        <v>11339</v>
      </c>
      <c r="F39" t="s">
        <v>20</v>
      </c>
      <c r="G39">
        <v>107</v>
      </c>
      <c r="H39" t="s">
        <v>21</v>
      </c>
      <c r="I39" t="s">
        <v>22</v>
      </c>
      <c r="J39">
        <v>1570338000</v>
      </c>
      <c r="K39">
        <v>1573192800</v>
      </c>
      <c r="L39" s="11">
        <f t="shared" si="5"/>
        <v>43744.208333333328</v>
      </c>
      <c r="M39" s="11">
        <f t="shared" si="0"/>
        <v>43777.25</v>
      </c>
      <c r="N39" t="b">
        <v>0</v>
      </c>
      <c r="O39" t="b">
        <v>1</v>
      </c>
      <c r="P39" t="s">
        <v>119</v>
      </c>
      <c r="Q39" t="str">
        <f t="shared" si="1"/>
        <v>publishing</v>
      </c>
      <c r="R39" t="str">
        <f t="shared" si="2"/>
        <v>fiction</v>
      </c>
      <c r="S39" s="4">
        <f t="shared" si="3"/>
        <v>1.3998765432098765</v>
      </c>
      <c r="T39" s="5">
        <f t="shared" si="4"/>
        <v>105.97196261682242</v>
      </c>
    </row>
    <row r="40" spans="1:20" x14ac:dyDescent="0.35">
      <c r="A40">
        <v>38</v>
      </c>
      <c r="B40" t="s">
        <v>120</v>
      </c>
      <c r="C40" s="3" t="s">
        <v>121</v>
      </c>
      <c r="D40" s="5">
        <v>3100</v>
      </c>
      <c r="E40" s="5">
        <v>10085</v>
      </c>
      <c r="F40" t="s">
        <v>20</v>
      </c>
      <c r="G40">
        <v>134</v>
      </c>
      <c r="H40" t="s">
        <v>21</v>
      </c>
      <c r="I40" t="s">
        <v>22</v>
      </c>
      <c r="J40">
        <v>1287378000</v>
      </c>
      <c r="K40">
        <v>1287810000</v>
      </c>
      <c r="L40" s="11">
        <f t="shared" si="5"/>
        <v>40469.208333333336</v>
      </c>
      <c r="M40" s="11">
        <f t="shared" si="0"/>
        <v>40474.208333333336</v>
      </c>
      <c r="N40" t="b">
        <v>0</v>
      </c>
      <c r="O40" t="b">
        <v>0</v>
      </c>
      <c r="P40" t="s">
        <v>122</v>
      </c>
      <c r="Q40" t="str">
        <f t="shared" si="1"/>
        <v>photography</v>
      </c>
      <c r="R40" t="str">
        <f t="shared" si="2"/>
        <v>photography books</v>
      </c>
      <c r="S40" s="4">
        <f t="shared" si="3"/>
        <v>3.2532258064516131</v>
      </c>
      <c r="T40" s="5">
        <f t="shared" si="4"/>
        <v>75.261194029850742</v>
      </c>
    </row>
    <row r="41" spans="1:20" x14ac:dyDescent="0.35">
      <c r="A41">
        <v>39</v>
      </c>
      <c r="B41" t="s">
        <v>123</v>
      </c>
      <c r="C41" s="3" t="s">
        <v>124</v>
      </c>
      <c r="D41" s="5">
        <v>9900</v>
      </c>
      <c r="E41" s="5">
        <v>5027</v>
      </c>
      <c r="F41" t="s">
        <v>14</v>
      </c>
      <c r="G41">
        <v>88</v>
      </c>
      <c r="H41" t="s">
        <v>36</v>
      </c>
      <c r="I41" t="s">
        <v>37</v>
      </c>
      <c r="J41">
        <v>1361772000</v>
      </c>
      <c r="K41">
        <v>1362978000</v>
      </c>
      <c r="L41" s="11">
        <f t="shared" si="5"/>
        <v>41330.25</v>
      </c>
      <c r="M41" s="11">
        <f t="shared" si="0"/>
        <v>41344.208333333336</v>
      </c>
      <c r="N41" t="b">
        <v>0</v>
      </c>
      <c r="O41" t="b">
        <v>0</v>
      </c>
      <c r="P41" t="s">
        <v>33</v>
      </c>
      <c r="Q41" t="str">
        <f t="shared" si="1"/>
        <v>theater</v>
      </c>
      <c r="R41" t="str">
        <f t="shared" si="2"/>
        <v>plays</v>
      </c>
      <c r="S41" s="4">
        <f t="shared" si="3"/>
        <v>0.50777777777777777</v>
      </c>
      <c r="T41" s="5">
        <f t="shared" si="4"/>
        <v>57.125</v>
      </c>
    </row>
    <row r="42" spans="1:20" x14ac:dyDescent="0.35">
      <c r="A42">
        <v>40</v>
      </c>
      <c r="B42" t="s">
        <v>125</v>
      </c>
      <c r="C42" s="3" t="s">
        <v>126</v>
      </c>
      <c r="D42" s="5">
        <v>8800</v>
      </c>
      <c r="E42" s="5">
        <v>14878</v>
      </c>
      <c r="F42" t="s">
        <v>20</v>
      </c>
      <c r="G42">
        <v>198</v>
      </c>
      <c r="H42" t="s">
        <v>21</v>
      </c>
      <c r="I42" t="s">
        <v>22</v>
      </c>
      <c r="J42">
        <v>1275714000</v>
      </c>
      <c r="K42">
        <v>1277355600</v>
      </c>
      <c r="L42" s="11">
        <f t="shared" si="5"/>
        <v>40334.208333333336</v>
      </c>
      <c r="M42" s="11">
        <f t="shared" si="0"/>
        <v>40353.208333333336</v>
      </c>
      <c r="N42" t="b">
        <v>0</v>
      </c>
      <c r="O42" t="b">
        <v>1</v>
      </c>
      <c r="P42" t="s">
        <v>65</v>
      </c>
      <c r="Q42" t="str">
        <f t="shared" si="1"/>
        <v>technology</v>
      </c>
      <c r="R42" t="str">
        <f t="shared" si="2"/>
        <v>wearables</v>
      </c>
      <c r="S42" s="4">
        <f t="shared" si="3"/>
        <v>1.6906818181818182</v>
      </c>
      <c r="T42" s="5">
        <f t="shared" si="4"/>
        <v>75.141414141414145</v>
      </c>
    </row>
    <row r="43" spans="1:20" x14ac:dyDescent="0.35">
      <c r="A43">
        <v>41</v>
      </c>
      <c r="B43" t="s">
        <v>127</v>
      </c>
      <c r="C43" s="3" t="s">
        <v>128</v>
      </c>
      <c r="D43" s="5">
        <v>5600</v>
      </c>
      <c r="E43" s="5">
        <v>11924</v>
      </c>
      <c r="F43" t="s">
        <v>20</v>
      </c>
      <c r="G43">
        <v>111</v>
      </c>
      <c r="H43" t="s">
        <v>107</v>
      </c>
      <c r="I43" t="s">
        <v>108</v>
      </c>
      <c r="J43">
        <v>1346734800</v>
      </c>
      <c r="K43">
        <v>1348981200</v>
      </c>
      <c r="L43" s="11">
        <f t="shared" si="5"/>
        <v>41156.208333333336</v>
      </c>
      <c r="M43" s="11">
        <f t="shared" si="0"/>
        <v>41182.208333333336</v>
      </c>
      <c r="N43" t="b">
        <v>0</v>
      </c>
      <c r="O43" t="b">
        <v>1</v>
      </c>
      <c r="P43" t="s">
        <v>23</v>
      </c>
      <c r="Q43" t="str">
        <f t="shared" si="1"/>
        <v>music</v>
      </c>
      <c r="R43" t="str">
        <f t="shared" si="2"/>
        <v>rock</v>
      </c>
      <c r="S43" s="4">
        <f t="shared" si="3"/>
        <v>2.1292857142857144</v>
      </c>
      <c r="T43" s="5">
        <f t="shared" si="4"/>
        <v>107.42342342342343</v>
      </c>
    </row>
    <row r="44" spans="1:20" x14ac:dyDescent="0.35">
      <c r="A44">
        <v>42</v>
      </c>
      <c r="B44" t="s">
        <v>129</v>
      </c>
      <c r="C44" s="3" t="s">
        <v>130</v>
      </c>
      <c r="D44" s="5">
        <v>1800</v>
      </c>
      <c r="E44" s="5">
        <v>7991</v>
      </c>
      <c r="F44" t="s">
        <v>20</v>
      </c>
      <c r="G44">
        <v>222</v>
      </c>
      <c r="H44" t="s">
        <v>21</v>
      </c>
      <c r="I44" t="s">
        <v>22</v>
      </c>
      <c r="J44">
        <v>1309755600</v>
      </c>
      <c r="K44">
        <v>1310533200</v>
      </c>
      <c r="L44" s="11">
        <f t="shared" si="5"/>
        <v>40728.208333333336</v>
      </c>
      <c r="M44" s="11">
        <f t="shared" si="0"/>
        <v>40737.208333333336</v>
      </c>
      <c r="N44" t="b">
        <v>0</v>
      </c>
      <c r="O44" t="b">
        <v>0</v>
      </c>
      <c r="P44" t="s">
        <v>17</v>
      </c>
      <c r="Q44" t="str">
        <f t="shared" si="1"/>
        <v>food</v>
      </c>
      <c r="R44" t="str">
        <f t="shared" si="2"/>
        <v>food trucks</v>
      </c>
      <c r="S44" s="4">
        <f t="shared" si="3"/>
        <v>4.4394444444444447</v>
      </c>
      <c r="T44" s="5">
        <f t="shared" si="4"/>
        <v>35.995495495495497</v>
      </c>
    </row>
    <row r="45" spans="1:20" x14ac:dyDescent="0.35">
      <c r="A45">
        <v>43</v>
      </c>
      <c r="B45" t="s">
        <v>131</v>
      </c>
      <c r="C45" s="3" t="s">
        <v>132</v>
      </c>
      <c r="D45" s="5">
        <v>90200</v>
      </c>
      <c r="E45" s="5">
        <v>167717</v>
      </c>
      <c r="F45" t="s">
        <v>20</v>
      </c>
      <c r="G45">
        <v>6212</v>
      </c>
      <c r="H45" t="s">
        <v>21</v>
      </c>
      <c r="I45" t="s">
        <v>22</v>
      </c>
      <c r="J45">
        <v>1406178000</v>
      </c>
      <c r="K45">
        <v>1407560400</v>
      </c>
      <c r="L45" s="11">
        <f t="shared" si="5"/>
        <v>41844.208333333336</v>
      </c>
      <c r="M45" s="11">
        <f t="shared" si="0"/>
        <v>41860.208333333336</v>
      </c>
      <c r="N45" t="b">
        <v>0</v>
      </c>
      <c r="O45" t="b">
        <v>0</v>
      </c>
      <c r="P45" t="s">
        <v>133</v>
      </c>
      <c r="Q45" t="str">
        <f t="shared" si="1"/>
        <v>publishing</v>
      </c>
      <c r="R45" t="str">
        <f t="shared" si="2"/>
        <v>radio &amp; podcasts</v>
      </c>
      <c r="S45" s="4">
        <f t="shared" si="3"/>
        <v>1.859390243902439</v>
      </c>
      <c r="T45" s="5">
        <f t="shared" si="4"/>
        <v>26.998873148744366</v>
      </c>
    </row>
    <row r="46" spans="1:20" x14ac:dyDescent="0.35">
      <c r="A46">
        <v>44</v>
      </c>
      <c r="B46" t="s">
        <v>134</v>
      </c>
      <c r="C46" s="3" t="s">
        <v>135</v>
      </c>
      <c r="D46" s="5">
        <v>1600</v>
      </c>
      <c r="E46" s="5">
        <v>10541</v>
      </c>
      <c r="F46" t="s">
        <v>20</v>
      </c>
      <c r="G46">
        <v>98</v>
      </c>
      <c r="H46" t="s">
        <v>36</v>
      </c>
      <c r="I46" t="s">
        <v>37</v>
      </c>
      <c r="J46">
        <v>1552798800</v>
      </c>
      <c r="K46">
        <v>1552885200</v>
      </c>
      <c r="L46" s="11">
        <f t="shared" si="5"/>
        <v>43541.208333333328</v>
      </c>
      <c r="M46" s="11">
        <f t="shared" si="0"/>
        <v>43542.208333333328</v>
      </c>
      <c r="N46" t="b">
        <v>0</v>
      </c>
      <c r="O46" t="b">
        <v>0</v>
      </c>
      <c r="P46" t="s">
        <v>119</v>
      </c>
      <c r="Q46" t="str">
        <f t="shared" si="1"/>
        <v>publishing</v>
      </c>
      <c r="R46" t="str">
        <f t="shared" si="2"/>
        <v>fiction</v>
      </c>
      <c r="S46" s="4">
        <f t="shared" si="3"/>
        <v>6.5881249999999998</v>
      </c>
      <c r="T46" s="5">
        <f t="shared" si="4"/>
        <v>107.56122448979592</v>
      </c>
    </row>
    <row r="47" spans="1:20" ht="31" x14ac:dyDescent="0.35">
      <c r="A47">
        <v>45</v>
      </c>
      <c r="B47" t="s">
        <v>136</v>
      </c>
      <c r="C47" s="3" t="s">
        <v>137</v>
      </c>
      <c r="D47" s="5">
        <v>9500</v>
      </c>
      <c r="E47" s="5">
        <v>4530</v>
      </c>
      <c r="F47" t="s">
        <v>14</v>
      </c>
      <c r="G47">
        <v>48</v>
      </c>
      <c r="H47" t="s">
        <v>21</v>
      </c>
      <c r="I47" t="s">
        <v>22</v>
      </c>
      <c r="J47">
        <v>1478062800</v>
      </c>
      <c r="K47">
        <v>1479362400</v>
      </c>
      <c r="L47" s="11">
        <f t="shared" si="5"/>
        <v>42676.208333333328</v>
      </c>
      <c r="M47" s="11">
        <f t="shared" si="0"/>
        <v>42691.25</v>
      </c>
      <c r="N47" t="b">
        <v>0</v>
      </c>
      <c r="O47" t="b">
        <v>1</v>
      </c>
      <c r="P47" t="s">
        <v>33</v>
      </c>
      <c r="Q47" t="str">
        <f t="shared" si="1"/>
        <v>theater</v>
      </c>
      <c r="R47" t="str">
        <f t="shared" si="2"/>
        <v>plays</v>
      </c>
      <c r="S47" s="4">
        <f t="shared" si="3"/>
        <v>0.4768421052631579</v>
      </c>
      <c r="T47" s="5">
        <f t="shared" si="4"/>
        <v>94.375</v>
      </c>
    </row>
    <row r="48" spans="1:20" x14ac:dyDescent="0.35">
      <c r="A48">
        <v>46</v>
      </c>
      <c r="B48" t="s">
        <v>138</v>
      </c>
      <c r="C48" s="3" t="s">
        <v>139</v>
      </c>
      <c r="D48" s="5">
        <v>3700</v>
      </c>
      <c r="E48" s="5">
        <v>4247</v>
      </c>
      <c r="F48" t="s">
        <v>20</v>
      </c>
      <c r="G48">
        <v>92</v>
      </c>
      <c r="H48" t="s">
        <v>21</v>
      </c>
      <c r="I48" t="s">
        <v>22</v>
      </c>
      <c r="J48">
        <v>1278565200</v>
      </c>
      <c r="K48">
        <v>1280552400</v>
      </c>
      <c r="L48" s="11">
        <f t="shared" si="5"/>
        <v>40367.208333333336</v>
      </c>
      <c r="M48" s="11">
        <f t="shared" si="0"/>
        <v>40390.208333333336</v>
      </c>
      <c r="N48" t="b">
        <v>0</v>
      </c>
      <c r="O48" t="b">
        <v>0</v>
      </c>
      <c r="P48" t="s">
        <v>23</v>
      </c>
      <c r="Q48" t="str">
        <f t="shared" si="1"/>
        <v>music</v>
      </c>
      <c r="R48" t="str">
        <f t="shared" si="2"/>
        <v>rock</v>
      </c>
      <c r="S48" s="4">
        <f t="shared" si="3"/>
        <v>1.1478378378378378</v>
      </c>
      <c r="T48" s="5">
        <f t="shared" si="4"/>
        <v>46.163043478260867</v>
      </c>
    </row>
    <row r="49" spans="1:20" x14ac:dyDescent="0.35">
      <c r="A49">
        <v>47</v>
      </c>
      <c r="B49" t="s">
        <v>140</v>
      </c>
      <c r="C49" s="3" t="s">
        <v>141</v>
      </c>
      <c r="D49" s="5">
        <v>1500</v>
      </c>
      <c r="E49" s="5">
        <v>7129</v>
      </c>
      <c r="F49" t="s">
        <v>20</v>
      </c>
      <c r="G49">
        <v>149</v>
      </c>
      <c r="H49" t="s">
        <v>21</v>
      </c>
      <c r="I49" t="s">
        <v>22</v>
      </c>
      <c r="J49">
        <v>1396069200</v>
      </c>
      <c r="K49">
        <v>1398661200</v>
      </c>
      <c r="L49" s="11">
        <f t="shared" si="5"/>
        <v>41727.208333333336</v>
      </c>
      <c r="M49" s="11">
        <f t="shared" si="0"/>
        <v>41757.208333333336</v>
      </c>
      <c r="N49" t="b">
        <v>0</v>
      </c>
      <c r="O49" t="b">
        <v>0</v>
      </c>
      <c r="P49" t="s">
        <v>33</v>
      </c>
      <c r="Q49" t="str">
        <f t="shared" si="1"/>
        <v>theater</v>
      </c>
      <c r="R49" t="str">
        <f t="shared" si="2"/>
        <v>plays</v>
      </c>
      <c r="S49" s="4">
        <f t="shared" si="3"/>
        <v>4.7526666666666664</v>
      </c>
      <c r="T49" s="5">
        <f t="shared" si="4"/>
        <v>47.845637583892618</v>
      </c>
    </row>
    <row r="50" spans="1:20" x14ac:dyDescent="0.35">
      <c r="A50">
        <v>48</v>
      </c>
      <c r="B50" t="s">
        <v>142</v>
      </c>
      <c r="C50" s="3" t="s">
        <v>143</v>
      </c>
      <c r="D50" s="5">
        <v>33300</v>
      </c>
      <c r="E50" s="5">
        <v>128862</v>
      </c>
      <c r="F50" t="s">
        <v>20</v>
      </c>
      <c r="G50">
        <v>2431</v>
      </c>
      <c r="H50" t="s">
        <v>21</v>
      </c>
      <c r="I50" t="s">
        <v>22</v>
      </c>
      <c r="J50">
        <v>1435208400</v>
      </c>
      <c r="K50">
        <v>1436245200</v>
      </c>
      <c r="L50" s="11">
        <f t="shared" si="5"/>
        <v>42180.208333333328</v>
      </c>
      <c r="M50" s="11">
        <f t="shared" si="0"/>
        <v>42192.208333333328</v>
      </c>
      <c r="N50" t="b">
        <v>0</v>
      </c>
      <c r="O50" t="b">
        <v>0</v>
      </c>
      <c r="P50" t="s">
        <v>33</v>
      </c>
      <c r="Q50" t="str">
        <f t="shared" si="1"/>
        <v>theater</v>
      </c>
      <c r="R50" t="str">
        <f t="shared" si="2"/>
        <v>plays</v>
      </c>
      <c r="S50" s="4">
        <f t="shared" si="3"/>
        <v>3.86972972972973</v>
      </c>
      <c r="T50" s="5">
        <f t="shared" si="4"/>
        <v>53.007815713698065</v>
      </c>
    </row>
    <row r="51" spans="1:20" x14ac:dyDescent="0.35">
      <c r="A51">
        <v>49</v>
      </c>
      <c r="B51" t="s">
        <v>144</v>
      </c>
      <c r="C51" s="3" t="s">
        <v>145</v>
      </c>
      <c r="D51" s="5">
        <v>7200</v>
      </c>
      <c r="E51" s="5">
        <v>13653</v>
      </c>
      <c r="F51" t="s">
        <v>20</v>
      </c>
      <c r="G51">
        <v>303</v>
      </c>
      <c r="H51" t="s">
        <v>21</v>
      </c>
      <c r="I51" t="s">
        <v>22</v>
      </c>
      <c r="J51">
        <v>1571547600</v>
      </c>
      <c r="K51">
        <v>1575439200</v>
      </c>
      <c r="L51" s="11">
        <f t="shared" si="5"/>
        <v>43758.208333333328</v>
      </c>
      <c r="M51" s="11">
        <f t="shared" si="0"/>
        <v>43803.25</v>
      </c>
      <c r="N51" t="b">
        <v>0</v>
      </c>
      <c r="O51" t="b">
        <v>0</v>
      </c>
      <c r="P51" t="s">
        <v>23</v>
      </c>
      <c r="Q51" t="str">
        <f t="shared" si="1"/>
        <v>music</v>
      </c>
      <c r="R51" t="str">
        <f t="shared" si="2"/>
        <v>rock</v>
      </c>
      <c r="S51" s="4">
        <f t="shared" si="3"/>
        <v>1.89625</v>
      </c>
      <c r="T51" s="5">
        <f t="shared" si="4"/>
        <v>45.059405940594061</v>
      </c>
    </row>
    <row r="52" spans="1:20" ht="31" x14ac:dyDescent="0.35">
      <c r="A52">
        <v>50</v>
      </c>
      <c r="B52" t="s">
        <v>146</v>
      </c>
      <c r="C52" s="3" t="s">
        <v>147</v>
      </c>
      <c r="D52" s="5">
        <v>100</v>
      </c>
      <c r="E52" s="5">
        <v>2</v>
      </c>
      <c r="F52" t="s">
        <v>14</v>
      </c>
      <c r="G52">
        <v>1</v>
      </c>
      <c r="H52" t="s">
        <v>107</v>
      </c>
      <c r="I52" t="s">
        <v>108</v>
      </c>
      <c r="J52">
        <v>1375333200</v>
      </c>
      <c r="K52">
        <v>1377752400</v>
      </c>
      <c r="L52" s="11">
        <f t="shared" si="5"/>
        <v>41487.208333333336</v>
      </c>
      <c r="M52" s="11">
        <f t="shared" si="0"/>
        <v>41515.208333333336</v>
      </c>
      <c r="N52" t="b">
        <v>0</v>
      </c>
      <c r="O52" t="b">
        <v>0</v>
      </c>
      <c r="P52" t="s">
        <v>148</v>
      </c>
      <c r="Q52" t="str">
        <f t="shared" si="1"/>
        <v>music</v>
      </c>
      <c r="R52" t="str">
        <f t="shared" si="2"/>
        <v>metal</v>
      </c>
      <c r="S52" s="4">
        <f t="shared" si="3"/>
        <v>0.02</v>
      </c>
      <c r="T52" s="5">
        <f t="shared" si="4"/>
        <v>2</v>
      </c>
    </row>
    <row r="53" spans="1:20" x14ac:dyDescent="0.35">
      <c r="A53">
        <v>51</v>
      </c>
      <c r="B53" t="s">
        <v>149</v>
      </c>
      <c r="C53" s="3" t="s">
        <v>150</v>
      </c>
      <c r="D53" s="5">
        <v>158100</v>
      </c>
      <c r="E53" s="5">
        <v>145243</v>
      </c>
      <c r="F53" t="s">
        <v>14</v>
      </c>
      <c r="G53">
        <v>1467</v>
      </c>
      <c r="H53" t="s">
        <v>40</v>
      </c>
      <c r="I53" t="s">
        <v>41</v>
      </c>
      <c r="J53">
        <v>1332824400</v>
      </c>
      <c r="K53">
        <v>1334206800</v>
      </c>
      <c r="L53" s="11">
        <f t="shared" si="5"/>
        <v>40995.208333333336</v>
      </c>
      <c r="M53" s="11">
        <f t="shared" si="0"/>
        <v>41011.208333333336</v>
      </c>
      <c r="N53" t="b">
        <v>0</v>
      </c>
      <c r="O53" t="b">
        <v>1</v>
      </c>
      <c r="P53" t="s">
        <v>65</v>
      </c>
      <c r="Q53" t="str">
        <f t="shared" si="1"/>
        <v>technology</v>
      </c>
      <c r="R53" t="str">
        <f t="shared" si="2"/>
        <v>wearables</v>
      </c>
      <c r="S53" s="4">
        <f t="shared" si="3"/>
        <v>0.91867805186590767</v>
      </c>
      <c r="T53" s="5">
        <f t="shared" si="4"/>
        <v>99.006816632583508</v>
      </c>
    </row>
    <row r="54" spans="1:20" x14ac:dyDescent="0.35">
      <c r="A54">
        <v>52</v>
      </c>
      <c r="B54" t="s">
        <v>151</v>
      </c>
      <c r="C54" s="3" t="s">
        <v>152</v>
      </c>
      <c r="D54" s="5">
        <v>7200</v>
      </c>
      <c r="E54" s="5">
        <v>2459</v>
      </c>
      <c r="F54" t="s">
        <v>14</v>
      </c>
      <c r="G54">
        <v>75</v>
      </c>
      <c r="H54" t="s">
        <v>21</v>
      </c>
      <c r="I54" t="s">
        <v>22</v>
      </c>
      <c r="J54">
        <v>1284526800</v>
      </c>
      <c r="K54">
        <v>1284872400</v>
      </c>
      <c r="L54" s="11">
        <f t="shared" si="5"/>
        <v>40436.208333333336</v>
      </c>
      <c r="M54" s="11">
        <f t="shared" si="0"/>
        <v>40440.208333333336</v>
      </c>
      <c r="N54" t="b">
        <v>0</v>
      </c>
      <c r="O54" t="b">
        <v>0</v>
      </c>
      <c r="P54" t="s">
        <v>33</v>
      </c>
      <c r="Q54" t="str">
        <f t="shared" si="1"/>
        <v>theater</v>
      </c>
      <c r="R54" t="str">
        <f t="shared" si="2"/>
        <v>plays</v>
      </c>
      <c r="S54" s="4">
        <f t="shared" si="3"/>
        <v>0.34152777777777776</v>
      </c>
      <c r="T54" s="5">
        <f t="shared" si="4"/>
        <v>32.786666666666669</v>
      </c>
    </row>
    <row r="55" spans="1:20" x14ac:dyDescent="0.35">
      <c r="A55">
        <v>53</v>
      </c>
      <c r="B55" t="s">
        <v>153</v>
      </c>
      <c r="C55" s="3" t="s">
        <v>154</v>
      </c>
      <c r="D55" s="5">
        <v>8800</v>
      </c>
      <c r="E55" s="5">
        <v>12356</v>
      </c>
      <c r="F55" t="s">
        <v>20</v>
      </c>
      <c r="G55">
        <v>209</v>
      </c>
      <c r="H55" t="s">
        <v>21</v>
      </c>
      <c r="I55" t="s">
        <v>22</v>
      </c>
      <c r="J55">
        <v>1400562000</v>
      </c>
      <c r="K55">
        <v>1403931600</v>
      </c>
      <c r="L55" s="11">
        <f t="shared" si="5"/>
        <v>41779.208333333336</v>
      </c>
      <c r="M55" s="11">
        <f t="shared" si="0"/>
        <v>41818.208333333336</v>
      </c>
      <c r="N55" t="b">
        <v>0</v>
      </c>
      <c r="O55" t="b">
        <v>0</v>
      </c>
      <c r="P55" t="s">
        <v>53</v>
      </c>
      <c r="Q55" t="str">
        <f t="shared" si="1"/>
        <v>film &amp; video</v>
      </c>
      <c r="R55" t="str">
        <f t="shared" si="2"/>
        <v>drama</v>
      </c>
      <c r="S55" s="4">
        <f t="shared" si="3"/>
        <v>1.4040909090909091</v>
      </c>
      <c r="T55" s="5">
        <f t="shared" si="4"/>
        <v>59.119617224880386</v>
      </c>
    </row>
    <row r="56" spans="1:20" ht="31" x14ac:dyDescent="0.35">
      <c r="A56">
        <v>54</v>
      </c>
      <c r="B56" t="s">
        <v>155</v>
      </c>
      <c r="C56" s="3" t="s">
        <v>156</v>
      </c>
      <c r="D56" s="5">
        <v>6000</v>
      </c>
      <c r="E56" s="5">
        <v>5392</v>
      </c>
      <c r="F56" t="s">
        <v>14</v>
      </c>
      <c r="G56">
        <v>120</v>
      </c>
      <c r="H56" t="s">
        <v>21</v>
      </c>
      <c r="I56" t="s">
        <v>22</v>
      </c>
      <c r="J56">
        <v>1520748000</v>
      </c>
      <c r="K56">
        <v>1521262800</v>
      </c>
      <c r="L56" s="11">
        <f t="shared" si="5"/>
        <v>43170.25</v>
      </c>
      <c r="M56" s="11">
        <f t="shared" si="0"/>
        <v>43176.208333333328</v>
      </c>
      <c r="N56" t="b">
        <v>0</v>
      </c>
      <c r="O56" t="b">
        <v>0</v>
      </c>
      <c r="P56" t="s">
        <v>65</v>
      </c>
      <c r="Q56" t="str">
        <f t="shared" si="1"/>
        <v>technology</v>
      </c>
      <c r="R56" t="str">
        <f t="shared" si="2"/>
        <v>wearables</v>
      </c>
      <c r="S56" s="4">
        <f t="shared" si="3"/>
        <v>0.89866666666666661</v>
      </c>
      <c r="T56" s="5">
        <f t="shared" si="4"/>
        <v>44.93333333333333</v>
      </c>
    </row>
    <row r="57" spans="1:20" x14ac:dyDescent="0.35">
      <c r="A57">
        <v>55</v>
      </c>
      <c r="B57" t="s">
        <v>157</v>
      </c>
      <c r="C57" s="3" t="s">
        <v>158</v>
      </c>
      <c r="D57" s="5">
        <v>6600</v>
      </c>
      <c r="E57" s="5">
        <v>11746</v>
      </c>
      <c r="F57" t="s">
        <v>20</v>
      </c>
      <c r="G57">
        <v>131</v>
      </c>
      <c r="H57" t="s">
        <v>21</v>
      </c>
      <c r="I57" t="s">
        <v>22</v>
      </c>
      <c r="J57">
        <v>1532926800</v>
      </c>
      <c r="K57">
        <v>1533358800</v>
      </c>
      <c r="L57" s="11">
        <f t="shared" si="5"/>
        <v>43311.208333333328</v>
      </c>
      <c r="M57" s="11">
        <f t="shared" si="0"/>
        <v>43316.208333333328</v>
      </c>
      <c r="N57" t="b">
        <v>0</v>
      </c>
      <c r="O57" t="b">
        <v>0</v>
      </c>
      <c r="P57" t="s">
        <v>159</v>
      </c>
      <c r="Q57" t="str">
        <f t="shared" si="1"/>
        <v>music</v>
      </c>
      <c r="R57" t="str">
        <f t="shared" si="2"/>
        <v>jazz</v>
      </c>
      <c r="S57" s="4">
        <f t="shared" si="3"/>
        <v>1.7796969696969698</v>
      </c>
      <c r="T57" s="5">
        <f t="shared" si="4"/>
        <v>89.664122137404576</v>
      </c>
    </row>
    <row r="58" spans="1:20" ht="31" x14ac:dyDescent="0.35">
      <c r="A58">
        <v>56</v>
      </c>
      <c r="B58" t="s">
        <v>160</v>
      </c>
      <c r="C58" s="3" t="s">
        <v>161</v>
      </c>
      <c r="D58" s="5">
        <v>8000</v>
      </c>
      <c r="E58" s="5">
        <v>11493</v>
      </c>
      <c r="F58" t="s">
        <v>20</v>
      </c>
      <c r="G58">
        <v>164</v>
      </c>
      <c r="H58" t="s">
        <v>21</v>
      </c>
      <c r="I58" t="s">
        <v>22</v>
      </c>
      <c r="J58">
        <v>1420869600</v>
      </c>
      <c r="K58">
        <v>1421474400</v>
      </c>
      <c r="L58" s="11">
        <f t="shared" si="5"/>
        <v>42014.25</v>
      </c>
      <c r="M58" s="11">
        <f t="shared" si="0"/>
        <v>42021.25</v>
      </c>
      <c r="N58" t="b">
        <v>0</v>
      </c>
      <c r="O58" t="b">
        <v>0</v>
      </c>
      <c r="P58" t="s">
        <v>65</v>
      </c>
      <c r="Q58" t="str">
        <f t="shared" si="1"/>
        <v>technology</v>
      </c>
      <c r="R58" t="str">
        <f t="shared" si="2"/>
        <v>wearables</v>
      </c>
      <c r="S58" s="4">
        <f t="shared" si="3"/>
        <v>1.436625</v>
      </c>
      <c r="T58" s="5">
        <f t="shared" si="4"/>
        <v>70.079268292682926</v>
      </c>
    </row>
    <row r="59" spans="1:20" x14ac:dyDescent="0.35">
      <c r="A59">
        <v>57</v>
      </c>
      <c r="B59" t="s">
        <v>162</v>
      </c>
      <c r="C59" s="3" t="s">
        <v>163</v>
      </c>
      <c r="D59" s="5">
        <v>2900</v>
      </c>
      <c r="E59" s="5">
        <v>6243</v>
      </c>
      <c r="F59" t="s">
        <v>20</v>
      </c>
      <c r="G59">
        <v>201</v>
      </c>
      <c r="H59" t="s">
        <v>21</v>
      </c>
      <c r="I59" t="s">
        <v>22</v>
      </c>
      <c r="J59">
        <v>1504242000</v>
      </c>
      <c r="K59">
        <v>1505278800</v>
      </c>
      <c r="L59" s="11">
        <f t="shared" si="5"/>
        <v>42979.208333333328</v>
      </c>
      <c r="M59" s="11">
        <f t="shared" si="0"/>
        <v>42991.208333333328</v>
      </c>
      <c r="N59" t="b">
        <v>0</v>
      </c>
      <c r="O59" t="b">
        <v>0</v>
      </c>
      <c r="P59" t="s">
        <v>89</v>
      </c>
      <c r="Q59" t="str">
        <f t="shared" si="1"/>
        <v>games</v>
      </c>
      <c r="R59" t="str">
        <f t="shared" si="2"/>
        <v>video games</v>
      </c>
      <c r="S59" s="4">
        <f t="shared" si="3"/>
        <v>2.1527586206896552</v>
      </c>
      <c r="T59" s="5">
        <f t="shared" si="4"/>
        <v>31.059701492537314</v>
      </c>
    </row>
    <row r="60" spans="1:20" x14ac:dyDescent="0.35">
      <c r="A60">
        <v>58</v>
      </c>
      <c r="B60" t="s">
        <v>164</v>
      </c>
      <c r="C60" s="3" t="s">
        <v>165</v>
      </c>
      <c r="D60" s="5">
        <v>2700</v>
      </c>
      <c r="E60" s="5">
        <v>6132</v>
      </c>
      <c r="F60" t="s">
        <v>20</v>
      </c>
      <c r="G60">
        <v>211</v>
      </c>
      <c r="H60" t="s">
        <v>21</v>
      </c>
      <c r="I60" t="s">
        <v>22</v>
      </c>
      <c r="J60">
        <v>1442811600</v>
      </c>
      <c r="K60">
        <v>1443934800</v>
      </c>
      <c r="L60" s="11">
        <f t="shared" si="5"/>
        <v>42268.208333333328</v>
      </c>
      <c r="M60" s="11">
        <f t="shared" si="0"/>
        <v>42281.208333333328</v>
      </c>
      <c r="N60" t="b">
        <v>0</v>
      </c>
      <c r="O60" t="b">
        <v>0</v>
      </c>
      <c r="P60" t="s">
        <v>33</v>
      </c>
      <c r="Q60" t="str">
        <f t="shared" si="1"/>
        <v>theater</v>
      </c>
      <c r="R60" t="str">
        <f t="shared" si="2"/>
        <v>plays</v>
      </c>
      <c r="S60" s="4">
        <f t="shared" si="3"/>
        <v>2.2711111111111113</v>
      </c>
      <c r="T60" s="5">
        <f t="shared" si="4"/>
        <v>29.061611374407583</v>
      </c>
    </row>
    <row r="61" spans="1:20" x14ac:dyDescent="0.35">
      <c r="A61">
        <v>59</v>
      </c>
      <c r="B61" t="s">
        <v>166</v>
      </c>
      <c r="C61" s="3" t="s">
        <v>167</v>
      </c>
      <c r="D61" s="5">
        <v>1400</v>
      </c>
      <c r="E61" s="5">
        <v>3851</v>
      </c>
      <c r="F61" t="s">
        <v>20</v>
      </c>
      <c r="G61">
        <v>128</v>
      </c>
      <c r="H61" t="s">
        <v>21</v>
      </c>
      <c r="I61" t="s">
        <v>22</v>
      </c>
      <c r="J61">
        <v>1497243600</v>
      </c>
      <c r="K61">
        <v>1498539600</v>
      </c>
      <c r="L61" s="11">
        <f t="shared" si="5"/>
        <v>42898.208333333328</v>
      </c>
      <c r="M61" s="11">
        <f t="shared" si="0"/>
        <v>42913.208333333328</v>
      </c>
      <c r="N61" t="b">
        <v>0</v>
      </c>
      <c r="O61" t="b">
        <v>1</v>
      </c>
      <c r="P61" t="s">
        <v>33</v>
      </c>
      <c r="Q61" t="str">
        <f t="shared" si="1"/>
        <v>theater</v>
      </c>
      <c r="R61" t="str">
        <f t="shared" si="2"/>
        <v>plays</v>
      </c>
      <c r="S61" s="4">
        <f t="shared" si="3"/>
        <v>2.7507142857142859</v>
      </c>
      <c r="T61" s="5">
        <f t="shared" si="4"/>
        <v>30.0859375</v>
      </c>
    </row>
    <row r="62" spans="1:20" x14ac:dyDescent="0.35">
      <c r="A62">
        <v>60</v>
      </c>
      <c r="B62" t="s">
        <v>168</v>
      </c>
      <c r="C62" s="3" t="s">
        <v>169</v>
      </c>
      <c r="D62" s="5">
        <v>94200</v>
      </c>
      <c r="E62" s="5">
        <v>135997</v>
      </c>
      <c r="F62" t="s">
        <v>20</v>
      </c>
      <c r="G62">
        <v>1600</v>
      </c>
      <c r="H62" t="s">
        <v>15</v>
      </c>
      <c r="I62" t="s">
        <v>16</v>
      </c>
      <c r="J62">
        <v>1342501200</v>
      </c>
      <c r="K62">
        <v>1342760400</v>
      </c>
      <c r="L62" s="11">
        <f t="shared" si="5"/>
        <v>41107.208333333336</v>
      </c>
      <c r="M62" s="11">
        <f t="shared" si="0"/>
        <v>41110.208333333336</v>
      </c>
      <c r="N62" t="b">
        <v>0</v>
      </c>
      <c r="O62" t="b">
        <v>0</v>
      </c>
      <c r="P62" t="s">
        <v>33</v>
      </c>
      <c r="Q62" t="str">
        <f t="shared" si="1"/>
        <v>theater</v>
      </c>
      <c r="R62" t="str">
        <f t="shared" si="2"/>
        <v>plays</v>
      </c>
      <c r="S62" s="4">
        <f t="shared" si="3"/>
        <v>1.4437048832271762</v>
      </c>
      <c r="T62" s="5">
        <f t="shared" si="4"/>
        <v>84.998125000000002</v>
      </c>
    </row>
    <row r="63" spans="1:20" ht="31" x14ac:dyDescent="0.35">
      <c r="A63">
        <v>61</v>
      </c>
      <c r="B63" t="s">
        <v>170</v>
      </c>
      <c r="C63" s="3" t="s">
        <v>171</v>
      </c>
      <c r="D63" s="5">
        <v>199200</v>
      </c>
      <c r="E63" s="5">
        <v>184750</v>
      </c>
      <c r="F63" t="s">
        <v>14</v>
      </c>
      <c r="G63">
        <v>2253</v>
      </c>
      <c r="H63" t="s">
        <v>15</v>
      </c>
      <c r="I63" t="s">
        <v>16</v>
      </c>
      <c r="J63">
        <v>1298268000</v>
      </c>
      <c r="K63">
        <v>1301720400</v>
      </c>
      <c r="L63" s="11">
        <f t="shared" si="5"/>
        <v>40595.25</v>
      </c>
      <c r="M63" s="11">
        <f t="shared" si="0"/>
        <v>40635.208333333336</v>
      </c>
      <c r="N63" t="b">
        <v>0</v>
      </c>
      <c r="O63" t="b">
        <v>0</v>
      </c>
      <c r="P63" t="s">
        <v>33</v>
      </c>
      <c r="Q63" t="str">
        <f t="shared" si="1"/>
        <v>theater</v>
      </c>
      <c r="R63" t="str">
        <f t="shared" si="2"/>
        <v>plays</v>
      </c>
      <c r="S63" s="4">
        <f t="shared" si="3"/>
        <v>0.92745983935742971</v>
      </c>
      <c r="T63" s="5">
        <f t="shared" si="4"/>
        <v>82.001775410563695</v>
      </c>
    </row>
    <row r="64" spans="1:20" x14ac:dyDescent="0.35">
      <c r="A64">
        <v>62</v>
      </c>
      <c r="B64" t="s">
        <v>172</v>
      </c>
      <c r="C64" s="3" t="s">
        <v>173</v>
      </c>
      <c r="D64" s="5">
        <v>2000</v>
      </c>
      <c r="E64" s="5">
        <v>14452</v>
      </c>
      <c r="F64" t="s">
        <v>20</v>
      </c>
      <c r="G64">
        <v>249</v>
      </c>
      <c r="H64" t="s">
        <v>21</v>
      </c>
      <c r="I64" t="s">
        <v>22</v>
      </c>
      <c r="J64">
        <v>1433480400</v>
      </c>
      <c r="K64">
        <v>1433566800</v>
      </c>
      <c r="L64" s="11">
        <f t="shared" si="5"/>
        <v>42160.208333333328</v>
      </c>
      <c r="M64" s="11">
        <f t="shared" si="0"/>
        <v>42161.208333333328</v>
      </c>
      <c r="N64" t="b">
        <v>0</v>
      </c>
      <c r="O64" t="b">
        <v>0</v>
      </c>
      <c r="P64" t="s">
        <v>28</v>
      </c>
      <c r="Q64" t="str">
        <f t="shared" si="1"/>
        <v>technology</v>
      </c>
      <c r="R64" t="str">
        <f t="shared" si="2"/>
        <v>web</v>
      </c>
      <c r="S64" s="4">
        <f t="shared" si="3"/>
        <v>7.226</v>
      </c>
      <c r="T64" s="5">
        <f t="shared" si="4"/>
        <v>58.040160642570278</v>
      </c>
    </row>
    <row r="65" spans="1:20" x14ac:dyDescent="0.35">
      <c r="A65">
        <v>63</v>
      </c>
      <c r="B65" t="s">
        <v>174</v>
      </c>
      <c r="C65" s="3" t="s">
        <v>175</v>
      </c>
      <c r="D65" s="5">
        <v>4700</v>
      </c>
      <c r="E65" s="5">
        <v>557</v>
      </c>
      <c r="F65" t="s">
        <v>14</v>
      </c>
      <c r="G65">
        <v>5</v>
      </c>
      <c r="H65" t="s">
        <v>21</v>
      </c>
      <c r="I65" t="s">
        <v>22</v>
      </c>
      <c r="J65">
        <v>1493355600</v>
      </c>
      <c r="K65">
        <v>1493874000</v>
      </c>
      <c r="L65" s="11">
        <f t="shared" si="5"/>
        <v>42853.208333333328</v>
      </c>
      <c r="M65" s="11">
        <f t="shared" si="0"/>
        <v>42859.208333333328</v>
      </c>
      <c r="N65" t="b">
        <v>0</v>
      </c>
      <c r="O65" t="b">
        <v>0</v>
      </c>
      <c r="P65" t="s">
        <v>33</v>
      </c>
      <c r="Q65" t="str">
        <f t="shared" si="1"/>
        <v>theater</v>
      </c>
      <c r="R65" t="str">
        <f t="shared" si="2"/>
        <v>plays</v>
      </c>
      <c r="S65" s="4">
        <f t="shared" si="3"/>
        <v>0.11851063829787234</v>
      </c>
      <c r="T65" s="5">
        <f t="shared" si="4"/>
        <v>111.4</v>
      </c>
    </row>
    <row r="66" spans="1:20" x14ac:dyDescent="0.35">
      <c r="A66">
        <v>64</v>
      </c>
      <c r="B66" t="s">
        <v>176</v>
      </c>
      <c r="C66" s="3" t="s">
        <v>177</v>
      </c>
      <c r="D66" s="5">
        <v>2800</v>
      </c>
      <c r="E66" s="5">
        <v>2734</v>
      </c>
      <c r="F66" t="s">
        <v>14</v>
      </c>
      <c r="G66">
        <v>38</v>
      </c>
      <c r="H66" t="s">
        <v>21</v>
      </c>
      <c r="I66" t="s">
        <v>22</v>
      </c>
      <c r="J66">
        <v>1530507600</v>
      </c>
      <c r="K66">
        <v>1531803600</v>
      </c>
      <c r="L66" s="11">
        <f t="shared" ref="L66:L129" si="6">J66 / 86400 + DATE(1970,1,1)</f>
        <v>43283.208333333328</v>
      </c>
      <c r="M66" s="11">
        <f t="shared" ref="M66:M129" si="7">K66 / 86400 + DATE(1970,1,1)</f>
        <v>43298.208333333328</v>
      </c>
      <c r="N66" t="b">
        <v>0</v>
      </c>
      <c r="O66" t="b">
        <v>1</v>
      </c>
      <c r="P66" t="s">
        <v>28</v>
      </c>
      <c r="Q66" t="str">
        <f t="shared" ref="Q66:Q129" si="8">LEFT(P66, FIND("/", P66)-1)</f>
        <v>technology</v>
      </c>
      <c r="R66" t="str">
        <f t="shared" ref="R66:R129" si="9">RIGHT(P66, LEN(P66) -FIND("/", P66))</f>
        <v>web</v>
      </c>
      <c r="S66" s="4">
        <f t="shared" ref="S66:S129" si="10">E66/D66</f>
        <v>0.97642857142857142</v>
      </c>
      <c r="T66" s="5">
        <f t="shared" ref="T66:T129" si="11">IFERROR(E66/G66, "n/a")</f>
        <v>71.94736842105263</v>
      </c>
    </row>
    <row r="67" spans="1:20" x14ac:dyDescent="0.35">
      <c r="A67">
        <v>65</v>
      </c>
      <c r="B67" t="s">
        <v>178</v>
      </c>
      <c r="C67" s="3" t="s">
        <v>179</v>
      </c>
      <c r="D67" s="5">
        <v>6100</v>
      </c>
      <c r="E67" s="5">
        <v>14405</v>
      </c>
      <c r="F67" t="s">
        <v>20</v>
      </c>
      <c r="G67">
        <v>236</v>
      </c>
      <c r="H67" t="s">
        <v>21</v>
      </c>
      <c r="I67" t="s">
        <v>22</v>
      </c>
      <c r="J67">
        <v>1296108000</v>
      </c>
      <c r="K67">
        <v>1296712800</v>
      </c>
      <c r="L67" s="11">
        <f t="shared" si="6"/>
        <v>40570.25</v>
      </c>
      <c r="M67" s="11">
        <f t="shared" si="7"/>
        <v>40577.25</v>
      </c>
      <c r="N67" t="b">
        <v>0</v>
      </c>
      <c r="O67" t="b">
        <v>0</v>
      </c>
      <c r="P67" t="s">
        <v>33</v>
      </c>
      <c r="Q67" t="str">
        <f t="shared" si="8"/>
        <v>theater</v>
      </c>
      <c r="R67" t="str">
        <f t="shared" si="9"/>
        <v>plays</v>
      </c>
      <c r="S67" s="4">
        <f t="shared" si="10"/>
        <v>2.3614754098360655</v>
      </c>
      <c r="T67" s="5">
        <f t="shared" si="11"/>
        <v>61.038135593220339</v>
      </c>
    </row>
    <row r="68" spans="1:20" x14ac:dyDescent="0.35">
      <c r="A68">
        <v>66</v>
      </c>
      <c r="B68" t="s">
        <v>180</v>
      </c>
      <c r="C68" s="3" t="s">
        <v>181</v>
      </c>
      <c r="D68" s="5">
        <v>2900</v>
      </c>
      <c r="E68" s="5">
        <v>1307</v>
      </c>
      <c r="F68" t="s">
        <v>14</v>
      </c>
      <c r="G68">
        <v>12</v>
      </c>
      <c r="H68" t="s">
        <v>21</v>
      </c>
      <c r="I68" t="s">
        <v>22</v>
      </c>
      <c r="J68">
        <v>1428469200</v>
      </c>
      <c r="K68">
        <v>1428901200</v>
      </c>
      <c r="L68" s="11">
        <f t="shared" si="6"/>
        <v>42102.208333333328</v>
      </c>
      <c r="M68" s="11">
        <f t="shared" si="7"/>
        <v>42107.208333333328</v>
      </c>
      <c r="N68" t="b">
        <v>0</v>
      </c>
      <c r="O68" t="b">
        <v>1</v>
      </c>
      <c r="P68" t="s">
        <v>33</v>
      </c>
      <c r="Q68" t="str">
        <f t="shared" si="8"/>
        <v>theater</v>
      </c>
      <c r="R68" t="str">
        <f t="shared" si="9"/>
        <v>plays</v>
      </c>
      <c r="S68" s="4">
        <f t="shared" si="10"/>
        <v>0.45068965517241377</v>
      </c>
      <c r="T68" s="5">
        <f t="shared" si="11"/>
        <v>108.91666666666667</v>
      </c>
    </row>
    <row r="69" spans="1:20" ht="31" x14ac:dyDescent="0.35">
      <c r="A69">
        <v>67</v>
      </c>
      <c r="B69" t="s">
        <v>182</v>
      </c>
      <c r="C69" s="3" t="s">
        <v>183</v>
      </c>
      <c r="D69" s="5">
        <v>72600</v>
      </c>
      <c r="E69" s="5">
        <v>117892</v>
      </c>
      <c r="F69" t="s">
        <v>20</v>
      </c>
      <c r="G69">
        <v>4065</v>
      </c>
      <c r="H69" t="s">
        <v>40</v>
      </c>
      <c r="I69" t="s">
        <v>41</v>
      </c>
      <c r="J69">
        <v>1264399200</v>
      </c>
      <c r="K69">
        <v>1264831200</v>
      </c>
      <c r="L69" s="11">
        <f t="shared" si="6"/>
        <v>40203.25</v>
      </c>
      <c r="M69" s="11">
        <f t="shared" si="7"/>
        <v>40208.25</v>
      </c>
      <c r="N69" t="b">
        <v>0</v>
      </c>
      <c r="O69" t="b">
        <v>1</v>
      </c>
      <c r="P69" t="s">
        <v>65</v>
      </c>
      <c r="Q69" t="str">
        <f t="shared" si="8"/>
        <v>technology</v>
      </c>
      <c r="R69" t="str">
        <f t="shared" si="9"/>
        <v>wearables</v>
      </c>
      <c r="S69" s="4">
        <f t="shared" si="10"/>
        <v>1.6238567493112948</v>
      </c>
      <c r="T69" s="5">
        <f t="shared" si="11"/>
        <v>29.001722017220171</v>
      </c>
    </row>
    <row r="70" spans="1:20" x14ac:dyDescent="0.35">
      <c r="A70">
        <v>68</v>
      </c>
      <c r="B70" t="s">
        <v>184</v>
      </c>
      <c r="C70" s="3" t="s">
        <v>185</v>
      </c>
      <c r="D70" s="5">
        <v>5700</v>
      </c>
      <c r="E70" s="5">
        <v>14508</v>
      </c>
      <c r="F70" t="s">
        <v>20</v>
      </c>
      <c r="G70">
        <v>246</v>
      </c>
      <c r="H70" t="s">
        <v>107</v>
      </c>
      <c r="I70" t="s">
        <v>108</v>
      </c>
      <c r="J70">
        <v>1501131600</v>
      </c>
      <c r="K70">
        <v>1505192400</v>
      </c>
      <c r="L70" s="11">
        <f t="shared" si="6"/>
        <v>42943.208333333328</v>
      </c>
      <c r="M70" s="11">
        <f t="shared" si="7"/>
        <v>42990.208333333328</v>
      </c>
      <c r="N70" t="b">
        <v>0</v>
      </c>
      <c r="O70" t="b">
        <v>1</v>
      </c>
      <c r="P70" t="s">
        <v>33</v>
      </c>
      <c r="Q70" t="str">
        <f t="shared" si="8"/>
        <v>theater</v>
      </c>
      <c r="R70" t="str">
        <f t="shared" si="9"/>
        <v>plays</v>
      </c>
      <c r="S70" s="4">
        <f t="shared" si="10"/>
        <v>2.5452631578947367</v>
      </c>
      <c r="T70" s="5">
        <f t="shared" si="11"/>
        <v>58.975609756097562</v>
      </c>
    </row>
    <row r="71" spans="1:20" x14ac:dyDescent="0.35">
      <c r="A71">
        <v>69</v>
      </c>
      <c r="B71" t="s">
        <v>186</v>
      </c>
      <c r="C71" s="3" t="s">
        <v>187</v>
      </c>
      <c r="D71" s="5">
        <v>7900</v>
      </c>
      <c r="E71" s="5">
        <v>1901</v>
      </c>
      <c r="F71" t="s">
        <v>74</v>
      </c>
      <c r="G71">
        <v>17</v>
      </c>
      <c r="H71" t="s">
        <v>21</v>
      </c>
      <c r="I71" t="s">
        <v>22</v>
      </c>
      <c r="J71">
        <v>1292738400</v>
      </c>
      <c r="K71">
        <v>1295676000</v>
      </c>
      <c r="L71" s="11">
        <f t="shared" si="6"/>
        <v>40531.25</v>
      </c>
      <c r="M71" s="11">
        <f t="shared" si="7"/>
        <v>40565.25</v>
      </c>
      <c r="N71" t="b">
        <v>0</v>
      </c>
      <c r="O71" t="b">
        <v>0</v>
      </c>
      <c r="P71" t="s">
        <v>33</v>
      </c>
      <c r="Q71" t="str">
        <f t="shared" si="8"/>
        <v>theater</v>
      </c>
      <c r="R71" t="str">
        <f t="shared" si="9"/>
        <v>plays</v>
      </c>
      <c r="S71" s="4">
        <f t="shared" si="10"/>
        <v>0.24063291139240506</v>
      </c>
      <c r="T71" s="5">
        <f t="shared" si="11"/>
        <v>111.82352941176471</v>
      </c>
    </row>
    <row r="72" spans="1:20" x14ac:dyDescent="0.35">
      <c r="A72">
        <v>70</v>
      </c>
      <c r="B72" t="s">
        <v>188</v>
      </c>
      <c r="C72" s="3" t="s">
        <v>189</v>
      </c>
      <c r="D72" s="5">
        <v>128000</v>
      </c>
      <c r="E72" s="5">
        <v>158389</v>
      </c>
      <c r="F72" t="s">
        <v>20</v>
      </c>
      <c r="G72">
        <v>2475</v>
      </c>
      <c r="H72" t="s">
        <v>107</v>
      </c>
      <c r="I72" t="s">
        <v>108</v>
      </c>
      <c r="J72">
        <v>1288674000</v>
      </c>
      <c r="K72">
        <v>1292911200</v>
      </c>
      <c r="L72" s="11">
        <f t="shared" si="6"/>
        <v>40484.208333333336</v>
      </c>
      <c r="M72" s="11">
        <f t="shared" si="7"/>
        <v>40533.25</v>
      </c>
      <c r="N72" t="b">
        <v>0</v>
      </c>
      <c r="O72" t="b">
        <v>1</v>
      </c>
      <c r="P72" t="s">
        <v>33</v>
      </c>
      <c r="Q72" t="str">
        <f t="shared" si="8"/>
        <v>theater</v>
      </c>
      <c r="R72" t="str">
        <f t="shared" si="9"/>
        <v>plays</v>
      </c>
      <c r="S72" s="4">
        <f t="shared" si="10"/>
        <v>1.2374140625000001</v>
      </c>
      <c r="T72" s="5">
        <f t="shared" si="11"/>
        <v>63.995555555555555</v>
      </c>
    </row>
    <row r="73" spans="1:20" ht="31" x14ac:dyDescent="0.35">
      <c r="A73">
        <v>71</v>
      </c>
      <c r="B73" t="s">
        <v>190</v>
      </c>
      <c r="C73" s="3" t="s">
        <v>191</v>
      </c>
      <c r="D73" s="5">
        <v>6000</v>
      </c>
      <c r="E73" s="5">
        <v>6484</v>
      </c>
      <c r="F73" t="s">
        <v>20</v>
      </c>
      <c r="G73">
        <v>76</v>
      </c>
      <c r="H73" t="s">
        <v>21</v>
      </c>
      <c r="I73" t="s">
        <v>22</v>
      </c>
      <c r="J73">
        <v>1575093600</v>
      </c>
      <c r="K73">
        <v>1575439200</v>
      </c>
      <c r="L73" s="11">
        <f t="shared" si="6"/>
        <v>43799.25</v>
      </c>
      <c r="M73" s="11">
        <f t="shared" si="7"/>
        <v>43803.25</v>
      </c>
      <c r="N73" t="b">
        <v>0</v>
      </c>
      <c r="O73" t="b">
        <v>0</v>
      </c>
      <c r="P73" t="s">
        <v>33</v>
      </c>
      <c r="Q73" t="str">
        <f t="shared" si="8"/>
        <v>theater</v>
      </c>
      <c r="R73" t="str">
        <f t="shared" si="9"/>
        <v>plays</v>
      </c>
      <c r="S73" s="4">
        <f t="shared" si="10"/>
        <v>1.0806666666666667</v>
      </c>
      <c r="T73" s="5">
        <f t="shared" si="11"/>
        <v>85.315789473684205</v>
      </c>
    </row>
    <row r="74" spans="1:20" x14ac:dyDescent="0.35">
      <c r="A74">
        <v>72</v>
      </c>
      <c r="B74" t="s">
        <v>192</v>
      </c>
      <c r="C74" s="3" t="s">
        <v>193</v>
      </c>
      <c r="D74" s="5">
        <v>600</v>
      </c>
      <c r="E74" s="5">
        <v>4022</v>
      </c>
      <c r="F74" t="s">
        <v>20</v>
      </c>
      <c r="G74">
        <v>54</v>
      </c>
      <c r="H74" t="s">
        <v>21</v>
      </c>
      <c r="I74" t="s">
        <v>22</v>
      </c>
      <c r="J74">
        <v>1435726800</v>
      </c>
      <c r="K74">
        <v>1438837200</v>
      </c>
      <c r="L74" s="11">
        <f t="shared" si="6"/>
        <v>42186.208333333328</v>
      </c>
      <c r="M74" s="11">
        <f t="shared" si="7"/>
        <v>42222.208333333328</v>
      </c>
      <c r="N74" t="b">
        <v>0</v>
      </c>
      <c r="O74" t="b">
        <v>0</v>
      </c>
      <c r="P74" t="s">
        <v>71</v>
      </c>
      <c r="Q74" t="str">
        <f t="shared" si="8"/>
        <v>film &amp; video</v>
      </c>
      <c r="R74" t="str">
        <f t="shared" si="9"/>
        <v>animation</v>
      </c>
      <c r="S74" s="4">
        <f t="shared" si="10"/>
        <v>6.7033333333333331</v>
      </c>
      <c r="T74" s="5">
        <f t="shared" si="11"/>
        <v>74.481481481481481</v>
      </c>
    </row>
    <row r="75" spans="1:20" x14ac:dyDescent="0.35">
      <c r="A75">
        <v>73</v>
      </c>
      <c r="B75" t="s">
        <v>194</v>
      </c>
      <c r="C75" s="3" t="s">
        <v>195</v>
      </c>
      <c r="D75" s="5">
        <v>1400</v>
      </c>
      <c r="E75" s="5">
        <v>9253</v>
      </c>
      <c r="F75" t="s">
        <v>20</v>
      </c>
      <c r="G75">
        <v>88</v>
      </c>
      <c r="H75" t="s">
        <v>21</v>
      </c>
      <c r="I75" t="s">
        <v>22</v>
      </c>
      <c r="J75">
        <v>1480226400</v>
      </c>
      <c r="K75">
        <v>1480485600</v>
      </c>
      <c r="L75" s="11">
        <f t="shared" si="6"/>
        <v>42701.25</v>
      </c>
      <c r="M75" s="11">
        <f t="shared" si="7"/>
        <v>42704.25</v>
      </c>
      <c r="N75" t="b">
        <v>0</v>
      </c>
      <c r="O75" t="b">
        <v>0</v>
      </c>
      <c r="P75" t="s">
        <v>159</v>
      </c>
      <c r="Q75" t="str">
        <f t="shared" si="8"/>
        <v>music</v>
      </c>
      <c r="R75" t="str">
        <f t="shared" si="9"/>
        <v>jazz</v>
      </c>
      <c r="S75" s="4">
        <f t="shared" si="10"/>
        <v>6.609285714285714</v>
      </c>
      <c r="T75" s="5">
        <f t="shared" si="11"/>
        <v>105.14772727272727</v>
      </c>
    </row>
    <row r="76" spans="1:20" x14ac:dyDescent="0.35">
      <c r="A76">
        <v>74</v>
      </c>
      <c r="B76" t="s">
        <v>196</v>
      </c>
      <c r="C76" s="3" t="s">
        <v>197</v>
      </c>
      <c r="D76" s="5">
        <v>3900</v>
      </c>
      <c r="E76" s="5">
        <v>4776</v>
      </c>
      <c r="F76" t="s">
        <v>20</v>
      </c>
      <c r="G76">
        <v>85</v>
      </c>
      <c r="H76" t="s">
        <v>40</v>
      </c>
      <c r="I76" t="s">
        <v>41</v>
      </c>
      <c r="J76">
        <v>1459054800</v>
      </c>
      <c r="K76">
        <v>1459141200</v>
      </c>
      <c r="L76" s="11">
        <f t="shared" si="6"/>
        <v>42456.208333333328</v>
      </c>
      <c r="M76" s="11">
        <f t="shared" si="7"/>
        <v>42457.208333333328</v>
      </c>
      <c r="N76" t="b">
        <v>0</v>
      </c>
      <c r="O76" t="b">
        <v>0</v>
      </c>
      <c r="P76" t="s">
        <v>148</v>
      </c>
      <c r="Q76" t="str">
        <f t="shared" si="8"/>
        <v>music</v>
      </c>
      <c r="R76" t="str">
        <f t="shared" si="9"/>
        <v>metal</v>
      </c>
      <c r="S76" s="4">
        <f t="shared" si="10"/>
        <v>1.2246153846153847</v>
      </c>
      <c r="T76" s="5">
        <f t="shared" si="11"/>
        <v>56.188235294117646</v>
      </c>
    </row>
    <row r="77" spans="1:20" x14ac:dyDescent="0.35">
      <c r="A77">
        <v>75</v>
      </c>
      <c r="B77" t="s">
        <v>198</v>
      </c>
      <c r="C77" s="3" t="s">
        <v>199</v>
      </c>
      <c r="D77" s="5">
        <v>9700</v>
      </c>
      <c r="E77" s="5">
        <v>14606</v>
      </c>
      <c r="F77" t="s">
        <v>20</v>
      </c>
      <c r="G77">
        <v>170</v>
      </c>
      <c r="H77" t="s">
        <v>21</v>
      </c>
      <c r="I77" t="s">
        <v>22</v>
      </c>
      <c r="J77">
        <v>1531630800</v>
      </c>
      <c r="K77">
        <v>1532322000</v>
      </c>
      <c r="L77" s="11">
        <f t="shared" si="6"/>
        <v>43296.208333333328</v>
      </c>
      <c r="M77" s="11">
        <f t="shared" si="7"/>
        <v>43304.208333333328</v>
      </c>
      <c r="N77" t="b">
        <v>0</v>
      </c>
      <c r="O77" t="b">
        <v>0</v>
      </c>
      <c r="P77" t="s">
        <v>122</v>
      </c>
      <c r="Q77" t="str">
        <f t="shared" si="8"/>
        <v>photography</v>
      </c>
      <c r="R77" t="str">
        <f t="shared" si="9"/>
        <v>photography books</v>
      </c>
      <c r="S77" s="4">
        <f t="shared" si="10"/>
        <v>1.5057731958762886</v>
      </c>
      <c r="T77" s="5">
        <f t="shared" si="11"/>
        <v>85.917647058823533</v>
      </c>
    </row>
    <row r="78" spans="1:20" x14ac:dyDescent="0.35">
      <c r="A78">
        <v>76</v>
      </c>
      <c r="B78" t="s">
        <v>200</v>
      </c>
      <c r="C78" s="3" t="s">
        <v>201</v>
      </c>
      <c r="D78" s="5">
        <v>122900</v>
      </c>
      <c r="E78" s="5">
        <v>95993</v>
      </c>
      <c r="F78" t="s">
        <v>14</v>
      </c>
      <c r="G78">
        <v>1684</v>
      </c>
      <c r="H78" t="s">
        <v>21</v>
      </c>
      <c r="I78" t="s">
        <v>22</v>
      </c>
      <c r="J78">
        <v>1421992800</v>
      </c>
      <c r="K78">
        <v>1426222800</v>
      </c>
      <c r="L78" s="11">
        <f t="shared" si="6"/>
        <v>42027.25</v>
      </c>
      <c r="M78" s="11">
        <f t="shared" si="7"/>
        <v>42076.208333333328</v>
      </c>
      <c r="N78" t="b">
        <v>1</v>
      </c>
      <c r="O78" t="b">
        <v>1</v>
      </c>
      <c r="P78" t="s">
        <v>33</v>
      </c>
      <c r="Q78" t="str">
        <f t="shared" si="8"/>
        <v>theater</v>
      </c>
      <c r="R78" t="str">
        <f t="shared" si="9"/>
        <v>plays</v>
      </c>
      <c r="S78" s="4">
        <f t="shared" si="10"/>
        <v>0.78106590724165992</v>
      </c>
      <c r="T78" s="5">
        <f t="shared" si="11"/>
        <v>57.00296912114014</v>
      </c>
    </row>
    <row r="79" spans="1:20" x14ac:dyDescent="0.35">
      <c r="A79">
        <v>77</v>
      </c>
      <c r="B79" t="s">
        <v>202</v>
      </c>
      <c r="C79" s="3" t="s">
        <v>203</v>
      </c>
      <c r="D79" s="5">
        <v>9500</v>
      </c>
      <c r="E79" s="5">
        <v>4460</v>
      </c>
      <c r="F79" t="s">
        <v>14</v>
      </c>
      <c r="G79">
        <v>56</v>
      </c>
      <c r="H79" t="s">
        <v>21</v>
      </c>
      <c r="I79" t="s">
        <v>22</v>
      </c>
      <c r="J79">
        <v>1285563600</v>
      </c>
      <c r="K79">
        <v>1286773200</v>
      </c>
      <c r="L79" s="11">
        <f t="shared" si="6"/>
        <v>40448.208333333336</v>
      </c>
      <c r="M79" s="11">
        <f t="shared" si="7"/>
        <v>40462.208333333336</v>
      </c>
      <c r="N79" t="b">
        <v>0</v>
      </c>
      <c r="O79" t="b">
        <v>1</v>
      </c>
      <c r="P79" t="s">
        <v>71</v>
      </c>
      <c r="Q79" t="str">
        <f t="shared" si="8"/>
        <v>film &amp; video</v>
      </c>
      <c r="R79" t="str">
        <f t="shared" si="9"/>
        <v>animation</v>
      </c>
      <c r="S79" s="4">
        <f t="shared" si="10"/>
        <v>0.46947368421052632</v>
      </c>
      <c r="T79" s="5">
        <f t="shared" si="11"/>
        <v>79.642857142857139</v>
      </c>
    </row>
    <row r="80" spans="1:20" x14ac:dyDescent="0.35">
      <c r="A80">
        <v>78</v>
      </c>
      <c r="B80" t="s">
        <v>204</v>
      </c>
      <c r="C80" s="3" t="s">
        <v>205</v>
      </c>
      <c r="D80" s="5">
        <v>4500</v>
      </c>
      <c r="E80" s="5">
        <v>13536</v>
      </c>
      <c r="F80" t="s">
        <v>20</v>
      </c>
      <c r="G80">
        <v>330</v>
      </c>
      <c r="H80" t="s">
        <v>21</v>
      </c>
      <c r="I80" t="s">
        <v>22</v>
      </c>
      <c r="J80">
        <v>1523854800</v>
      </c>
      <c r="K80">
        <v>1523941200</v>
      </c>
      <c r="L80" s="11">
        <f t="shared" si="6"/>
        <v>43206.208333333328</v>
      </c>
      <c r="M80" s="11">
        <f t="shared" si="7"/>
        <v>43207.208333333328</v>
      </c>
      <c r="N80" t="b">
        <v>0</v>
      </c>
      <c r="O80" t="b">
        <v>0</v>
      </c>
      <c r="P80" t="s">
        <v>206</v>
      </c>
      <c r="Q80" t="str">
        <f t="shared" si="8"/>
        <v>publishing</v>
      </c>
      <c r="R80" t="str">
        <f t="shared" si="9"/>
        <v>translations</v>
      </c>
      <c r="S80" s="4">
        <f t="shared" si="10"/>
        <v>3.008</v>
      </c>
      <c r="T80" s="5">
        <f t="shared" si="11"/>
        <v>41.018181818181816</v>
      </c>
    </row>
    <row r="81" spans="1:20" x14ac:dyDescent="0.35">
      <c r="A81">
        <v>79</v>
      </c>
      <c r="B81" t="s">
        <v>207</v>
      </c>
      <c r="C81" s="3" t="s">
        <v>208</v>
      </c>
      <c r="D81" s="5">
        <v>57800</v>
      </c>
      <c r="E81" s="5">
        <v>40228</v>
      </c>
      <c r="F81" t="s">
        <v>14</v>
      </c>
      <c r="G81">
        <v>838</v>
      </c>
      <c r="H81" t="s">
        <v>21</v>
      </c>
      <c r="I81" t="s">
        <v>22</v>
      </c>
      <c r="J81">
        <v>1529125200</v>
      </c>
      <c r="K81">
        <v>1529557200</v>
      </c>
      <c r="L81" s="11">
        <f t="shared" si="6"/>
        <v>43267.208333333328</v>
      </c>
      <c r="M81" s="11">
        <f t="shared" si="7"/>
        <v>43272.208333333328</v>
      </c>
      <c r="N81" t="b">
        <v>0</v>
      </c>
      <c r="O81" t="b">
        <v>0</v>
      </c>
      <c r="P81" t="s">
        <v>33</v>
      </c>
      <c r="Q81" t="str">
        <f t="shared" si="8"/>
        <v>theater</v>
      </c>
      <c r="R81" t="str">
        <f t="shared" si="9"/>
        <v>plays</v>
      </c>
      <c r="S81" s="4">
        <f t="shared" si="10"/>
        <v>0.6959861591695502</v>
      </c>
      <c r="T81" s="5">
        <f t="shared" si="11"/>
        <v>48.004773269689736</v>
      </c>
    </row>
    <row r="82" spans="1:20" x14ac:dyDescent="0.35">
      <c r="A82">
        <v>80</v>
      </c>
      <c r="B82" t="s">
        <v>209</v>
      </c>
      <c r="C82" s="3" t="s">
        <v>210</v>
      </c>
      <c r="D82" s="5">
        <v>1100</v>
      </c>
      <c r="E82" s="5">
        <v>7012</v>
      </c>
      <c r="F82" t="s">
        <v>20</v>
      </c>
      <c r="G82">
        <v>127</v>
      </c>
      <c r="H82" t="s">
        <v>21</v>
      </c>
      <c r="I82" t="s">
        <v>22</v>
      </c>
      <c r="J82">
        <v>1503982800</v>
      </c>
      <c r="K82">
        <v>1506574800</v>
      </c>
      <c r="L82" s="11">
        <f t="shared" si="6"/>
        <v>42976.208333333328</v>
      </c>
      <c r="M82" s="11">
        <f t="shared" si="7"/>
        <v>43006.208333333328</v>
      </c>
      <c r="N82" t="b">
        <v>0</v>
      </c>
      <c r="O82" t="b">
        <v>0</v>
      </c>
      <c r="P82" t="s">
        <v>89</v>
      </c>
      <c r="Q82" t="str">
        <f t="shared" si="8"/>
        <v>games</v>
      </c>
      <c r="R82" t="str">
        <f t="shared" si="9"/>
        <v>video games</v>
      </c>
      <c r="S82" s="4">
        <f t="shared" si="10"/>
        <v>6.374545454545455</v>
      </c>
      <c r="T82" s="5">
        <f t="shared" si="11"/>
        <v>55.212598425196852</v>
      </c>
    </row>
    <row r="83" spans="1:20" x14ac:dyDescent="0.35">
      <c r="A83">
        <v>81</v>
      </c>
      <c r="B83" t="s">
        <v>211</v>
      </c>
      <c r="C83" s="3" t="s">
        <v>212</v>
      </c>
      <c r="D83" s="5">
        <v>16800</v>
      </c>
      <c r="E83" s="5">
        <v>37857</v>
      </c>
      <c r="F83" t="s">
        <v>20</v>
      </c>
      <c r="G83">
        <v>411</v>
      </c>
      <c r="H83" t="s">
        <v>21</v>
      </c>
      <c r="I83" t="s">
        <v>22</v>
      </c>
      <c r="J83">
        <v>1511416800</v>
      </c>
      <c r="K83">
        <v>1513576800</v>
      </c>
      <c r="L83" s="11">
        <f t="shared" si="6"/>
        <v>43062.25</v>
      </c>
      <c r="M83" s="11">
        <f t="shared" si="7"/>
        <v>43087.25</v>
      </c>
      <c r="N83" t="b">
        <v>0</v>
      </c>
      <c r="O83" t="b">
        <v>0</v>
      </c>
      <c r="P83" t="s">
        <v>23</v>
      </c>
      <c r="Q83" t="str">
        <f t="shared" si="8"/>
        <v>music</v>
      </c>
      <c r="R83" t="str">
        <f t="shared" si="9"/>
        <v>rock</v>
      </c>
      <c r="S83" s="4">
        <f t="shared" si="10"/>
        <v>2.253392857142857</v>
      </c>
      <c r="T83" s="5">
        <f t="shared" si="11"/>
        <v>92.109489051094897</v>
      </c>
    </row>
    <row r="84" spans="1:20" x14ac:dyDescent="0.35">
      <c r="A84">
        <v>82</v>
      </c>
      <c r="B84" t="s">
        <v>213</v>
      </c>
      <c r="C84" s="3" t="s">
        <v>214</v>
      </c>
      <c r="D84" s="5">
        <v>1000</v>
      </c>
      <c r="E84" s="5">
        <v>14973</v>
      </c>
      <c r="F84" t="s">
        <v>20</v>
      </c>
      <c r="G84">
        <v>180</v>
      </c>
      <c r="H84" t="s">
        <v>40</v>
      </c>
      <c r="I84" t="s">
        <v>41</v>
      </c>
      <c r="J84">
        <v>1547704800</v>
      </c>
      <c r="K84">
        <v>1548309600</v>
      </c>
      <c r="L84" s="11">
        <f t="shared" si="6"/>
        <v>43482.25</v>
      </c>
      <c r="M84" s="11">
        <f t="shared" si="7"/>
        <v>43489.25</v>
      </c>
      <c r="N84" t="b">
        <v>0</v>
      </c>
      <c r="O84" t="b">
        <v>1</v>
      </c>
      <c r="P84" t="s">
        <v>89</v>
      </c>
      <c r="Q84" t="str">
        <f t="shared" si="8"/>
        <v>games</v>
      </c>
      <c r="R84" t="str">
        <f t="shared" si="9"/>
        <v>video games</v>
      </c>
      <c r="S84" s="4">
        <f t="shared" si="10"/>
        <v>14.973000000000001</v>
      </c>
      <c r="T84" s="5">
        <f t="shared" si="11"/>
        <v>83.183333333333337</v>
      </c>
    </row>
    <row r="85" spans="1:20" x14ac:dyDescent="0.35">
      <c r="A85">
        <v>83</v>
      </c>
      <c r="B85" t="s">
        <v>215</v>
      </c>
      <c r="C85" s="3" t="s">
        <v>216</v>
      </c>
      <c r="D85" s="5">
        <v>106400</v>
      </c>
      <c r="E85" s="5">
        <v>39996</v>
      </c>
      <c r="F85" t="s">
        <v>14</v>
      </c>
      <c r="G85">
        <v>1000</v>
      </c>
      <c r="H85" t="s">
        <v>21</v>
      </c>
      <c r="I85" t="s">
        <v>22</v>
      </c>
      <c r="J85">
        <v>1469682000</v>
      </c>
      <c r="K85">
        <v>1471582800</v>
      </c>
      <c r="L85" s="11">
        <f t="shared" si="6"/>
        <v>42579.208333333328</v>
      </c>
      <c r="M85" s="11">
        <f t="shared" si="7"/>
        <v>42601.208333333328</v>
      </c>
      <c r="N85" t="b">
        <v>0</v>
      </c>
      <c r="O85" t="b">
        <v>0</v>
      </c>
      <c r="P85" t="s">
        <v>50</v>
      </c>
      <c r="Q85" t="str">
        <f t="shared" si="8"/>
        <v>music</v>
      </c>
      <c r="R85" t="str">
        <f t="shared" si="9"/>
        <v>electric music</v>
      </c>
      <c r="S85" s="4">
        <f t="shared" si="10"/>
        <v>0.37590225563909774</v>
      </c>
      <c r="T85" s="5">
        <f t="shared" si="11"/>
        <v>39.996000000000002</v>
      </c>
    </row>
    <row r="86" spans="1:20" x14ac:dyDescent="0.35">
      <c r="A86">
        <v>84</v>
      </c>
      <c r="B86" t="s">
        <v>217</v>
      </c>
      <c r="C86" s="3" t="s">
        <v>218</v>
      </c>
      <c r="D86" s="5">
        <v>31400</v>
      </c>
      <c r="E86" s="5">
        <v>41564</v>
      </c>
      <c r="F86" t="s">
        <v>20</v>
      </c>
      <c r="G86">
        <v>374</v>
      </c>
      <c r="H86" t="s">
        <v>21</v>
      </c>
      <c r="I86" t="s">
        <v>22</v>
      </c>
      <c r="J86">
        <v>1343451600</v>
      </c>
      <c r="K86">
        <v>1344315600</v>
      </c>
      <c r="L86" s="11">
        <f t="shared" si="6"/>
        <v>41118.208333333336</v>
      </c>
      <c r="M86" s="11">
        <f t="shared" si="7"/>
        <v>41128.208333333336</v>
      </c>
      <c r="N86" t="b">
        <v>0</v>
      </c>
      <c r="O86" t="b">
        <v>0</v>
      </c>
      <c r="P86" t="s">
        <v>65</v>
      </c>
      <c r="Q86" t="str">
        <f t="shared" si="8"/>
        <v>technology</v>
      </c>
      <c r="R86" t="str">
        <f t="shared" si="9"/>
        <v>wearables</v>
      </c>
      <c r="S86" s="4">
        <f t="shared" si="10"/>
        <v>1.3236942675159236</v>
      </c>
      <c r="T86" s="5">
        <f t="shared" si="11"/>
        <v>111.1336898395722</v>
      </c>
    </row>
    <row r="87" spans="1:20" x14ac:dyDescent="0.35">
      <c r="A87">
        <v>85</v>
      </c>
      <c r="B87" t="s">
        <v>219</v>
      </c>
      <c r="C87" s="3" t="s">
        <v>220</v>
      </c>
      <c r="D87" s="5">
        <v>4900</v>
      </c>
      <c r="E87" s="5">
        <v>6430</v>
      </c>
      <c r="F87" t="s">
        <v>20</v>
      </c>
      <c r="G87">
        <v>71</v>
      </c>
      <c r="H87" t="s">
        <v>26</v>
      </c>
      <c r="I87" t="s">
        <v>27</v>
      </c>
      <c r="J87">
        <v>1315717200</v>
      </c>
      <c r="K87">
        <v>1316408400</v>
      </c>
      <c r="L87" s="11">
        <f t="shared" si="6"/>
        <v>40797.208333333336</v>
      </c>
      <c r="M87" s="11">
        <f t="shared" si="7"/>
        <v>40805.208333333336</v>
      </c>
      <c r="N87" t="b">
        <v>0</v>
      </c>
      <c r="O87" t="b">
        <v>0</v>
      </c>
      <c r="P87" t="s">
        <v>60</v>
      </c>
      <c r="Q87" t="str">
        <f t="shared" si="8"/>
        <v>music</v>
      </c>
      <c r="R87" t="str">
        <f t="shared" si="9"/>
        <v>indie rock</v>
      </c>
      <c r="S87" s="4">
        <f t="shared" si="10"/>
        <v>1.3122448979591836</v>
      </c>
      <c r="T87" s="5">
        <f t="shared" si="11"/>
        <v>90.563380281690144</v>
      </c>
    </row>
    <row r="88" spans="1:20" x14ac:dyDescent="0.35">
      <c r="A88">
        <v>86</v>
      </c>
      <c r="B88" t="s">
        <v>221</v>
      </c>
      <c r="C88" s="3" t="s">
        <v>222</v>
      </c>
      <c r="D88" s="5">
        <v>7400</v>
      </c>
      <c r="E88" s="5">
        <v>12405</v>
      </c>
      <c r="F88" t="s">
        <v>20</v>
      </c>
      <c r="G88">
        <v>203</v>
      </c>
      <c r="H88" t="s">
        <v>21</v>
      </c>
      <c r="I88" t="s">
        <v>22</v>
      </c>
      <c r="J88">
        <v>1430715600</v>
      </c>
      <c r="K88">
        <v>1431838800</v>
      </c>
      <c r="L88" s="11">
        <f t="shared" si="6"/>
        <v>42128.208333333328</v>
      </c>
      <c r="M88" s="11">
        <f t="shared" si="7"/>
        <v>42141.208333333328</v>
      </c>
      <c r="N88" t="b">
        <v>1</v>
      </c>
      <c r="O88" t="b">
        <v>0</v>
      </c>
      <c r="P88" t="s">
        <v>33</v>
      </c>
      <c r="Q88" t="str">
        <f t="shared" si="8"/>
        <v>theater</v>
      </c>
      <c r="R88" t="str">
        <f t="shared" si="9"/>
        <v>plays</v>
      </c>
      <c r="S88" s="4">
        <f t="shared" si="10"/>
        <v>1.6763513513513513</v>
      </c>
      <c r="T88" s="5">
        <f t="shared" si="11"/>
        <v>61.108374384236456</v>
      </c>
    </row>
    <row r="89" spans="1:20" ht="31" x14ac:dyDescent="0.35">
      <c r="A89">
        <v>87</v>
      </c>
      <c r="B89" t="s">
        <v>223</v>
      </c>
      <c r="C89" s="3" t="s">
        <v>224</v>
      </c>
      <c r="D89" s="5">
        <v>198500</v>
      </c>
      <c r="E89" s="5">
        <v>123040</v>
      </c>
      <c r="F89" t="s">
        <v>14</v>
      </c>
      <c r="G89">
        <v>1482</v>
      </c>
      <c r="H89" t="s">
        <v>26</v>
      </c>
      <c r="I89" t="s">
        <v>27</v>
      </c>
      <c r="J89">
        <v>1299564000</v>
      </c>
      <c r="K89">
        <v>1300510800</v>
      </c>
      <c r="L89" s="11">
        <f t="shared" si="6"/>
        <v>40610.25</v>
      </c>
      <c r="M89" s="11">
        <f t="shared" si="7"/>
        <v>40621.208333333336</v>
      </c>
      <c r="N89" t="b">
        <v>0</v>
      </c>
      <c r="O89" t="b">
        <v>1</v>
      </c>
      <c r="P89" t="s">
        <v>23</v>
      </c>
      <c r="Q89" t="str">
        <f t="shared" si="8"/>
        <v>music</v>
      </c>
      <c r="R89" t="str">
        <f t="shared" si="9"/>
        <v>rock</v>
      </c>
      <c r="S89" s="4">
        <f t="shared" si="10"/>
        <v>0.6198488664987406</v>
      </c>
      <c r="T89" s="5">
        <f t="shared" si="11"/>
        <v>83.022941970310384</v>
      </c>
    </row>
    <row r="90" spans="1:20" x14ac:dyDescent="0.35">
      <c r="A90">
        <v>88</v>
      </c>
      <c r="B90" t="s">
        <v>225</v>
      </c>
      <c r="C90" s="3" t="s">
        <v>226</v>
      </c>
      <c r="D90" s="5">
        <v>4800</v>
      </c>
      <c r="E90" s="5">
        <v>12516</v>
      </c>
      <c r="F90" t="s">
        <v>20</v>
      </c>
      <c r="G90">
        <v>113</v>
      </c>
      <c r="H90" t="s">
        <v>21</v>
      </c>
      <c r="I90" t="s">
        <v>22</v>
      </c>
      <c r="J90">
        <v>1429160400</v>
      </c>
      <c r="K90">
        <v>1431061200</v>
      </c>
      <c r="L90" s="11">
        <f t="shared" si="6"/>
        <v>42110.208333333328</v>
      </c>
      <c r="M90" s="11">
        <f t="shared" si="7"/>
        <v>42132.208333333328</v>
      </c>
      <c r="N90" t="b">
        <v>0</v>
      </c>
      <c r="O90" t="b">
        <v>0</v>
      </c>
      <c r="P90" t="s">
        <v>206</v>
      </c>
      <c r="Q90" t="str">
        <f t="shared" si="8"/>
        <v>publishing</v>
      </c>
      <c r="R90" t="str">
        <f t="shared" si="9"/>
        <v>translations</v>
      </c>
      <c r="S90" s="4">
        <f t="shared" si="10"/>
        <v>2.6074999999999999</v>
      </c>
      <c r="T90" s="5">
        <f t="shared" si="11"/>
        <v>110.76106194690266</v>
      </c>
    </row>
    <row r="91" spans="1:20" x14ac:dyDescent="0.35">
      <c r="A91">
        <v>89</v>
      </c>
      <c r="B91" t="s">
        <v>227</v>
      </c>
      <c r="C91" s="3" t="s">
        <v>228</v>
      </c>
      <c r="D91" s="5">
        <v>3400</v>
      </c>
      <c r="E91" s="5">
        <v>8588</v>
      </c>
      <c r="F91" t="s">
        <v>20</v>
      </c>
      <c r="G91">
        <v>96</v>
      </c>
      <c r="H91" t="s">
        <v>21</v>
      </c>
      <c r="I91" t="s">
        <v>22</v>
      </c>
      <c r="J91">
        <v>1271307600</v>
      </c>
      <c r="K91">
        <v>1271480400</v>
      </c>
      <c r="L91" s="11">
        <f t="shared" si="6"/>
        <v>40283.208333333336</v>
      </c>
      <c r="M91" s="11">
        <f t="shared" si="7"/>
        <v>40285.208333333336</v>
      </c>
      <c r="N91" t="b">
        <v>0</v>
      </c>
      <c r="O91" t="b">
        <v>0</v>
      </c>
      <c r="P91" t="s">
        <v>33</v>
      </c>
      <c r="Q91" t="str">
        <f t="shared" si="8"/>
        <v>theater</v>
      </c>
      <c r="R91" t="str">
        <f t="shared" si="9"/>
        <v>plays</v>
      </c>
      <c r="S91" s="4">
        <f t="shared" si="10"/>
        <v>2.5258823529411765</v>
      </c>
      <c r="T91" s="5">
        <f t="shared" si="11"/>
        <v>89.458333333333329</v>
      </c>
    </row>
    <row r="92" spans="1:20" x14ac:dyDescent="0.35">
      <c r="A92">
        <v>90</v>
      </c>
      <c r="B92" t="s">
        <v>229</v>
      </c>
      <c r="C92" s="3" t="s">
        <v>230</v>
      </c>
      <c r="D92" s="5">
        <v>7800</v>
      </c>
      <c r="E92" s="5">
        <v>6132</v>
      </c>
      <c r="F92" t="s">
        <v>14</v>
      </c>
      <c r="G92">
        <v>106</v>
      </c>
      <c r="H92" t="s">
        <v>21</v>
      </c>
      <c r="I92" t="s">
        <v>22</v>
      </c>
      <c r="J92">
        <v>1456380000</v>
      </c>
      <c r="K92">
        <v>1456380000</v>
      </c>
      <c r="L92" s="11">
        <f t="shared" si="6"/>
        <v>42425.25</v>
      </c>
      <c r="M92" s="11">
        <f t="shared" si="7"/>
        <v>42425.25</v>
      </c>
      <c r="N92" t="b">
        <v>0</v>
      </c>
      <c r="O92" t="b">
        <v>1</v>
      </c>
      <c r="P92" t="s">
        <v>33</v>
      </c>
      <c r="Q92" t="str">
        <f t="shared" si="8"/>
        <v>theater</v>
      </c>
      <c r="R92" t="str">
        <f t="shared" si="9"/>
        <v>plays</v>
      </c>
      <c r="S92" s="4">
        <f t="shared" si="10"/>
        <v>0.7861538461538462</v>
      </c>
      <c r="T92" s="5">
        <f t="shared" si="11"/>
        <v>57.849056603773583</v>
      </c>
    </row>
    <row r="93" spans="1:20" x14ac:dyDescent="0.35">
      <c r="A93">
        <v>91</v>
      </c>
      <c r="B93" t="s">
        <v>231</v>
      </c>
      <c r="C93" s="3" t="s">
        <v>232</v>
      </c>
      <c r="D93" s="5">
        <v>154300</v>
      </c>
      <c r="E93" s="5">
        <v>74688</v>
      </c>
      <c r="F93" t="s">
        <v>14</v>
      </c>
      <c r="G93">
        <v>679</v>
      </c>
      <c r="H93" t="s">
        <v>107</v>
      </c>
      <c r="I93" t="s">
        <v>108</v>
      </c>
      <c r="J93">
        <v>1470459600</v>
      </c>
      <c r="K93">
        <v>1472878800</v>
      </c>
      <c r="L93" s="11">
        <f t="shared" si="6"/>
        <v>42588.208333333328</v>
      </c>
      <c r="M93" s="11">
        <f t="shared" si="7"/>
        <v>42616.208333333328</v>
      </c>
      <c r="N93" t="b">
        <v>0</v>
      </c>
      <c r="O93" t="b">
        <v>0</v>
      </c>
      <c r="P93" t="s">
        <v>206</v>
      </c>
      <c r="Q93" t="str">
        <f t="shared" si="8"/>
        <v>publishing</v>
      </c>
      <c r="R93" t="str">
        <f t="shared" si="9"/>
        <v>translations</v>
      </c>
      <c r="S93" s="4">
        <f t="shared" si="10"/>
        <v>0.48404406999351912</v>
      </c>
      <c r="T93" s="5">
        <f t="shared" si="11"/>
        <v>109.99705449189985</v>
      </c>
    </row>
    <row r="94" spans="1:20" ht="31" x14ac:dyDescent="0.35">
      <c r="A94">
        <v>92</v>
      </c>
      <c r="B94" t="s">
        <v>233</v>
      </c>
      <c r="C94" s="3" t="s">
        <v>234</v>
      </c>
      <c r="D94" s="5">
        <v>20000</v>
      </c>
      <c r="E94" s="5">
        <v>51775</v>
      </c>
      <c r="F94" t="s">
        <v>20</v>
      </c>
      <c r="G94">
        <v>498</v>
      </c>
      <c r="H94" t="s">
        <v>98</v>
      </c>
      <c r="I94" t="s">
        <v>99</v>
      </c>
      <c r="J94">
        <v>1277269200</v>
      </c>
      <c r="K94">
        <v>1277355600</v>
      </c>
      <c r="L94" s="11">
        <f t="shared" si="6"/>
        <v>40352.208333333336</v>
      </c>
      <c r="M94" s="11">
        <f t="shared" si="7"/>
        <v>40353.208333333336</v>
      </c>
      <c r="N94" t="b">
        <v>0</v>
      </c>
      <c r="O94" t="b">
        <v>1</v>
      </c>
      <c r="P94" t="s">
        <v>89</v>
      </c>
      <c r="Q94" t="str">
        <f t="shared" si="8"/>
        <v>games</v>
      </c>
      <c r="R94" t="str">
        <f t="shared" si="9"/>
        <v>video games</v>
      </c>
      <c r="S94" s="4">
        <f t="shared" si="10"/>
        <v>2.5887500000000001</v>
      </c>
      <c r="T94" s="5">
        <f t="shared" si="11"/>
        <v>103.96586345381526</v>
      </c>
    </row>
    <row r="95" spans="1:20" x14ac:dyDescent="0.35">
      <c r="A95">
        <v>93</v>
      </c>
      <c r="B95" t="s">
        <v>235</v>
      </c>
      <c r="C95" s="3" t="s">
        <v>236</v>
      </c>
      <c r="D95" s="5">
        <v>108800</v>
      </c>
      <c r="E95" s="5">
        <v>65877</v>
      </c>
      <c r="F95" t="s">
        <v>74</v>
      </c>
      <c r="G95">
        <v>610</v>
      </c>
      <c r="H95" t="s">
        <v>21</v>
      </c>
      <c r="I95" t="s">
        <v>22</v>
      </c>
      <c r="J95">
        <v>1350709200</v>
      </c>
      <c r="K95">
        <v>1351054800</v>
      </c>
      <c r="L95" s="11">
        <f t="shared" si="6"/>
        <v>41202.208333333336</v>
      </c>
      <c r="M95" s="11">
        <f t="shared" si="7"/>
        <v>41206.208333333336</v>
      </c>
      <c r="N95" t="b">
        <v>0</v>
      </c>
      <c r="O95" t="b">
        <v>1</v>
      </c>
      <c r="P95" t="s">
        <v>33</v>
      </c>
      <c r="Q95" t="str">
        <f t="shared" si="8"/>
        <v>theater</v>
      </c>
      <c r="R95" t="str">
        <f t="shared" si="9"/>
        <v>plays</v>
      </c>
      <c r="S95" s="4">
        <f t="shared" si="10"/>
        <v>0.60548713235294116</v>
      </c>
      <c r="T95" s="5">
        <f t="shared" si="11"/>
        <v>107.99508196721311</v>
      </c>
    </row>
    <row r="96" spans="1:20" x14ac:dyDescent="0.35">
      <c r="A96">
        <v>94</v>
      </c>
      <c r="B96" t="s">
        <v>237</v>
      </c>
      <c r="C96" s="3" t="s">
        <v>238</v>
      </c>
      <c r="D96" s="5">
        <v>2900</v>
      </c>
      <c r="E96" s="5">
        <v>8807</v>
      </c>
      <c r="F96" t="s">
        <v>20</v>
      </c>
      <c r="G96">
        <v>180</v>
      </c>
      <c r="H96" t="s">
        <v>40</v>
      </c>
      <c r="I96" t="s">
        <v>41</v>
      </c>
      <c r="J96">
        <v>1554613200</v>
      </c>
      <c r="K96">
        <v>1555563600</v>
      </c>
      <c r="L96" s="11">
        <f t="shared" si="6"/>
        <v>43562.208333333328</v>
      </c>
      <c r="M96" s="11">
        <f t="shared" si="7"/>
        <v>43573.208333333328</v>
      </c>
      <c r="N96" t="b">
        <v>0</v>
      </c>
      <c r="O96" t="b">
        <v>0</v>
      </c>
      <c r="P96" t="s">
        <v>28</v>
      </c>
      <c r="Q96" t="str">
        <f t="shared" si="8"/>
        <v>technology</v>
      </c>
      <c r="R96" t="str">
        <f t="shared" si="9"/>
        <v>web</v>
      </c>
      <c r="S96" s="4">
        <f t="shared" si="10"/>
        <v>3.036896551724138</v>
      </c>
      <c r="T96" s="5">
        <f t="shared" si="11"/>
        <v>48.927777777777777</v>
      </c>
    </row>
    <row r="97" spans="1:20" ht="31" x14ac:dyDescent="0.35">
      <c r="A97">
        <v>95</v>
      </c>
      <c r="B97" t="s">
        <v>239</v>
      </c>
      <c r="C97" s="3" t="s">
        <v>240</v>
      </c>
      <c r="D97" s="5">
        <v>900</v>
      </c>
      <c r="E97" s="5">
        <v>1017</v>
      </c>
      <c r="F97" t="s">
        <v>20</v>
      </c>
      <c r="G97">
        <v>27</v>
      </c>
      <c r="H97" t="s">
        <v>21</v>
      </c>
      <c r="I97" t="s">
        <v>22</v>
      </c>
      <c r="J97">
        <v>1571029200</v>
      </c>
      <c r="K97">
        <v>1571634000</v>
      </c>
      <c r="L97" s="11">
        <f t="shared" si="6"/>
        <v>43752.208333333328</v>
      </c>
      <c r="M97" s="11">
        <f t="shared" si="7"/>
        <v>43759.208333333328</v>
      </c>
      <c r="N97" t="b">
        <v>0</v>
      </c>
      <c r="O97" t="b">
        <v>0</v>
      </c>
      <c r="P97" t="s">
        <v>42</v>
      </c>
      <c r="Q97" t="str">
        <f t="shared" si="8"/>
        <v>film &amp; video</v>
      </c>
      <c r="R97" t="str">
        <f t="shared" si="9"/>
        <v>documentary</v>
      </c>
      <c r="S97" s="4">
        <f t="shared" si="10"/>
        <v>1.1299999999999999</v>
      </c>
      <c r="T97" s="5">
        <f t="shared" si="11"/>
        <v>37.666666666666664</v>
      </c>
    </row>
    <row r="98" spans="1:20" x14ac:dyDescent="0.35">
      <c r="A98">
        <v>96</v>
      </c>
      <c r="B98" t="s">
        <v>241</v>
      </c>
      <c r="C98" s="3" t="s">
        <v>242</v>
      </c>
      <c r="D98" s="5">
        <v>69700</v>
      </c>
      <c r="E98" s="5">
        <v>151513</v>
      </c>
      <c r="F98" t="s">
        <v>20</v>
      </c>
      <c r="G98">
        <v>2331</v>
      </c>
      <c r="H98" t="s">
        <v>21</v>
      </c>
      <c r="I98" t="s">
        <v>22</v>
      </c>
      <c r="J98">
        <v>1299736800</v>
      </c>
      <c r="K98">
        <v>1300856400</v>
      </c>
      <c r="L98" s="11">
        <f t="shared" si="6"/>
        <v>40612.25</v>
      </c>
      <c r="M98" s="11">
        <f t="shared" si="7"/>
        <v>40625.208333333336</v>
      </c>
      <c r="N98" t="b">
        <v>0</v>
      </c>
      <c r="O98" t="b">
        <v>0</v>
      </c>
      <c r="P98" t="s">
        <v>33</v>
      </c>
      <c r="Q98" t="str">
        <f t="shared" si="8"/>
        <v>theater</v>
      </c>
      <c r="R98" t="str">
        <f t="shared" si="9"/>
        <v>plays</v>
      </c>
      <c r="S98" s="4">
        <f t="shared" si="10"/>
        <v>2.1737876614060259</v>
      </c>
      <c r="T98" s="5">
        <f t="shared" si="11"/>
        <v>64.999141999141997</v>
      </c>
    </row>
    <row r="99" spans="1:20" x14ac:dyDescent="0.35">
      <c r="A99">
        <v>97</v>
      </c>
      <c r="B99" t="s">
        <v>243</v>
      </c>
      <c r="C99" s="3" t="s">
        <v>244</v>
      </c>
      <c r="D99" s="5">
        <v>1300</v>
      </c>
      <c r="E99" s="5">
        <v>12047</v>
      </c>
      <c r="F99" t="s">
        <v>20</v>
      </c>
      <c r="G99">
        <v>113</v>
      </c>
      <c r="H99" t="s">
        <v>21</v>
      </c>
      <c r="I99" t="s">
        <v>22</v>
      </c>
      <c r="J99">
        <v>1435208400</v>
      </c>
      <c r="K99">
        <v>1439874000</v>
      </c>
      <c r="L99" s="11">
        <f t="shared" si="6"/>
        <v>42180.208333333328</v>
      </c>
      <c r="M99" s="11">
        <f t="shared" si="7"/>
        <v>42234.208333333328</v>
      </c>
      <c r="N99" t="b">
        <v>0</v>
      </c>
      <c r="O99" t="b">
        <v>0</v>
      </c>
      <c r="P99" t="s">
        <v>17</v>
      </c>
      <c r="Q99" t="str">
        <f t="shared" si="8"/>
        <v>food</v>
      </c>
      <c r="R99" t="str">
        <f t="shared" si="9"/>
        <v>food trucks</v>
      </c>
      <c r="S99" s="4">
        <f t="shared" si="10"/>
        <v>9.2669230769230762</v>
      </c>
      <c r="T99" s="5">
        <f t="shared" si="11"/>
        <v>106.61061946902655</v>
      </c>
    </row>
    <row r="100" spans="1:20" x14ac:dyDescent="0.35">
      <c r="A100">
        <v>98</v>
      </c>
      <c r="B100" t="s">
        <v>245</v>
      </c>
      <c r="C100" s="3" t="s">
        <v>246</v>
      </c>
      <c r="D100" s="5">
        <v>97800</v>
      </c>
      <c r="E100" s="5">
        <v>32951</v>
      </c>
      <c r="F100" t="s">
        <v>14</v>
      </c>
      <c r="G100">
        <v>1220</v>
      </c>
      <c r="H100" t="s">
        <v>26</v>
      </c>
      <c r="I100" t="s">
        <v>27</v>
      </c>
      <c r="J100">
        <v>1437973200</v>
      </c>
      <c r="K100">
        <v>1438318800</v>
      </c>
      <c r="L100" s="11">
        <f t="shared" si="6"/>
        <v>42212.208333333328</v>
      </c>
      <c r="M100" s="11">
        <f t="shared" si="7"/>
        <v>42216.208333333328</v>
      </c>
      <c r="N100" t="b">
        <v>0</v>
      </c>
      <c r="O100" t="b">
        <v>0</v>
      </c>
      <c r="P100" t="s">
        <v>89</v>
      </c>
      <c r="Q100" t="str">
        <f t="shared" si="8"/>
        <v>games</v>
      </c>
      <c r="R100" t="str">
        <f t="shared" si="9"/>
        <v>video games</v>
      </c>
      <c r="S100" s="4">
        <f t="shared" si="10"/>
        <v>0.33692229038854804</v>
      </c>
      <c r="T100" s="5">
        <f t="shared" si="11"/>
        <v>27.009016393442622</v>
      </c>
    </row>
    <row r="101" spans="1:20" ht="31" x14ac:dyDescent="0.35">
      <c r="A101">
        <v>99</v>
      </c>
      <c r="B101" t="s">
        <v>247</v>
      </c>
      <c r="C101" s="3" t="s">
        <v>248</v>
      </c>
      <c r="D101" s="5">
        <v>7600</v>
      </c>
      <c r="E101" s="5">
        <v>14951</v>
      </c>
      <c r="F101" t="s">
        <v>20</v>
      </c>
      <c r="G101">
        <v>164</v>
      </c>
      <c r="H101" t="s">
        <v>21</v>
      </c>
      <c r="I101" t="s">
        <v>22</v>
      </c>
      <c r="J101">
        <v>1416895200</v>
      </c>
      <c r="K101">
        <v>1419400800</v>
      </c>
      <c r="L101" s="11">
        <f t="shared" si="6"/>
        <v>41968.25</v>
      </c>
      <c r="M101" s="11">
        <f t="shared" si="7"/>
        <v>41997.25</v>
      </c>
      <c r="N101" t="b">
        <v>0</v>
      </c>
      <c r="O101" t="b">
        <v>0</v>
      </c>
      <c r="P101" t="s">
        <v>33</v>
      </c>
      <c r="Q101" t="str">
        <f t="shared" si="8"/>
        <v>theater</v>
      </c>
      <c r="R101" t="str">
        <f t="shared" si="9"/>
        <v>plays</v>
      </c>
      <c r="S101" s="4">
        <f t="shared" si="10"/>
        <v>1.9672368421052631</v>
      </c>
      <c r="T101" s="5">
        <f t="shared" si="11"/>
        <v>91.16463414634147</v>
      </c>
    </row>
    <row r="102" spans="1:20" x14ac:dyDescent="0.35">
      <c r="A102">
        <v>100</v>
      </c>
      <c r="B102" t="s">
        <v>249</v>
      </c>
      <c r="C102" s="3" t="s">
        <v>250</v>
      </c>
      <c r="D102" s="5">
        <v>100</v>
      </c>
      <c r="E102" s="5">
        <v>1</v>
      </c>
      <c r="F102" t="s">
        <v>14</v>
      </c>
      <c r="G102">
        <v>1</v>
      </c>
      <c r="H102" t="s">
        <v>21</v>
      </c>
      <c r="I102" t="s">
        <v>22</v>
      </c>
      <c r="J102">
        <v>1319000400</v>
      </c>
      <c r="K102">
        <v>1320555600</v>
      </c>
      <c r="L102" s="11">
        <f t="shared" si="6"/>
        <v>40835.208333333336</v>
      </c>
      <c r="M102" s="11">
        <f t="shared" si="7"/>
        <v>40853.208333333336</v>
      </c>
      <c r="N102" t="b">
        <v>0</v>
      </c>
      <c r="O102" t="b">
        <v>0</v>
      </c>
      <c r="P102" t="s">
        <v>33</v>
      </c>
      <c r="Q102" t="str">
        <f t="shared" si="8"/>
        <v>theater</v>
      </c>
      <c r="R102" t="str">
        <f t="shared" si="9"/>
        <v>plays</v>
      </c>
      <c r="S102" s="4">
        <f t="shared" si="10"/>
        <v>0.01</v>
      </c>
      <c r="T102" s="5">
        <f t="shared" si="11"/>
        <v>1</v>
      </c>
    </row>
    <row r="103" spans="1:20" x14ac:dyDescent="0.35">
      <c r="A103">
        <v>101</v>
      </c>
      <c r="B103" t="s">
        <v>251</v>
      </c>
      <c r="C103" s="3" t="s">
        <v>252</v>
      </c>
      <c r="D103" s="5">
        <v>900</v>
      </c>
      <c r="E103" s="5">
        <v>9193</v>
      </c>
      <c r="F103" t="s">
        <v>20</v>
      </c>
      <c r="G103">
        <v>164</v>
      </c>
      <c r="H103" t="s">
        <v>21</v>
      </c>
      <c r="I103" t="s">
        <v>22</v>
      </c>
      <c r="J103">
        <v>1424498400</v>
      </c>
      <c r="K103">
        <v>1425103200</v>
      </c>
      <c r="L103" s="11">
        <f t="shared" si="6"/>
        <v>42056.25</v>
      </c>
      <c r="M103" s="11">
        <f t="shared" si="7"/>
        <v>42063.25</v>
      </c>
      <c r="N103" t="b">
        <v>0</v>
      </c>
      <c r="O103" t="b">
        <v>1</v>
      </c>
      <c r="P103" t="s">
        <v>50</v>
      </c>
      <c r="Q103" t="str">
        <f t="shared" si="8"/>
        <v>music</v>
      </c>
      <c r="R103" t="str">
        <f t="shared" si="9"/>
        <v>electric music</v>
      </c>
      <c r="S103" s="4">
        <f t="shared" si="10"/>
        <v>10.214444444444444</v>
      </c>
      <c r="T103" s="5">
        <f t="shared" si="11"/>
        <v>56.054878048780488</v>
      </c>
    </row>
    <row r="104" spans="1:20" x14ac:dyDescent="0.35">
      <c r="A104">
        <v>102</v>
      </c>
      <c r="B104" t="s">
        <v>253</v>
      </c>
      <c r="C104" s="3" t="s">
        <v>254</v>
      </c>
      <c r="D104" s="5">
        <v>3700</v>
      </c>
      <c r="E104" s="5">
        <v>10422</v>
      </c>
      <c r="F104" t="s">
        <v>20</v>
      </c>
      <c r="G104">
        <v>336</v>
      </c>
      <c r="H104" t="s">
        <v>21</v>
      </c>
      <c r="I104" t="s">
        <v>22</v>
      </c>
      <c r="J104">
        <v>1526274000</v>
      </c>
      <c r="K104">
        <v>1526878800</v>
      </c>
      <c r="L104" s="11">
        <f t="shared" si="6"/>
        <v>43234.208333333328</v>
      </c>
      <c r="M104" s="11">
        <f t="shared" si="7"/>
        <v>43241.208333333328</v>
      </c>
      <c r="N104" t="b">
        <v>0</v>
      </c>
      <c r="O104" t="b">
        <v>1</v>
      </c>
      <c r="P104" t="s">
        <v>65</v>
      </c>
      <c r="Q104" t="str">
        <f t="shared" si="8"/>
        <v>technology</v>
      </c>
      <c r="R104" t="str">
        <f t="shared" si="9"/>
        <v>wearables</v>
      </c>
      <c r="S104" s="4">
        <f t="shared" si="10"/>
        <v>2.8167567567567566</v>
      </c>
      <c r="T104" s="5">
        <f t="shared" si="11"/>
        <v>31.017857142857142</v>
      </c>
    </row>
    <row r="105" spans="1:20" x14ac:dyDescent="0.35">
      <c r="A105">
        <v>103</v>
      </c>
      <c r="B105" t="s">
        <v>255</v>
      </c>
      <c r="C105" s="3" t="s">
        <v>256</v>
      </c>
      <c r="D105" s="5">
        <v>10000</v>
      </c>
      <c r="E105" s="5">
        <v>2461</v>
      </c>
      <c r="F105" t="s">
        <v>14</v>
      </c>
      <c r="G105">
        <v>37</v>
      </c>
      <c r="H105" t="s">
        <v>107</v>
      </c>
      <c r="I105" t="s">
        <v>108</v>
      </c>
      <c r="J105">
        <v>1287896400</v>
      </c>
      <c r="K105">
        <v>1288674000</v>
      </c>
      <c r="L105" s="11">
        <f t="shared" si="6"/>
        <v>40475.208333333336</v>
      </c>
      <c r="M105" s="11">
        <f t="shared" si="7"/>
        <v>40484.208333333336</v>
      </c>
      <c r="N105" t="b">
        <v>0</v>
      </c>
      <c r="O105" t="b">
        <v>0</v>
      </c>
      <c r="P105" t="s">
        <v>50</v>
      </c>
      <c r="Q105" t="str">
        <f t="shared" si="8"/>
        <v>music</v>
      </c>
      <c r="R105" t="str">
        <f t="shared" si="9"/>
        <v>electric music</v>
      </c>
      <c r="S105" s="4">
        <f t="shared" si="10"/>
        <v>0.24610000000000001</v>
      </c>
      <c r="T105" s="5">
        <f t="shared" si="11"/>
        <v>66.513513513513516</v>
      </c>
    </row>
    <row r="106" spans="1:20" x14ac:dyDescent="0.35">
      <c r="A106">
        <v>104</v>
      </c>
      <c r="B106" t="s">
        <v>257</v>
      </c>
      <c r="C106" s="3" t="s">
        <v>258</v>
      </c>
      <c r="D106" s="5">
        <v>119200</v>
      </c>
      <c r="E106" s="5">
        <v>170623</v>
      </c>
      <c r="F106" t="s">
        <v>20</v>
      </c>
      <c r="G106">
        <v>1917</v>
      </c>
      <c r="H106" t="s">
        <v>21</v>
      </c>
      <c r="I106" t="s">
        <v>22</v>
      </c>
      <c r="J106">
        <v>1495515600</v>
      </c>
      <c r="K106">
        <v>1495602000</v>
      </c>
      <c r="L106" s="11">
        <f t="shared" si="6"/>
        <v>42878.208333333328</v>
      </c>
      <c r="M106" s="11">
        <f t="shared" si="7"/>
        <v>42879.208333333328</v>
      </c>
      <c r="N106" t="b">
        <v>0</v>
      </c>
      <c r="O106" t="b">
        <v>0</v>
      </c>
      <c r="P106" t="s">
        <v>60</v>
      </c>
      <c r="Q106" t="str">
        <f t="shared" si="8"/>
        <v>music</v>
      </c>
      <c r="R106" t="str">
        <f t="shared" si="9"/>
        <v>indie rock</v>
      </c>
      <c r="S106" s="4">
        <f t="shared" si="10"/>
        <v>1.4314010067114094</v>
      </c>
      <c r="T106" s="5">
        <f t="shared" si="11"/>
        <v>89.005216484089729</v>
      </c>
    </row>
    <row r="107" spans="1:20" x14ac:dyDescent="0.35">
      <c r="A107">
        <v>105</v>
      </c>
      <c r="B107" t="s">
        <v>259</v>
      </c>
      <c r="C107" s="3" t="s">
        <v>260</v>
      </c>
      <c r="D107" s="5">
        <v>6800</v>
      </c>
      <c r="E107" s="5">
        <v>9829</v>
      </c>
      <c r="F107" t="s">
        <v>20</v>
      </c>
      <c r="G107">
        <v>95</v>
      </c>
      <c r="H107" t="s">
        <v>21</v>
      </c>
      <c r="I107" t="s">
        <v>22</v>
      </c>
      <c r="J107">
        <v>1364878800</v>
      </c>
      <c r="K107">
        <v>1366434000</v>
      </c>
      <c r="L107" s="11">
        <f t="shared" si="6"/>
        <v>41366.208333333336</v>
      </c>
      <c r="M107" s="11">
        <f t="shared" si="7"/>
        <v>41384.208333333336</v>
      </c>
      <c r="N107" t="b">
        <v>0</v>
      </c>
      <c r="O107" t="b">
        <v>0</v>
      </c>
      <c r="P107" t="s">
        <v>28</v>
      </c>
      <c r="Q107" t="str">
        <f t="shared" si="8"/>
        <v>technology</v>
      </c>
      <c r="R107" t="str">
        <f t="shared" si="9"/>
        <v>web</v>
      </c>
      <c r="S107" s="4">
        <f t="shared" si="10"/>
        <v>1.4454411764705883</v>
      </c>
      <c r="T107" s="5">
        <f t="shared" si="11"/>
        <v>103.46315789473684</v>
      </c>
    </row>
    <row r="108" spans="1:20" x14ac:dyDescent="0.35">
      <c r="A108">
        <v>106</v>
      </c>
      <c r="B108" t="s">
        <v>261</v>
      </c>
      <c r="C108" s="3" t="s">
        <v>262</v>
      </c>
      <c r="D108" s="5">
        <v>3900</v>
      </c>
      <c r="E108" s="5">
        <v>14006</v>
      </c>
      <c r="F108" t="s">
        <v>20</v>
      </c>
      <c r="G108">
        <v>147</v>
      </c>
      <c r="H108" t="s">
        <v>21</v>
      </c>
      <c r="I108" t="s">
        <v>22</v>
      </c>
      <c r="J108">
        <v>1567918800</v>
      </c>
      <c r="K108">
        <v>1568350800</v>
      </c>
      <c r="L108" s="11">
        <f t="shared" si="6"/>
        <v>43716.208333333328</v>
      </c>
      <c r="M108" s="11">
        <f t="shared" si="7"/>
        <v>43721.208333333328</v>
      </c>
      <c r="N108" t="b">
        <v>0</v>
      </c>
      <c r="O108" t="b">
        <v>0</v>
      </c>
      <c r="P108" t="s">
        <v>33</v>
      </c>
      <c r="Q108" t="str">
        <f t="shared" si="8"/>
        <v>theater</v>
      </c>
      <c r="R108" t="str">
        <f t="shared" si="9"/>
        <v>plays</v>
      </c>
      <c r="S108" s="4">
        <f t="shared" si="10"/>
        <v>3.5912820512820511</v>
      </c>
      <c r="T108" s="5">
        <f t="shared" si="11"/>
        <v>95.278911564625844</v>
      </c>
    </row>
    <row r="109" spans="1:20" ht="31" x14ac:dyDescent="0.35">
      <c r="A109">
        <v>107</v>
      </c>
      <c r="B109" t="s">
        <v>263</v>
      </c>
      <c r="C109" s="3" t="s">
        <v>264</v>
      </c>
      <c r="D109" s="5">
        <v>3500</v>
      </c>
      <c r="E109" s="5">
        <v>6527</v>
      </c>
      <c r="F109" t="s">
        <v>20</v>
      </c>
      <c r="G109">
        <v>86</v>
      </c>
      <c r="H109" t="s">
        <v>21</v>
      </c>
      <c r="I109" t="s">
        <v>22</v>
      </c>
      <c r="J109">
        <v>1524459600</v>
      </c>
      <c r="K109">
        <v>1525928400</v>
      </c>
      <c r="L109" s="11">
        <f t="shared" si="6"/>
        <v>43213.208333333328</v>
      </c>
      <c r="M109" s="11">
        <f t="shared" si="7"/>
        <v>43230.208333333328</v>
      </c>
      <c r="N109" t="b">
        <v>0</v>
      </c>
      <c r="O109" t="b">
        <v>1</v>
      </c>
      <c r="P109" t="s">
        <v>33</v>
      </c>
      <c r="Q109" t="str">
        <f t="shared" si="8"/>
        <v>theater</v>
      </c>
      <c r="R109" t="str">
        <f t="shared" si="9"/>
        <v>plays</v>
      </c>
      <c r="S109" s="4">
        <f t="shared" si="10"/>
        <v>1.8648571428571428</v>
      </c>
      <c r="T109" s="5">
        <f t="shared" si="11"/>
        <v>75.895348837209298</v>
      </c>
    </row>
    <row r="110" spans="1:20" ht="31" x14ac:dyDescent="0.35">
      <c r="A110">
        <v>108</v>
      </c>
      <c r="B110" t="s">
        <v>265</v>
      </c>
      <c r="C110" s="3" t="s">
        <v>266</v>
      </c>
      <c r="D110" s="5">
        <v>1500</v>
      </c>
      <c r="E110" s="5">
        <v>8929</v>
      </c>
      <c r="F110" t="s">
        <v>20</v>
      </c>
      <c r="G110">
        <v>83</v>
      </c>
      <c r="H110" t="s">
        <v>21</v>
      </c>
      <c r="I110" t="s">
        <v>22</v>
      </c>
      <c r="J110">
        <v>1333688400</v>
      </c>
      <c r="K110">
        <v>1336885200</v>
      </c>
      <c r="L110" s="11">
        <f t="shared" si="6"/>
        <v>41005.208333333336</v>
      </c>
      <c r="M110" s="11">
        <f t="shared" si="7"/>
        <v>41042.208333333336</v>
      </c>
      <c r="N110" t="b">
        <v>0</v>
      </c>
      <c r="O110" t="b">
        <v>0</v>
      </c>
      <c r="P110" t="s">
        <v>42</v>
      </c>
      <c r="Q110" t="str">
        <f t="shared" si="8"/>
        <v>film &amp; video</v>
      </c>
      <c r="R110" t="str">
        <f t="shared" si="9"/>
        <v>documentary</v>
      </c>
      <c r="S110" s="4">
        <f t="shared" si="10"/>
        <v>5.9526666666666666</v>
      </c>
      <c r="T110" s="5">
        <f t="shared" si="11"/>
        <v>107.57831325301204</v>
      </c>
    </row>
    <row r="111" spans="1:20" x14ac:dyDescent="0.35">
      <c r="A111">
        <v>109</v>
      </c>
      <c r="B111" t="s">
        <v>267</v>
      </c>
      <c r="C111" s="3" t="s">
        <v>268</v>
      </c>
      <c r="D111" s="5">
        <v>5200</v>
      </c>
      <c r="E111" s="5">
        <v>3079</v>
      </c>
      <c r="F111" t="s">
        <v>14</v>
      </c>
      <c r="G111">
        <v>60</v>
      </c>
      <c r="H111" t="s">
        <v>21</v>
      </c>
      <c r="I111" t="s">
        <v>22</v>
      </c>
      <c r="J111">
        <v>1389506400</v>
      </c>
      <c r="K111">
        <v>1389679200</v>
      </c>
      <c r="L111" s="11">
        <f t="shared" si="6"/>
        <v>41651.25</v>
      </c>
      <c r="M111" s="11">
        <f t="shared" si="7"/>
        <v>41653.25</v>
      </c>
      <c r="N111" t="b">
        <v>0</v>
      </c>
      <c r="O111" t="b">
        <v>0</v>
      </c>
      <c r="P111" t="s">
        <v>269</v>
      </c>
      <c r="Q111" t="str">
        <f t="shared" si="8"/>
        <v>film &amp; video</v>
      </c>
      <c r="R111" t="str">
        <f t="shared" si="9"/>
        <v>television</v>
      </c>
      <c r="S111" s="4">
        <f t="shared" si="10"/>
        <v>0.5921153846153846</v>
      </c>
      <c r="T111" s="5">
        <f t="shared" si="11"/>
        <v>51.31666666666667</v>
      </c>
    </row>
    <row r="112" spans="1:20" ht="31" x14ac:dyDescent="0.35">
      <c r="A112">
        <v>110</v>
      </c>
      <c r="B112" t="s">
        <v>270</v>
      </c>
      <c r="C112" s="3" t="s">
        <v>271</v>
      </c>
      <c r="D112" s="5">
        <v>142400</v>
      </c>
      <c r="E112" s="5">
        <v>21307</v>
      </c>
      <c r="F112" t="s">
        <v>14</v>
      </c>
      <c r="G112">
        <v>296</v>
      </c>
      <c r="H112" t="s">
        <v>21</v>
      </c>
      <c r="I112" t="s">
        <v>22</v>
      </c>
      <c r="J112">
        <v>1536642000</v>
      </c>
      <c r="K112">
        <v>1538283600</v>
      </c>
      <c r="L112" s="11">
        <f t="shared" si="6"/>
        <v>43354.208333333328</v>
      </c>
      <c r="M112" s="11">
        <f t="shared" si="7"/>
        <v>43373.208333333328</v>
      </c>
      <c r="N112" t="b">
        <v>0</v>
      </c>
      <c r="O112" t="b">
        <v>0</v>
      </c>
      <c r="P112" t="s">
        <v>17</v>
      </c>
      <c r="Q112" t="str">
        <f t="shared" si="8"/>
        <v>food</v>
      </c>
      <c r="R112" t="str">
        <f t="shared" si="9"/>
        <v>food trucks</v>
      </c>
      <c r="S112" s="4">
        <f t="shared" si="10"/>
        <v>0.14962780898876404</v>
      </c>
      <c r="T112" s="5">
        <f t="shared" si="11"/>
        <v>71.983108108108112</v>
      </c>
    </row>
    <row r="113" spans="1:20" x14ac:dyDescent="0.35">
      <c r="A113">
        <v>111</v>
      </c>
      <c r="B113" t="s">
        <v>272</v>
      </c>
      <c r="C113" s="3" t="s">
        <v>273</v>
      </c>
      <c r="D113" s="5">
        <v>61400</v>
      </c>
      <c r="E113" s="5">
        <v>73653</v>
      </c>
      <c r="F113" t="s">
        <v>20</v>
      </c>
      <c r="G113">
        <v>676</v>
      </c>
      <c r="H113" t="s">
        <v>21</v>
      </c>
      <c r="I113" t="s">
        <v>22</v>
      </c>
      <c r="J113">
        <v>1348290000</v>
      </c>
      <c r="K113">
        <v>1348808400</v>
      </c>
      <c r="L113" s="11">
        <f t="shared" si="6"/>
        <v>41174.208333333336</v>
      </c>
      <c r="M113" s="11">
        <f t="shared" si="7"/>
        <v>41180.208333333336</v>
      </c>
      <c r="N113" t="b">
        <v>0</v>
      </c>
      <c r="O113" t="b">
        <v>0</v>
      </c>
      <c r="P113" t="s">
        <v>133</v>
      </c>
      <c r="Q113" t="str">
        <f t="shared" si="8"/>
        <v>publishing</v>
      </c>
      <c r="R113" t="str">
        <f t="shared" si="9"/>
        <v>radio &amp; podcasts</v>
      </c>
      <c r="S113" s="4">
        <f t="shared" si="10"/>
        <v>1.1995602605863191</v>
      </c>
      <c r="T113" s="5">
        <f t="shared" si="11"/>
        <v>108.95414201183432</v>
      </c>
    </row>
    <row r="114" spans="1:20" x14ac:dyDescent="0.35">
      <c r="A114">
        <v>112</v>
      </c>
      <c r="B114" t="s">
        <v>274</v>
      </c>
      <c r="C114" s="3" t="s">
        <v>275</v>
      </c>
      <c r="D114" s="5">
        <v>4700</v>
      </c>
      <c r="E114" s="5">
        <v>12635</v>
      </c>
      <c r="F114" t="s">
        <v>20</v>
      </c>
      <c r="G114">
        <v>361</v>
      </c>
      <c r="H114" t="s">
        <v>26</v>
      </c>
      <c r="I114" t="s">
        <v>27</v>
      </c>
      <c r="J114">
        <v>1408856400</v>
      </c>
      <c r="K114">
        <v>1410152400</v>
      </c>
      <c r="L114" s="11">
        <f t="shared" si="6"/>
        <v>41875.208333333336</v>
      </c>
      <c r="M114" s="11">
        <f t="shared" si="7"/>
        <v>41890.208333333336</v>
      </c>
      <c r="N114" t="b">
        <v>0</v>
      </c>
      <c r="O114" t="b">
        <v>0</v>
      </c>
      <c r="P114" t="s">
        <v>28</v>
      </c>
      <c r="Q114" t="str">
        <f t="shared" si="8"/>
        <v>technology</v>
      </c>
      <c r="R114" t="str">
        <f t="shared" si="9"/>
        <v>web</v>
      </c>
      <c r="S114" s="4">
        <f t="shared" si="10"/>
        <v>2.6882978723404256</v>
      </c>
      <c r="T114" s="5">
        <f t="shared" si="11"/>
        <v>35</v>
      </c>
    </row>
    <row r="115" spans="1:20" x14ac:dyDescent="0.35">
      <c r="A115">
        <v>113</v>
      </c>
      <c r="B115" t="s">
        <v>276</v>
      </c>
      <c r="C115" s="3" t="s">
        <v>277</v>
      </c>
      <c r="D115" s="5">
        <v>3300</v>
      </c>
      <c r="E115" s="5">
        <v>12437</v>
      </c>
      <c r="F115" t="s">
        <v>20</v>
      </c>
      <c r="G115">
        <v>131</v>
      </c>
      <c r="H115" t="s">
        <v>21</v>
      </c>
      <c r="I115" t="s">
        <v>22</v>
      </c>
      <c r="J115">
        <v>1505192400</v>
      </c>
      <c r="K115">
        <v>1505797200</v>
      </c>
      <c r="L115" s="11">
        <f t="shared" si="6"/>
        <v>42990.208333333328</v>
      </c>
      <c r="M115" s="11">
        <f t="shared" si="7"/>
        <v>42997.208333333328</v>
      </c>
      <c r="N115" t="b">
        <v>0</v>
      </c>
      <c r="O115" t="b">
        <v>0</v>
      </c>
      <c r="P115" t="s">
        <v>17</v>
      </c>
      <c r="Q115" t="str">
        <f t="shared" si="8"/>
        <v>food</v>
      </c>
      <c r="R115" t="str">
        <f t="shared" si="9"/>
        <v>food trucks</v>
      </c>
      <c r="S115" s="4">
        <f t="shared" si="10"/>
        <v>3.7687878787878786</v>
      </c>
      <c r="T115" s="5">
        <f t="shared" si="11"/>
        <v>94.938931297709928</v>
      </c>
    </row>
    <row r="116" spans="1:20" x14ac:dyDescent="0.35">
      <c r="A116">
        <v>114</v>
      </c>
      <c r="B116" t="s">
        <v>278</v>
      </c>
      <c r="C116" s="3" t="s">
        <v>279</v>
      </c>
      <c r="D116" s="5">
        <v>1900</v>
      </c>
      <c r="E116" s="5">
        <v>13816</v>
      </c>
      <c r="F116" t="s">
        <v>20</v>
      </c>
      <c r="G116">
        <v>126</v>
      </c>
      <c r="H116" t="s">
        <v>21</v>
      </c>
      <c r="I116" t="s">
        <v>22</v>
      </c>
      <c r="J116">
        <v>1554786000</v>
      </c>
      <c r="K116">
        <v>1554872400</v>
      </c>
      <c r="L116" s="11">
        <f t="shared" si="6"/>
        <v>43564.208333333328</v>
      </c>
      <c r="M116" s="11">
        <f t="shared" si="7"/>
        <v>43565.208333333328</v>
      </c>
      <c r="N116" t="b">
        <v>0</v>
      </c>
      <c r="O116" t="b">
        <v>1</v>
      </c>
      <c r="P116" t="s">
        <v>65</v>
      </c>
      <c r="Q116" t="str">
        <f t="shared" si="8"/>
        <v>technology</v>
      </c>
      <c r="R116" t="str">
        <f t="shared" si="9"/>
        <v>wearables</v>
      </c>
      <c r="S116" s="4">
        <f t="shared" si="10"/>
        <v>7.2715789473684209</v>
      </c>
      <c r="T116" s="5">
        <f t="shared" si="11"/>
        <v>109.65079365079364</v>
      </c>
    </row>
    <row r="117" spans="1:20" x14ac:dyDescent="0.35">
      <c r="A117">
        <v>115</v>
      </c>
      <c r="B117" t="s">
        <v>280</v>
      </c>
      <c r="C117" s="3" t="s">
        <v>281</v>
      </c>
      <c r="D117" s="5">
        <v>166700</v>
      </c>
      <c r="E117" s="5">
        <v>145382</v>
      </c>
      <c r="F117" t="s">
        <v>14</v>
      </c>
      <c r="G117">
        <v>3304</v>
      </c>
      <c r="H117" t="s">
        <v>107</v>
      </c>
      <c r="I117" t="s">
        <v>108</v>
      </c>
      <c r="J117">
        <v>1510898400</v>
      </c>
      <c r="K117">
        <v>1513922400</v>
      </c>
      <c r="L117" s="11">
        <f t="shared" si="6"/>
        <v>43056.25</v>
      </c>
      <c r="M117" s="11">
        <f t="shared" si="7"/>
        <v>43091.25</v>
      </c>
      <c r="N117" t="b">
        <v>0</v>
      </c>
      <c r="O117" t="b">
        <v>0</v>
      </c>
      <c r="P117" t="s">
        <v>119</v>
      </c>
      <c r="Q117" t="str">
        <f t="shared" si="8"/>
        <v>publishing</v>
      </c>
      <c r="R117" t="str">
        <f t="shared" si="9"/>
        <v>fiction</v>
      </c>
      <c r="S117" s="4">
        <f t="shared" si="10"/>
        <v>0.87211757648470301</v>
      </c>
      <c r="T117" s="5">
        <f t="shared" si="11"/>
        <v>44.001815980629537</v>
      </c>
    </row>
    <row r="118" spans="1:20" ht="31" x14ac:dyDescent="0.35">
      <c r="A118">
        <v>116</v>
      </c>
      <c r="B118" t="s">
        <v>282</v>
      </c>
      <c r="C118" s="3" t="s">
        <v>283</v>
      </c>
      <c r="D118" s="5">
        <v>7200</v>
      </c>
      <c r="E118" s="5">
        <v>6336</v>
      </c>
      <c r="F118" t="s">
        <v>14</v>
      </c>
      <c r="G118">
        <v>73</v>
      </c>
      <c r="H118" t="s">
        <v>21</v>
      </c>
      <c r="I118" t="s">
        <v>22</v>
      </c>
      <c r="J118">
        <v>1442552400</v>
      </c>
      <c r="K118">
        <v>1442638800</v>
      </c>
      <c r="L118" s="11">
        <f t="shared" si="6"/>
        <v>42265.208333333328</v>
      </c>
      <c r="M118" s="11">
        <f t="shared" si="7"/>
        <v>42266.208333333328</v>
      </c>
      <c r="N118" t="b">
        <v>0</v>
      </c>
      <c r="O118" t="b">
        <v>0</v>
      </c>
      <c r="P118" t="s">
        <v>33</v>
      </c>
      <c r="Q118" t="str">
        <f t="shared" si="8"/>
        <v>theater</v>
      </c>
      <c r="R118" t="str">
        <f t="shared" si="9"/>
        <v>plays</v>
      </c>
      <c r="S118" s="4">
        <f t="shared" si="10"/>
        <v>0.88</v>
      </c>
      <c r="T118" s="5">
        <f t="shared" si="11"/>
        <v>86.794520547945211</v>
      </c>
    </row>
    <row r="119" spans="1:20" x14ac:dyDescent="0.35">
      <c r="A119">
        <v>117</v>
      </c>
      <c r="B119" t="s">
        <v>284</v>
      </c>
      <c r="C119" s="3" t="s">
        <v>285</v>
      </c>
      <c r="D119" s="5">
        <v>4900</v>
      </c>
      <c r="E119" s="5">
        <v>8523</v>
      </c>
      <c r="F119" t="s">
        <v>20</v>
      </c>
      <c r="G119">
        <v>275</v>
      </c>
      <c r="H119" t="s">
        <v>21</v>
      </c>
      <c r="I119" t="s">
        <v>22</v>
      </c>
      <c r="J119">
        <v>1316667600</v>
      </c>
      <c r="K119">
        <v>1317186000</v>
      </c>
      <c r="L119" s="11">
        <f t="shared" si="6"/>
        <v>40808.208333333336</v>
      </c>
      <c r="M119" s="11">
        <f t="shared" si="7"/>
        <v>40814.208333333336</v>
      </c>
      <c r="N119" t="b">
        <v>0</v>
      </c>
      <c r="O119" t="b">
        <v>0</v>
      </c>
      <c r="P119" t="s">
        <v>269</v>
      </c>
      <c r="Q119" t="str">
        <f t="shared" si="8"/>
        <v>film &amp; video</v>
      </c>
      <c r="R119" t="str">
        <f t="shared" si="9"/>
        <v>television</v>
      </c>
      <c r="S119" s="4">
        <f t="shared" si="10"/>
        <v>1.7393877551020409</v>
      </c>
      <c r="T119" s="5">
        <f t="shared" si="11"/>
        <v>30.992727272727272</v>
      </c>
    </row>
    <row r="120" spans="1:20" x14ac:dyDescent="0.35">
      <c r="A120">
        <v>118</v>
      </c>
      <c r="B120" t="s">
        <v>286</v>
      </c>
      <c r="C120" s="3" t="s">
        <v>287</v>
      </c>
      <c r="D120" s="5">
        <v>5400</v>
      </c>
      <c r="E120" s="5">
        <v>6351</v>
      </c>
      <c r="F120" t="s">
        <v>20</v>
      </c>
      <c r="G120">
        <v>67</v>
      </c>
      <c r="H120" t="s">
        <v>21</v>
      </c>
      <c r="I120" t="s">
        <v>22</v>
      </c>
      <c r="J120">
        <v>1390716000</v>
      </c>
      <c r="K120">
        <v>1391234400</v>
      </c>
      <c r="L120" s="11">
        <f t="shared" si="6"/>
        <v>41665.25</v>
      </c>
      <c r="M120" s="11">
        <f t="shared" si="7"/>
        <v>41671.25</v>
      </c>
      <c r="N120" t="b">
        <v>0</v>
      </c>
      <c r="O120" t="b">
        <v>0</v>
      </c>
      <c r="P120" t="s">
        <v>122</v>
      </c>
      <c r="Q120" t="str">
        <f t="shared" si="8"/>
        <v>photography</v>
      </c>
      <c r="R120" t="str">
        <f t="shared" si="9"/>
        <v>photography books</v>
      </c>
      <c r="S120" s="4">
        <f t="shared" si="10"/>
        <v>1.1761111111111111</v>
      </c>
      <c r="T120" s="5">
        <f t="shared" si="11"/>
        <v>94.791044776119406</v>
      </c>
    </row>
    <row r="121" spans="1:20" ht="31" x14ac:dyDescent="0.35">
      <c r="A121">
        <v>119</v>
      </c>
      <c r="B121" t="s">
        <v>288</v>
      </c>
      <c r="C121" s="3" t="s">
        <v>289</v>
      </c>
      <c r="D121" s="5">
        <v>5000</v>
      </c>
      <c r="E121" s="5">
        <v>10748</v>
      </c>
      <c r="F121" t="s">
        <v>20</v>
      </c>
      <c r="G121">
        <v>154</v>
      </c>
      <c r="H121" t="s">
        <v>21</v>
      </c>
      <c r="I121" t="s">
        <v>22</v>
      </c>
      <c r="J121">
        <v>1402894800</v>
      </c>
      <c r="K121">
        <v>1404363600</v>
      </c>
      <c r="L121" s="11">
        <f t="shared" si="6"/>
        <v>41806.208333333336</v>
      </c>
      <c r="M121" s="11">
        <f t="shared" si="7"/>
        <v>41823.208333333336</v>
      </c>
      <c r="N121" t="b">
        <v>0</v>
      </c>
      <c r="O121" t="b">
        <v>1</v>
      </c>
      <c r="P121" t="s">
        <v>42</v>
      </c>
      <c r="Q121" t="str">
        <f t="shared" si="8"/>
        <v>film &amp; video</v>
      </c>
      <c r="R121" t="str">
        <f t="shared" si="9"/>
        <v>documentary</v>
      </c>
      <c r="S121" s="4">
        <f t="shared" si="10"/>
        <v>2.1496</v>
      </c>
      <c r="T121" s="5">
        <f t="shared" si="11"/>
        <v>69.79220779220779</v>
      </c>
    </row>
    <row r="122" spans="1:20" x14ac:dyDescent="0.35">
      <c r="A122">
        <v>120</v>
      </c>
      <c r="B122" t="s">
        <v>290</v>
      </c>
      <c r="C122" s="3" t="s">
        <v>291</v>
      </c>
      <c r="D122" s="5">
        <v>75100</v>
      </c>
      <c r="E122" s="5">
        <v>112272</v>
      </c>
      <c r="F122" t="s">
        <v>20</v>
      </c>
      <c r="G122">
        <v>1782</v>
      </c>
      <c r="H122" t="s">
        <v>21</v>
      </c>
      <c r="I122" t="s">
        <v>22</v>
      </c>
      <c r="J122">
        <v>1429246800</v>
      </c>
      <c r="K122">
        <v>1429592400</v>
      </c>
      <c r="L122" s="11">
        <f t="shared" si="6"/>
        <v>42111.208333333328</v>
      </c>
      <c r="M122" s="11">
        <f t="shared" si="7"/>
        <v>42115.208333333328</v>
      </c>
      <c r="N122" t="b">
        <v>0</v>
      </c>
      <c r="O122" t="b">
        <v>1</v>
      </c>
      <c r="P122" t="s">
        <v>292</v>
      </c>
      <c r="Q122" t="str">
        <f t="shared" si="8"/>
        <v>games</v>
      </c>
      <c r="R122" t="str">
        <f t="shared" si="9"/>
        <v>mobile games</v>
      </c>
      <c r="S122" s="4">
        <f t="shared" si="10"/>
        <v>1.4949667110519307</v>
      </c>
      <c r="T122" s="5">
        <f t="shared" si="11"/>
        <v>63.003367003367003</v>
      </c>
    </row>
    <row r="123" spans="1:20" x14ac:dyDescent="0.35">
      <c r="A123">
        <v>121</v>
      </c>
      <c r="B123" t="s">
        <v>293</v>
      </c>
      <c r="C123" s="3" t="s">
        <v>294</v>
      </c>
      <c r="D123" s="5">
        <v>45300</v>
      </c>
      <c r="E123" s="5">
        <v>99361</v>
      </c>
      <c r="F123" t="s">
        <v>20</v>
      </c>
      <c r="G123">
        <v>903</v>
      </c>
      <c r="H123" t="s">
        <v>21</v>
      </c>
      <c r="I123" t="s">
        <v>22</v>
      </c>
      <c r="J123">
        <v>1412485200</v>
      </c>
      <c r="K123">
        <v>1413608400</v>
      </c>
      <c r="L123" s="11">
        <f t="shared" si="6"/>
        <v>41917.208333333336</v>
      </c>
      <c r="M123" s="11">
        <f t="shared" si="7"/>
        <v>41930.208333333336</v>
      </c>
      <c r="N123" t="b">
        <v>0</v>
      </c>
      <c r="O123" t="b">
        <v>0</v>
      </c>
      <c r="P123" t="s">
        <v>89</v>
      </c>
      <c r="Q123" t="str">
        <f t="shared" si="8"/>
        <v>games</v>
      </c>
      <c r="R123" t="str">
        <f t="shared" si="9"/>
        <v>video games</v>
      </c>
      <c r="S123" s="4">
        <f t="shared" si="10"/>
        <v>2.1933995584988963</v>
      </c>
      <c r="T123" s="5">
        <f t="shared" si="11"/>
        <v>110.0343300110742</v>
      </c>
    </row>
    <row r="124" spans="1:20" x14ac:dyDescent="0.35">
      <c r="A124">
        <v>122</v>
      </c>
      <c r="B124" t="s">
        <v>295</v>
      </c>
      <c r="C124" s="3" t="s">
        <v>296</v>
      </c>
      <c r="D124" s="5">
        <v>136800</v>
      </c>
      <c r="E124" s="5">
        <v>88055</v>
      </c>
      <c r="F124" t="s">
        <v>14</v>
      </c>
      <c r="G124">
        <v>3387</v>
      </c>
      <c r="H124" t="s">
        <v>21</v>
      </c>
      <c r="I124" t="s">
        <v>22</v>
      </c>
      <c r="J124">
        <v>1417068000</v>
      </c>
      <c r="K124">
        <v>1419400800</v>
      </c>
      <c r="L124" s="11">
        <f t="shared" si="6"/>
        <v>41970.25</v>
      </c>
      <c r="M124" s="11">
        <f t="shared" si="7"/>
        <v>41997.25</v>
      </c>
      <c r="N124" t="b">
        <v>0</v>
      </c>
      <c r="O124" t="b">
        <v>0</v>
      </c>
      <c r="P124" t="s">
        <v>119</v>
      </c>
      <c r="Q124" t="str">
        <f t="shared" si="8"/>
        <v>publishing</v>
      </c>
      <c r="R124" t="str">
        <f t="shared" si="9"/>
        <v>fiction</v>
      </c>
      <c r="S124" s="4">
        <f t="shared" si="10"/>
        <v>0.64367690058479532</v>
      </c>
      <c r="T124" s="5">
        <f t="shared" si="11"/>
        <v>25.997933274284026</v>
      </c>
    </row>
    <row r="125" spans="1:20" x14ac:dyDescent="0.35">
      <c r="A125">
        <v>123</v>
      </c>
      <c r="B125" t="s">
        <v>297</v>
      </c>
      <c r="C125" s="3" t="s">
        <v>298</v>
      </c>
      <c r="D125" s="5">
        <v>177700</v>
      </c>
      <c r="E125" s="5">
        <v>33092</v>
      </c>
      <c r="F125" t="s">
        <v>14</v>
      </c>
      <c r="G125">
        <v>662</v>
      </c>
      <c r="H125" t="s">
        <v>15</v>
      </c>
      <c r="I125" t="s">
        <v>16</v>
      </c>
      <c r="J125">
        <v>1448344800</v>
      </c>
      <c r="K125">
        <v>1448604000</v>
      </c>
      <c r="L125" s="11">
        <f t="shared" si="6"/>
        <v>42332.25</v>
      </c>
      <c r="M125" s="11">
        <f t="shared" si="7"/>
        <v>42335.25</v>
      </c>
      <c r="N125" t="b">
        <v>1</v>
      </c>
      <c r="O125" t="b">
        <v>0</v>
      </c>
      <c r="P125" t="s">
        <v>33</v>
      </c>
      <c r="Q125" t="str">
        <f t="shared" si="8"/>
        <v>theater</v>
      </c>
      <c r="R125" t="str">
        <f t="shared" si="9"/>
        <v>plays</v>
      </c>
      <c r="S125" s="4">
        <f t="shared" si="10"/>
        <v>0.18622397298818233</v>
      </c>
      <c r="T125" s="5">
        <f t="shared" si="11"/>
        <v>49.987915407854985</v>
      </c>
    </row>
    <row r="126" spans="1:20" x14ac:dyDescent="0.35">
      <c r="A126">
        <v>124</v>
      </c>
      <c r="B126" t="s">
        <v>299</v>
      </c>
      <c r="C126" s="3" t="s">
        <v>300</v>
      </c>
      <c r="D126" s="5">
        <v>2600</v>
      </c>
      <c r="E126" s="5">
        <v>9562</v>
      </c>
      <c r="F126" t="s">
        <v>20</v>
      </c>
      <c r="G126">
        <v>94</v>
      </c>
      <c r="H126" t="s">
        <v>107</v>
      </c>
      <c r="I126" t="s">
        <v>108</v>
      </c>
      <c r="J126">
        <v>1557723600</v>
      </c>
      <c r="K126">
        <v>1562302800</v>
      </c>
      <c r="L126" s="11">
        <f t="shared" si="6"/>
        <v>43598.208333333328</v>
      </c>
      <c r="M126" s="11">
        <f t="shared" si="7"/>
        <v>43651.208333333328</v>
      </c>
      <c r="N126" t="b">
        <v>0</v>
      </c>
      <c r="O126" t="b">
        <v>0</v>
      </c>
      <c r="P126" t="s">
        <v>122</v>
      </c>
      <c r="Q126" t="str">
        <f t="shared" si="8"/>
        <v>photography</v>
      </c>
      <c r="R126" t="str">
        <f t="shared" si="9"/>
        <v>photography books</v>
      </c>
      <c r="S126" s="4">
        <f t="shared" si="10"/>
        <v>3.6776923076923076</v>
      </c>
      <c r="T126" s="5">
        <f t="shared" si="11"/>
        <v>101.72340425531915</v>
      </c>
    </row>
    <row r="127" spans="1:20" x14ac:dyDescent="0.35">
      <c r="A127">
        <v>125</v>
      </c>
      <c r="B127" t="s">
        <v>301</v>
      </c>
      <c r="C127" s="3" t="s">
        <v>302</v>
      </c>
      <c r="D127" s="5">
        <v>5300</v>
      </c>
      <c r="E127" s="5">
        <v>8475</v>
      </c>
      <c r="F127" t="s">
        <v>20</v>
      </c>
      <c r="G127">
        <v>180</v>
      </c>
      <c r="H127" t="s">
        <v>21</v>
      </c>
      <c r="I127" t="s">
        <v>22</v>
      </c>
      <c r="J127">
        <v>1537333200</v>
      </c>
      <c r="K127">
        <v>1537678800</v>
      </c>
      <c r="L127" s="11">
        <f t="shared" si="6"/>
        <v>43362.208333333328</v>
      </c>
      <c r="M127" s="11">
        <f t="shared" si="7"/>
        <v>43366.208333333328</v>
      </c>
      <c r="N127" t="b">
        <v>0</v>
      </c>
      <c r="O127" t="b">
        <v>0</v>
      </c>
      <c r="P127" t="s">
        <v>33</v>
      </c>
      <c r="Q127" t="str">
        <f t="shared" si="8"/>
        <v>theater</v>
      </c>
      <c r="R127" t="str">
        <f t="shared" si="9"/>
        <v>plays</v>
      </c>
      <c r="S127" s="4">
        <f t="shared" si="10"/>
        <v>1.5990566037735849</v>
      </c>
      <c r="T127" s="5">
        <f t="shared" si="11"/>
        <v>47.083333333333336</v>
      </c>
    </row>
    <row r="128" spans="1:20" x14ac:dyDescent="0.35">
      <c r="A128">
        <v>126</v>
      </c>
      <c r="B128" t="s">
        <v>303</v>
      </c>
      <c r="C128" s="3" t="s">
        <v>304</v>
      </c>
      <c r="D128" s="5">
        <v>180200</v>
      </c>
      <c r="E128" s="5">
        <v>69617</v>
      </c>
      <c r="F128" t="s">
        <v>14</v>
      </c>
      <c r="G128">
        <v>774</v>
      </c>
      <c r="H128" t="s">
        <v>21</v>
      </c>
      <c r="I128" t="s">
        <v>22</v>
      </c>
      <c r="J128">
        <v>1471150800</v>
      </c>
      <c r="K128">
        <v>1473570000</v>
      </c>
      <c r="L128" s="11">
        <f t="shared" si="6"/>
        <v>42596.208333333328</v>
      </c>
      <c r="M128" s="11">
        <f t="shared" si="7"/>
        <v>42624.208333333328</v>
      </c>
      <c r="N128" t="b">
        <v>0</v>
      </c>
      <c r="O128" t="b">
        <v>1</v>
      </c>
      <c r="P128" t="s">
        <v>33</v>
      </c>
      <c r="Q128" t="str">
        <f t="shared" si="8"/>
        <v>theater</v>
      </c>
      <c r="R128" t="str">
        <f t="shared" si="9"/>
        <v>plays</v>
      </c>
      <c r="S128" s="4">
        <f t="shared" si="10"/>
        <v>0.38633185349611543</v>
      </c>
      <c r="T128" s="5">
        <f t="shared" si="11"/>
        <v>89.944444444444443</v>
      </c>
    </row>
    <row r="129" spans="1:20" x14ac:dyDescent="0.35">
      <c r="A129">
        <v>127</v>
      </c>
      <c r="B129" t="s">
        <v>305</v>
      </c>
      <c r="C129" s="3" t="s">
        <v>306</v>
      </c>
      <c r="D129" s="5">
        <v>103200</v>
      </c>
      <c r="E129" s="5">
        <v>53067</v>
      </c>
      <c r="F129" t="s">
        <v>14</v>
      </c>
      <c r="G129">
        <v>672</v>
      </c>
      <c r="H129" t="s">
        <v>15</v>
      </c>
      <c r="I129" t="s">
        <v>16</v>
      </c>
      <c r="J129">
        <v>1273640400</v>
      </c>
      <c r="K129">
        <v>1273899600</v>
      </c>
      <c r="L129" s="11">
        <f t="shared" si="6"/>
        <v>40310.208333333336</v>
      </c>
      <c r="M129" s="11">
        <f t="shared" si="7"/>
        <v>40313.208333333336</v>
      </c>
      <c r="N129" t="b">
        <v>0</v>
      </c>
      <c r="O129" t="b">
        <v>0</v>
      </c>
      <c r="P129" t="s">
        <v>33</v>
      </c>
      <c r="Q129" t="str">
        <f t="shared" si="8"/>
        <v>theater</v>
      </c>
      <c r="R129" t="str">
        <f t="shared" si="9"/>
        <v>plays</v>
      </c>
      <c r="S129" s="4">
        <f t="shared" si="10"/>
        <v>0.51421511627906979</v>
      </c>
      <c r="T129" s="5">
        <f t="shared" si="11"/>
        <v>78.96875</v>
      </c>
    </row>
    <row r="130" spans="1:20" x14ac:dyDescent="0.35">
      <c r="A130">
        <v>128</v>
      </c>
      <c r="B130" t="s">
        <v>307</v>
      </c>
      <c r="C130" s="3" t="s">
        <v>308</v>
      </c>
      <c r="D130" s="5">
        <v>70600</v>
      </c>
      <c r="E130" s="5">
        <v>42596</v>
      </c>
      <c r="F130" t="s">
        <v>74</v>
      </c>
      <c r="G130">
        <v>532</v>
      </c>
      <c r="H130" t="s">
        <v>21</v>
      </c>
      <c r="I130" t="s">
        <v>22</v>
      </c>
      <c r="J130">
        <v>1282885200</v>
      </c>
      <c r="K130">
        <v>1284008400</v>
      </c>
      <c r="L130" s="11">
        <f t="shared" ref="L130:L193" si="12">J130 / 86400 + DATE(1970,1,1)</f>
        <v>40417.208333333336</v>
      </c>
      <c r="M130" s="11">
        <f t="shared" ref="M130:M193" si="13">K130 / 86400 + DATE(1970,1,1)</f>
        <v>40430.208333333336</v>
      </c>
      <c r="N130" t="b">
        <v>0</v>
      </c>
      <c r="O130" t="b">
        <v>0</v>
      </c>
      <c r="P130" t="s">
        <v>23</v>
      </c>
      <c r="Q130" t="str">
        <f t="shared" ref="Q130:Q193" si="14">LEFT(P130, FIND("/", P130)-1)</f>
        <v>music</v>
      </c>
      <c r="R130" t="str">
        <f t="shared" ref="R130:R193" si="15">RIGHT(P130, LEN(P130) -FIND("/", P130))</f>
        <v>rock</v>
      </c>
      <c r="S130" s="4">
        <f t="shared" ref="S130:S193" si="16">E130/D130</f>
        <v>0.60334277620396604</v>
      </c>
      <c r="T130" s="5">
        <f t="shared" ref="T130:T193" si="17">IFERROR(E130/G130, "n/a")</f>
        <v>80.067669172932327</v>
      </c>
    </row>
    <row r="131" spans="1:20" x14ac:dyDescent="0.35">
      <c r="A131">
        <v>129</v>
      </c>
      <c r="B131" t="s">
        <v>309</v>
      </c>
      <c r="C131" s="3" t="s">
        <v>310</v>
      </c>
      <c r="D131" s="5">
        <v>148500</v>
      </c>
      <c r="E131" s="5">
        <v>4756</v>
      </c>
      <c r="F131" t="s">
        <v>74</v>
      </c>
      <c r="G131">
        <v>55</v>
      </c>
      <c r="H131" t="s">
        <v>26</v>
      </c>
      <c r="I131" t="s">
        <v>27</v>
      </c>
      <c r="J131">
        <v>1422943200</v>
      </c>
      <c r="K131">
        <v>1425103200</v>
      </c>
      <c r="L131" s="11">
        <f t="shared" si="12"/>
        <v>42038.25</v>
      </c>
      <c r="M131" s="11">
        <f t="shared" si="13"/>
        <v>42063.25</v>
      </c>
      <c r="N131" t="b">
        <v>0</v>
      </c>
      <c r="O131" t="b">
        <v>0</v>
      </c>
      <c r="P131" t="s">
        <v>17</v>
      </c>
      <c r="Q131" t="str">
        <f t="shared" si="14"/>
        <v>food</v>
      </c>
      <c r="R131" t="str">
        <f t="shared" si="15"/>
        <v>food trucks</v>
      </c>
      <c r="S131" s="4">
        <f t="shared" si="16"/>
        <v>3.2026936026936029E-2</v>
      </c>
      <c r="T131" s="5">
        <f t="shared" si="17"/>
        <v>86.472727272727269</v>
      </c>
    </row>
    <row r="132" spans="1:20" x14ac:dyDescent="0.35">
      <c r="A132">
        <v>130</v>
      </c>
      <c r="B132" t="s">
        <v>311</v>
      </c>
      <c r="C132" s="3" t="s">
        <v>312</v>
      </c>
      <c r="D132" s="5">
        <v>9600</v>
      </c>
      <c r="E132" s="5">
        <v>14925</v>
      </c>
      <c r="F132" t="s">
        <v>20</v>
      </c>
      <c r="G132">
        <v>533</v>
      </c>
      <c r="H132" t="s">
        <v>36</v>
      </c>
      <c r="I132" t="s">
        <v>37</v>
      </c>
      <c r="J132">
        <v>1319605200</v>
      </c>
      <c r="K132">
        <v>1320991200</v>
      </c>
      <c r="L132" s="11">
        <f t="shared" si="12"/>
        <v>40842.208333333336</v>
      </c>
      <c r="M132" s="11">
        <f t="shared" si="13"/>
        <v>40858.25</v>
      </c>
      <c r="N132" t="b">
        <v>0</v>
      </c>
      <c r="O132" t="b">
        <v>0</v>
      </c>
      <c r="P132" t="s">
        <v>53</v>
      </c>
      <c r="Q132" t="str">
        <f t="shared" si="14"/>
        <v>film &amp; video</v>
      </c>
      <c r="R132" t="str">
        <f t="shared" si="15"/>
        <v>drama</v>
      </c>
      <c r="S132" s="4">
        <f t="shared" si="16"/>
        <v>1.5546875</v>
      </c>
      <c r="T132" s="5">
        <f t="shared" si="17"/>
        <v>28.001876172607879</v>
      </c>
    </row>
    <row r="133" spans="1:20" ht="31" x14ac:dyDescent="0.35">
      <c r="A133">
        <v>131</v>
      </c>
      <c r="B133" t="s">
        <v>313</v>
      </c>
      <c r="C133" s="3" t="s">
        <v>314</v>
      </c>
      <c r="D133" s="5">
        <v>164700</v>
      </c>
      <c r="E133" s="5">
        <v>166116</v>
      </c>
      <c r="F133" t="s">
        <v>20</v>
      </c>
      <c r="G133">
        <v>2443</v>
      </c>
      <c r="H133" t="s">
        <v>40</v>
      </c>
      <c r="I133" t="s">
        <v>41</v>
      </c>
      <c r="J133">
        <v>1385704800</v>
      </c>
      <c r="K133">
        <v>1386828000</v>
      </c>
      <c r="L133" s="11">
        <f t="shared" si="12"/>
        <v>41607.25</v>
      </c>
      <c r="M133" s="11">
        <f t="shared" si="13"/>
        <v>41620.25</v>
      </c>
      <c r="N133" t="b">
        <v>0</v>
      </c>
      <c r="O133" t="b">
        <v>0</v>
      </c>
      <c r="P133" t="s">
        <v>28</v>
      </c>
      <c r="Q133" t="str">
        <f t="shared" si="14"/>
        <v>technology</v>
      </c>
      <c r="R133" t="str">
        <f t="shared" si="15"/>
        <v>web</v>
      </c>
      <c r="S133" s="4">
        <f t="shared" si="16"/>
        <v>1.0085974499089254</v>
      </c>
      <c r="T133" s="5">
        <f t="shared" si="17"/>
        <v>67.996725337699544</v>
      </c>
    </row>
    <row r="134" spans="1:20" x14ac:dyDescent="0.35">
      <c r="A134">
        <v>132</v>
      </c>
      <c r="B134" t="s">
        <v>315</v>
      </c>
      <c r="C134" s="3" t="s">
        <v>316</v>
      </c>
      <c r="D134" s="5">
        <v>3300</v>
      </c>
      <c r="E134" s="5">
        <v>3834</v>
      </c>
      <c r="F134" t="s">
        <v>20</v>
      </c>
      <c r="G134">
        <v>89</v>
      </c>
      <c r="H134" t="s">
        <v>21</v>
      </c>
      <c r="I134" t="s">
        <v>22</v>
      </c>
      <c r="J134">
        <v>1515736800</v>
      </c>
      <c r="K134">
        <v>1517119200</v>
      </c>
      <c r="L134" s="11">
        <f t="shared" si="12"/>
        <v>43112.25</v>
      </c>
      <c r="M134" s="11">
        <f t="shared" si="13"/>
        <v>43128.25</v>
      </c>
      <c r="N134" t="b">
        <v>0</v>
      </c>
      <c r="O134" t="b">
        <v>1</v>
      </c>
      <c r="P134" t="s">
        <v>33</v>
      </c>
      <c r="Q134" t="str">
        <f t="shared" si="14"/>
        <v>theater</v>
      </c>
      <c r="R134" t="str">
        <f t="shared" si="15"/>
        <v>plays</v>
      </c>
      <c r="S134" s="4">
        <f t="shared" si="16"/>
        <v>1.1618181818181819</v>
      </c>
      <c r="T134" s="5">
        <f t="shared" si="17"/>
        <v>43.078651685393261</v>
      </c>
    </row>
    <row r="135" spans="1:20" x14ac:dyDescent="0.35">
      <c r="A135">
        <v>133</v>
      </c>
      <c r="B135" t="s">
        <v>317</v>
      </c>
      <c r="C135" s="3" t="s">
        <v>318</v>
      </c>
      <c r="D135" s="5">
        <v>4500</v>
      </c>
      <c r="E135" s="5">
        <v>13985</v>
      </c>
      <c r="F135" t="s">
        <v>20</v>
      </c>
      <c r="G135">
        <v>159</v>
      </c>
      <c r="H135" t="s">
        <v>21</v>
      </c>
      <c r="I135" t="s">
        <v>22</v>
      </c>
      <c r="J135">
        <v>1313125200</v>
      </c>
      <c r="K135">
        <v>1315026000</v>
      </c>
      <c r="L135" s="11">
        <f t="shared" si="12"/>
        <v>40767.208333333336</v>
      </c>
      <c r="M135" s="11">
        <f t="shared" si="13"/>
        <v>40789.208333333336</v>
      </c>
      <c r="N135" t="b">
        <v>0</v>
      </c>
      <c r="O135" t="b">
        <v>0</v>
      </c>
      <c r="P135" t="s">
        <v>319</v>
      </c>
      <c r="Q135" t="str">
        <f t="shared" si="14"/>
        <v>music</v>
      </c>
      <c r="R135" t="str">
        <f t="shared" si="15"/>
        <v>world music</v>
      </c>
      <c r="S135" s="4">
        <f t="shared" si="16"/>
        <v>3.1077777777777778</v>
      </c>
      <c r="T135" s="5">
        <f t="shared" si="17"/>
        <v>87.95597484276729</v>
      </c>
    </row>
    <row r="136" spans="1:20" x14ac:dyDescent="0.35">
      <c r="A136">
        <v>134</v>
      </c>
      <c r="B136" t="s">
        <v>320</v>
      </c>
      <c r="C136" s="3" t="s">
        <v>321</v>
      </c>
      <c r="D136" s="5">
        <v>99500</v>
      </c>
      <c r="E136" s="5">
        <v>89288</v>
      </c>
      <c r="F136" t="s">
        <v>14</v>
      </c>
      <c r="G136">
        <v>940</v>
      </c>
      <c r="H136" t="s">
        <v>98</v>
      </c>
      <c r="I136" t="s">
        <v>99</v>
      </c>
      <c r="J136">
        <v>1308459600</v>
      </c>
      <c r="K136">
        <v>1312693200</v>
      </c>
      <c r="L136" s="11">
        <f t="shared" si="12"/>
        <v>40713.208333333336</v>
      </c>
      <c r="M136" s="11">
        <f t="shared" si="13"/>
        <v>40762.208333333336</v>
      </c>
      <c r="N136" t="b">
        <v>0</v>
      </c>
      <c r="O136" t="b">
        <v>1</v>
      </c>
      <c r="P136" t="s">
        <v>42</v>
      </c>
      <c r="Q136" t="str">
        <f t="shared" si="14"/>
        <v>film &amp; video</v>
      </c>
      <c r="R136" t="str">
        <f t="shared" si="15"/>
        <v>documentary</v>
      </c>
      <c r="S136" s="4">
        <f t="shared" si="16"/>
        <v>0.89736683417085428</v>
      </c>
      <c r="T136" s="5">
        <f t="shared" si="17"/>
        <v>94.987234042553197</v>
      </c>
    </row>
    <row r="137" spans="1:20" x14ac:dyDescent="0.35">
      <c r="A137">
        <v>135</v>
      </c>
      <c r="B137" t="s">
        <v>322</v>
      </c>
      <c r="C137" s="3" t="s">
        <v>323</v>
      </c>
      <c r="D137" s="5">
        <v>7700</v>
      </c>
      <c r="E137" s="5">
        <v>5488</v>
      </c>
      <c r="F137" t="s">
        <v>14</v>
      </c>
      <c r="G137">
        <v>117</v>
      </c>
      <c r="H137" t="s">
        <v>21</v>
      </c>
      <c r="I137" t="s">
        <v>22</v>
      </c>
      <c r="J137">
        <v>1362636000</v>
      </c>
      <c r="K137">
        <v>1363064400</v>
      </c>
      <c r="L137" s="11">
        <f t="shared" si="12"/>
        <v>41340.25</v>
      </c>
      <c r="M137" s="11">
        <f t="shared" si="13"/>
        <v>41345.208333333336</v>
      </c>
      <c r="N137" t="b">
        <v>0</v>
      </c>
      <c r="O137" t="b">
        <v>1</v>
      </c>
      <c r="P137" t="s">
        <v>33</v>
      </c>
      <c r="Q137" t="str">
        <f t="shared" si="14"/>
        <v>theater</v>
      </c>
      <c r="R137" t="str">
        <f t="shared" si="15"/>
        <v>plays</v>
      </c>
      <c r="S137" s="4">
        <f t="shared" si="16"/>
        <v>0.71272727272727276</v>
      </c>
      <c r="T137" s="5">
        <f t="shared" si="17"/>
        <v>46.905982905982903</v>
      </c>
    </row>
    <row r="138" spans="1:20" x14ac:dyDescent="0.35">
      <c r="A138">
        <v>136</v>
      </c>
      <c r="B138" t="s">
        <v>324</v>
      </c>
      <c r="C138" s="3" t="s">
        <v>325</v>
      </c>
      <c r="D138" s="5">
        <v>82800</v>
      </c>
      <c r="E138" s="5">
        <v>2721</v>
      </c>
      <c r="F138" t="s">
        <v>74</v>
      </c>
      <c r="G138">
        <v>58</v>
      </c>
      <c r="H138" t="s">
        <v>21</v>
      </c>
      <c r="I138" t="s">
        <v>22</v>
      </c>
      <c r="J138">
        <v>1402117200</v>
      </c>
      <c r="K138">
        <v>1403154000</v>
      </c>
      <c r="L138" s="11">
        <f t="shared" si="12"/>
        <v>41797.208333333336</v>
      </c>
      <c r="M138" s="11">
        <f t="shared" si="13"/>
        <v>41809.208333333336</v>
      </c>
      <c r="N138" t="b">
        <v>0</v>
      </c>
      <c r="O138" t="b">
        <v>1</v>
      </c>
      <c r="P138" t="s">
        <v>53</v>
      </c>
      <c r="Q138" t="str">
        <f t="shared" si="14"/>
        <v>film &amp; video</v>
      </c>
      <c r="R138" t="str">
        <f t="shared" si="15"/>
        <v>drama</v>
      </c>
      <c r="S138" s="4">
        <f t="shared" si="16"/>
        <v>3.2862318840579711E-2</v>
      </c>
      <c r="T138" s="5">
        <f t="shared" si="17"/>
        <v>46.913793103448278</v>
      </c>
    </row>
    <row r="139" spans="1:20" x14ac:dyDescent="0.35">
      <c r="A139">
        <v>137</v>
      </c>
      <c r="B139" t="s">
        <v>326</v>
      </c>
      <c r="C139" s="3" t="s">
        <v>327</v>
      </c>
      <c r="D139" s="5">
        <v>1800</v>
      </c>
      <c r="E139" s="5">
        <v>4712</v>
      </c>
      <c r="F139" t="s">
        <v>20</v>
      </c>
      <c r="G139">
        <v>50</v>
      </c>
      <c r="H139" t="s">
        <v>21</v>
      </c>
      <c r="I139" t="s">
        <v>22</v>
      </c>
      <c r="J139">
        <v>1286341200</v>
      </c>
      <c r="K139">
        <v>1286859600</v>
      </c>
      <c r="L139" s="11">
        <f t="shared" si="12"/>
        <v>40457.208333333336</v>
      </c>
      <c r="M139" s="11">
        <f t="shared" si="13"/>
        <v>40463.208333333336</v>
      </c>
      <c r="N139" t="b">
        <v>0</v>
      </c>
      <c r="O139" t="b">
        <v>0</v>
      </c>
      <c r="P139" t="s">
        <v>68</v>
      </c>
      <c r="Q139" t="str">
        <f t="shared" si="14"/>
        <v>publishing</v>
      </c>
      <c r="R139" t="str">
        <f t="shared" si="15"/>
        <v>nonfiction</v>
      </c>
      <c r="S139" s="4">
        <f t="shared" si="16"/>
        <v>2.617777777777778</v>
      </c>
      <c r="T139" s="5">
        <f t="shared" si="17"/>
        <v>94.24</v>
      </c>
    </row>
    <row r="140" spans="1:20" ht="31" x14ac:dyDescent="0.35">
      <c r="A140">
        <v>138</v>
      </c>
      <c r="B140" t="s">
        <v>328</v>
      </c>
      <c r="C140" s="3" t="s">
        <v>329</v>
      </c>
      <c r="D140" s="5">
        <v>9600</v>
      </c>
      <c r="E140" s="5">
        <v>9216</v>
      </c>
      <c r="F140" t="s">
        <v>14</v>
      </c>
      <c r="G140">
        <v>115</v>
      </c>
      <c r="H140" t="s">
        <v>21</v>
      </c>
      <c r="I140" t="s">
        <v>22</v>
      </c>
      <c r="J140">
        <v>1348808400</v>
      </c>
      <c r="K140">
        <v>1349326800</v>
      </c>
      <c r="L140" s="11">
        <f t="shared" si="12"/>
        <v>41180.208333333336</v>
      </c>
      <c r="M140" s="11">
        <f t="shared" si="13"/>
        <v>41186.208333333336</v>
      </c>
      <c r="N140" t="b">
        <v>0</v>
      </c>
      <c r="O140" t="b">
        <v>0</v>
      </c>
      <c r="P140" t="s">
        <v>292</v>
      </c>
      <c r="Q140" t="str">
        <f t="shared" si="14"/>
        <v>games</v>
      </c>
      <c r="R140" t="str">
        <f t="shared" si="15"/>
        <v>mobile games</v>
      </c>
      <c r="S140" s="4">
        <f t="shared" si="16"/>
        <v>0.96</v>
      </c>
      <c r="T140" s="5">
        <f t="shared" si="17"/>
        <v>80.139130434782615</v>
      </c>
    </row>
    <row r="141" spans="1:20" x14ac:dyDescent="0.35">
      <c r="A141">
        <v>139</v>
      </c>
      <c r="B141" t="s">
        <v>330</v>
      </c>
      <c r="C141" s="3" t="s">
        <v>331</v>
      </c>
      <c r="D141" s="5">
        <v>92100</v>
      </c>
      <c r="E141" s="5">
        <v>19246</v>
      </c>
      <c r="F141" t="s">
        <v>14</v>
      </c>
      <c r="G141">
        <v>326</v>
      </c>
      <c r="H141" t="s">
        <v>21</v>
      </c>
      <c r="I141" t="s">
        <v>22</v>
      </c>
      <c r="J141">
        <v>1429592400</v>
      </c>
      <c r="K141">
        <v>1430974800</v>
      </c>
      <c r="L141" s="11">
        <f t="shared" si="12"/>
        <v>42115.208333333328</v>
      </c>
      <c r="M141" s="11">
        <f t="shared" si="13"/>
        <v>42131.208333333328</v>
      </c>
      <c r="N141" t="b">
        <v>0</v>
      </c>
      <c r="O141" t="b">
        <v>1</v>
      </c>
      <c r="P141" t="s">
        <v>65</v>
      </c>
      <c r="Q141" t="str">
        <f t="shared" si="14"/>
        <v>technology</v>
      </c>
      <c r="R141" t="str">
        <f t="shared" si="15"/>
        <v>wearables</v>
      </c>
      <c r="S141" s="4">
        <f t="shared" si="16"/>
        <v>0.20896851248642778</v>
      </c>
      <c r="T141" s="5">
        <f t="shared" si="17"/>
        <v>59.036809815950917</v>
      </c>
    </row>
    <row r="142" spans="1:20" ht="31" x14ac:dyDescent="0.35">
      <c r="A142">
        <v>140</v>
      </c>
      <c r="B142" t="s">
        <v>332</v>
      </c>
      <c r="C142" s="3" t="s">
        <v>333</v>
      </c>
      <c r="D142" s="5">
        <v>5500</v>
      </c>
      <c r="E142" s="5">
        <v>12274</v>
      </c>
      <c r="F142" t="s">
        <v>20</v>
      </c>
      <c r="G142">
        <v>186</v>
      </c>
      <c r="H142" t="s">
        <v>21</v>
      </c>
      <c r="I142" t="s">
        <v>22</v>
      </c>
      <c r="J142">
        <v>1519538400</v>
      </c>
      <c r="K142">
        <v>1519970400</v>
      </c>
      <c r="L142" s="11">
        <f t="shared" si="12"/>
        <v>43156.25</v>
      </c>
      <c r="M142" s="11">
        <f t="shared" si="13"/>
        <v>43161.25</v>
      </c>
      <c r="N142" t="b">
        <v>0</v>
      </c>
      <c r="O142" t="b">
        <v>0</v>
      </c>
      <c r="P142" t="s">
        <v>42</v>
      </c>
      <c r="Q142" t="str">
        <f t="shared" si="14"/>
        <v>film &amp; video</v>
      </c>
      <c r="R142" t="str">
        <f t="shared" si="15"/>
        <v>documentary</v>
      </c>
      <c r="S142" s="4">
        <f t="shared" si="16"/>
        <v>2.2316363636363636</v>
      </c>
      <c r="T142" s="5">
        <f t="shared" si="17"/>
        <v>65.989247311827953</v>
      </c>
    </row>
    <row r="143" spans="1:20" x14ac:dyDescent="0.35">
      <c r="A143">
        <v>141</v>
      </c>
      <c r="B143" t="s">
        <v>334</v>
      </c>
      <c r="C143" s="3" t="s">
        <v>335</v>
      </c>
      <c r="D143" s="5">
        <v>64300</v>
      </c>
      <c r="E143" s="5">
        <v>65323</v>
      </c>
      <c r="F143" t="s">
        <v>20</v>
      </c>
      <c r="G143">
        <v>1071</v>
      </c>
      <c r="H143" t="s">
        <v>21</v>
      </c>
      <c r="I143" t="s">
        <v>22</v>
      </c>
      <c r="J143">
        <v>1434085200</v>
      </c>
      <c r="K143">
        <v>1434603600</v>
      </c>
      <c r="L143" s="11">
        <f t="shared" si="12"/>
        <v>42167.208333333328</v>
      </c>
      <c r="M143" s="11">
        <f t="shared" si="13"/>
        <v>42173.208333333328</v>
      </c>
      <c r="N143" t="b">
        <v>0</v>
      </c>
      <c r="O143" t="b">
        <v>0</v>
      </c>
      <c r="P143" t="s">
        <v>28</v>
      </c>
      <c r="Q143" t="str">
        <f t="shared" si="14"/>
        <v>technology</v>
      </c>
      <c r="R143" t="str">
        <f t="shared" si="15"/>
        <v>web</v>
      </c>
      <c r="S143" s="4">
        <f t="shared" si="16"/>
        <v>1.0159097978227061</v>
      </c>
      <c r="T143" s="5">
        <f t="shared" si="17"/>
        <v>60.992530345471522</v>
      </c>
    </row>
    <row r="144" spans="1:20" ht="31" x14ac:dyDescent="0.35">
      <c r="A144">
        <v>142</v>
      </c>
      <c r="B144" t="s">
        <v>336</v>
      </c>
      <c r="C144" s="3" t="s">
        <v>337</v>
      </c>
      <c r="D144" s="5">
        <v>5000</v>
      </c>
      <c r="E144" s="5">
        <v>11502</v>
      </c>
      <c r="F144" t="s">
        <v>20</v>
      </c>
      <c r="G144">
        <v>117</v>
      </c>
      <c r="H144" t="s">
        <v>21</v>
      </c>
      <c r="I144" t="s">
        <v>22</v>
      </c>
      <c r="J144">
        <v>1333688400</v>
      </c>
      <c r="K144">
        <v>1337230800</v>
      </c>
      <c r="L144" s="11">
        <f t="shared" si="12"/>
        <v>41005.208333333336</v>
      </c>
      <c r="M144" s="11">
        <f t="shared" si="13"/>
        <v>41046.208333333336</v>
      </c>
      <c r="N144" t="b">
        <v>0</v>
      </c>
      <c r="O144" t="b">
        <v>0</v>
      </c>
      <c r="P144" t="s">
        <v>28</v>
      </c>
      <c r="Q144" t="str">
        <f t="shared" si="14"/>
        <v>technology</v>
      </c>
      <c r="R144" t="str">
        <f t="shared" si="15"/>
        <v>web</v>
      </c>
      <c r="S144" s="4">
        <f t="shared" si="16"/>
        <v>2.3003999999999998</v>
      </c>
      <c r="T144" s="5">
        <f t="shared" si="17"/>
        <v>98.307692307692307</v>
      </c>
    </row>
    <row r="145" spans="1:20" x14ac:dyDescent="0.35">
      <c r="A145">
        <v>143</v>
      </c>
      <c r="B145" t="s">
        <v>338</v>
      </c>
      <c r="C145" s="3" t="s">
        <v>339</v>
      </c>
      <c r="D145" s="5">
        <v>5400</v>
      </c>
      <c r="E145" s="5">
        <v>7322</v>
      </c>
      <c r="F145" t="s">
        <v>20</v>
      </c>
      <c r="G145">
        <v>70</v>
      </c>
      <c r="H145" t="s">
        <v>21</v>
      </c>
      <c r="I145" t="s">
        <v>22</v>
      </c>
      <c r="J145">
        <v>1277701200</v>
      </c>
      <c r="K145">
        <v>1279429200</v>
      </c>
      <c r="L145" s="11">
        <f t="shared" si="12"/>
        <v>40357.208333333336</v>
      </c>
      <c r="M145" s="11">
        <f t="shared" si="13"/>
        <v>40377.208333333336</v>
      </c>
      <c r="N145" t="b">
        <v>0</v>
      </c>
      <c r="O145" t="b">
        <v>0</v>
      </c>
      <c r="P145" t="s">
        <v>60</v>
      </c>
      <c r="Q145" t="str">
        <f t="shared" si="14"/>
        <v>music</v>
      </c>
      <c r="R145" t="str">
        <f t="shared" si="15"/>
        <v>indie rock</v>
      </c>
      <c r="S145" s="4">
        <f t="shared" si="16"/>
        <v>1.355925925925926</v>
      </c>
      <c r="T145" s="5">
        <f t="shared" si="17"/>
        <v>104.6</v>
      </c>
    </row>
    <row r="146" spans="1:20" x14ac:dyDescent="0.35">
      <c r="A146">
        <v>144</v>
      </c>
      <c r="B146" t="s">
        <v>340</v>
      </c>
      <c r="C146" s="3" t="s">
        <v>341</v>
      </c>
      <c r="D146" s="5">
        <v>9000</v>
      </c>
      <c r="E146" s="5">
        <v>11619</v>
      </c>
      <c r="F146" t="s">
        <v>20</v>
      </c>
      <c r="G146">
        <v>135</v>
      </c>
      <c r="H146" t="s">
        <v>21</v>
      </c>
      <c r="I146" t="s">
        <v>22</v>
      </c>
      <c r="J146">
        <v>1560747600</v>
      </c>
      <c r="K146">
        <v>1561438800</v>
      </c>
      <c r="L146" s="11">
        <f t="shared" si="12"/>
        <v>43633.208333333328</v>
      </c>
      <c r="M146" s="11">
        <f t="shared" si="13"/>
        <v>43641.208333333328</v>
      </c>
      <c r="N146" t="b">
        <v>0</v>
      </c>
      <c r="O146" t="b">
        <v>0</v>
      </c>
      <c r="P146" t="s">
        <v>33</v>
      </c>
      <c r="Q146" t="str">
        <f t="shared" si="14"/>
        <v>theater</v>
      </c>
      <c r="R146" t="str">
        <f t="shared" si="15"/>
        <v>plays</v>
      </c>
      <c r="S146" s="4">
        <f t="shared" si="16"/>
        <v>1.2909999999999999</v>
      </c>
      <c r="T146" s="5">
        <f t="shared" si="17"/>
        <v>86.066666666666663</v>
      </c>
    </row>
    <row r="147" spans="1:20" x14ac:dyDescent="0.35">
      <c r="A147">
        <v>145</v>
      </c>
      <c r="B147" t="s">
        <v>342</v>
      </c>
      <c r="C147" s="3" t="s">
        <v>343</v>
      </c>
      <c r="D147" s="5">
        <v>25000</v>
      </c>
      <c r="E147" s="5">
        <v>59128</v>
      </c>
      <c r="F147" t="s">
        <v>20</v>
      </c>
      <c r="G147">
        <v>768</v>
      </c>
      <c r="H147" t="s">
        <v>98</v>
      </c>
      <c r="I147" t="s">
        <v>99</v>
      </c>
      <c r="J147">
        <v>1410066000</v>
      </c>
      <c r="K147">
        <v>1410498000</v>
      </c>
      <c r="L147" s="11">
        <f t="shared" si="12"/>
        <v>41889.208333333336</v>
      </c>
      <c r="M147" s="11">
        <f t="shared" si="13"/>
        <v>41894.208333333336</v>
      </c>
      <c r="N147" t="b">
        <v>0</v>
      </c>
      <c r="O147" t="b">
        <v>0</v>
      </c>
      <c r="P147" t="s">
        <v>65</v>
      </c>
      <c r="Q147" t="str">
        <f t="shared" si="14"/>
        <v>technology</v>
      </c>
      <c r="R147" t="str">
        <f t="shared" si="15"/>
        <v>wearables</v>
      </c>
      <c r="S147" s="4">
        <f t="shared" si="16"/>
        <v>2.3651200000000001</v>
      </c>
      <c r="T147" s="5">
        <f t="shared" si="17"/>
        <v>76.989583333333329</v>
      </c>
    </row>
    <row r="148" spans="1:20" ht="31" x14ac:dyDescent="0.35">
      <c r="A148">
        <v>146</v>
      </c>
      <c r="B148" t="s">
        <v>344</v>
      </c>
      <c r="C148" s="3" t="s">
        <v>345</v>
      </c>
      <c r="D148" s="5">
        <v>8800</v>
      </c>
      <c r="E148" s="5">
        <v>1518</v>
      </c>
      <c r="F148" t="s">
        <v>74</v>
      </c>
      <c r="G148">
        <v>51</v>
      </c>
      <c r="H148" t="s">
        <v>21</v>
      </c>
      <c r="I148" t="s">
        <v>22</v>
      </c>
      <c r="J148">
        <v>1320732000</v>
      </c>
      <c r="K148">
        <v>1322460000</v>
      </c>
      <c r="L148" s="11">
        <f t="shared" si="12"/>
        <v>40855.25</v>
      </c>
      <c r="M148" s="11">
        <f t="shared" si="13"/>
        <v>40875.25</v>
      </c>
      <c r="N148" t="b">
        <v>0</v>
      </c>
      <c r="O148" t="b">
        <v>0</v>
      </c>
      <c r="P148" t="s">
        <v>33</v>
      </c>
      <c r="Q148" t="str">
        <f t="shared" si="14"/>
        <v>theater</v>
      </c>
      <c r="R148" t="str">
        <f t="shared" si="15"/>
        <v>plays</v>
      </c>
      <c r="S148" s="4">
        <f t="shared" si="16"/>
        <v>0.17249999999999999</v>
      </c>
      <c r="T148" s="5">
        <f t="shared" si="17"/>
        <v>29.764705882352942</v>
      </c>
    </row>
    <row r="149" spans="1:20" ht="31" x14ac:dyDescent="0.35">
      <c r="A149">
        <v>147</v>
      </c>
      <c r="B149" t="s">
        <v>346</v>
      </c>
      <c r="C149" s="3" t="s">
        <v>347</v>
      </c>
      <c r="D149" s="5">
        <v>8300</v>
      </c>
      <c r="E149" s="5">
        <v>9337</v>
      </c>
      <c r="F149" t="s">
        <v>20</v>
      </c>
      <c r="G149">
        <v>199</v>
      </c>
      <c r="H149" t="s">
        <v>21</v>
      </c>
      <c r="I149" t="s">
        <v>22</v>
      </c>
      <c r="J149">
        <v>1465794000</v>
      </c>
      <c r="K149">
        <v>1466312400</v>
      </c>
      <c r="L149" s="11">
        <f t="shared" si="12"/>
        <v>42534.208333333328</v>
      </c>
      <c r="M149" s="11">
        <f t="shared" si="13"/>
        <v>42540.208333333328</v>
      </c>
      <c r="N149" t="b">
        <v>0</v>
      </c>
      <c r="O149" t="b">
        <v>1</v>
      </c>
      <c r="P149" t="s">
        <v>33</v>
      </c>
      <c r="Q149" t="str">
        <f t="shared" si="14"/>
        <v>theater</v>
      </c>
      <c r="R149" t="str">
        <f t="shared" si="15"/>
        <v>plays</v>
      </c>
      <c r="S149" s="4">
        <f t="shared" si="16"/>
        <v>1.1249397590361445</v>
      </c>
      <c r="T149" s="5">
        <f t="shared" si="17"/>
        <v>46.91959798994975</v>
      </c>
    </row>
    <row r="150" spans="1:20" x14ac:dyDescent="0.35">
      <c r="A150">
        <v>148</v>
      </c>
      <c r="B150" t="s">
        <v>348</v>
      </c>
      <c r="C150" s="3" t="s">
        <v>349</v>
      </c>
      <c r="D150" s="5">
        <v>9300</v>
      </c>
      <c r="E150" s="5">
        <v>11255</v>
      </c>
      <c r="F150" t="s">
        <v>20</v>
      </c>
      <c r="G150">
        <v>107</v>
      </c>
      <c r="H150" t="s">
        <v>21</v>
      </c>
      <c r="I150" t="s">
        <v>22</v>
      </c>
      <c r="J150">
        <v>1500958800</v>
      </c>
      <c r="K150">
        <v>1501736400</v>
      </c>
      <c r="L150" s="11">
        <f t="shared" si="12"/>
        <v>42941.208333333328</v>
      </c>
      <c r="M150" s="11">
        <f t="shared" si="13"/>
        <v>42950.208333333328</v>
      </c>
      <c r="N150" t="b">
        <v>0</v>
      </c>
      <c r="O150" t="b">
        <v>0</v>
      </c>
      <c r="P150" t="s">
        <v>65</v>
      </c>
      <c r="Q150" t="str">
        <f t="shared" si="14"/>
        <v>technology</v>
      </c>
      <c r="R150" t="str">
        <f t="shared" si="15"/>
        <v>wearables</v>
      </c>
      <c r="S150" s="4">
        <f t="shared" si="16"/>
        <v>1.2102150537634409</v>
      </c>
      <c r="T150" s="5">
        <f t="shared" si="17"/>
        <v>105.18691588785046</v>
      </c>
    </row>
    <row r="151" spans="1:20" x14ac:dyDescent="0.35">
      <c r="A151">
        <v>149</v>
      </c>
      <c r="B151" t="s">
        <v>350</v>
      </c>
      <c r="C151" s="3" t="s">
        <v>351</v>
      </c>
      <c r="D151" s="5">
        <v>6200</v>
      </c>
      <c r="E151" s="5">
        <v>13632</v>
      </c>
      <c r="F151" t="s">
        <v>20</v>
      </c>
      <c r="G151">
        <v>195</v>
      </c>
      <c r="H151" t="s">
        <v>21</v>
      </c>
      <c r="I151" t="s">
        <v>22</v>
      </c>
      <c r="J151">
        <v>1357020000</v>
      </c>
      <c r="K151">
        <v>1361512800</v>
      </c>
      <c r="L151" s="11">
        <f t="shared" si="12"/>
        <v>41275.25</v>
      </c>
      <c r="M151" s="11">
        <f t="shared" si="13"/>
        <v>41327.25</v>
      </c>
      <c r="N151" t="b">
        <v>0</v>
      </c>
      <c r="O151" t="b">
        <v>0</v>
      </c>
      <c r="P151" t="s">
        <v>60</v>
      </c>
      <c r="Q151" t="str">
        <f t="shared" si="14"/>
        <v>music</v>
      </c>
      <c r="R151" t="str">
        <f t="shared" si="15"/>
        <v>indie rock</v>
      </c>
      <c r="S151" s="4">
        <f t="shared" si="16"/>
        <v>2.1987096774193549</v>
      </c>
      <c r="T151" s="5">
        <f t="shared" si="17"/>
        <v>69.907692307692301</v>
      </c>
    </row>
    <row r="152" spans="1:20" x14ac:dyDescent="0.35">
      <c r="A152">
        <v>150</v>
      </c>
      <c r="B152" t="s">
        <v>352</v>
      </c>
      <c r="C152" s="3" t="s">
        <v>353</v>
      </c>
      <c r="D152" s="5">
        <v>100</v>
      </c>
      <c r="E152" s="5">
        <v>1</v>
      </c>
      <c r="F152" t="s">
        <v>14</v>
      </c>
      <c r="G152">
        <v>1</v>
      </c>
      <c r="H152" t="s">
        <v>21</v>
      </c>
      <c r="I152" t="s">
        <v>22</v>
      </c>
      <c r="J152">
        <v>1544940000</v>
      </c>
      <c r="K152">
        <v>1545026400</v>
      </c>
      <c r="L152" s="11">
        <f t="shared" si="12"/>
        <v>43450.25</v>
      </c>
      <c r="M152" s="11">
        <f t="shared" si="13"/>
        <v>43451.25</v>
      </c>
      <c r="N152" t="b">
        <v>0</v>
      </c>
      <c r="O152" t="b">
        <v>0</v>
      </c>
      <c r="P152" t="s">
        <v>23</v>
      </c>
      <c r="Q152" t="str">
        <f t="shared" si="14"/>
        <v>music</v>
      </c>
      <c r="R152" t="str">
        <f t="shared" si="15"/>
        <v>rock</v>
      </c>
      <c r="S152" s="4">
        <f t="shared" si="16"/>
        <v>0.01</v>
      </c>
      <c r="T152" s="5">
        <f t="shared" si="17"/>
        <v>1</v>
      </c>
    </row>
    <row r="153" spans="1:20" x14ac:dyDescent="0.35">
      <c r="A153">
        <v>151</v>
      </c>
      <c r="B153" t="s">
        <v>354</v>
      </c>
      <c r="C153" s="3" t="s">
        <v>355</v>
      </c>
      <c r="D153" s="5">
        <v>137200</v>
      </c>
      <c r="E153" s="5">
        <v>88037</v>
      </c>
      <c r="F153" t="s">
        <v>14</v>
      </c>
      <c r="G153">
        <v>1467</v>
      </c>
      <c r="H153" t="s">
        <v>21</v>
      </c>
      <c r="I153" t="s">
        <v>22</v>
      </c>
      <c r="J153">
        <v>1402290000</v>
      </c>
      <c r="K153">
        <v>1406696400</v>
      </c>
      <c r="L153" s="11">
        <f t="shared" si="12"/>
        <v>41799.208333333336</v>
      </c>
      <c r="M153" s="11">
        <f t="shared" si="13"/>
        <v>41850.208333333336</v>
      </c>
      <c r="N153" t="b">
        <v>0</v>
      </c>
      <c r="O153" t="b">
        <v>0</v>
      </c>
      <c r="P153" t="s">
        <v>50</v>
      </c>
      <c r="Q153" t="str">
        <f t="shared" si="14"/>
        <v>music</v>
      </c>
      <c r="R153" t="str">
        <f t="shared" si="15"/>
        <v>electric music</v>
      </c>
      <c r="S153" s="4">
        <f t="shared" si="16"/>
        <v>0.64166909620991253</v>
      </c>
      <c r="T153" s="5">
        <f t="shared" si="17"/>
        <v>60.011588275391958</v>
      </c>
    </row>
    <row r="154" spans="1:20" x14ac:dyDescent="0.35">
      <c r="A154">
        <v>152</v>
      </c>
      <c r="B154" t="s">
        <v>356</v>
      </c>
      <c r="C154" s="3" t="s">
        <v>357</v>
      </c>
      <c r="D154" s="5">
        <v>41500</v>
      </c>
      <c r="E154" s="5">
        <v>175573</v>
      </c>
      <c r="F154" t="s">
        <v>20</v>
      </c>
      <c r="G154">
        <v>3376</v>
      </c>
      <c r="H154" t="s">
        <v>21</v>
      </c>
      <c r="I154" t="s">
        <v>22</v>
      </c>
      <c r="J154">
        <v>1487311200</v>
      </c>
      <c r="K154">
        <v>1487916000</v>
      </c>
      <c r="L154" s="11">
        <f t="shared" si="12"/>
        <v>42783.25</v>
      </c>
      <c r="M154" s="11">
        <f t="shared" si="13"/>
        <v>42790.25</v>
      </c>
      <c r="N154" t="b">
        <v>0</v>
      </c>
      <c r="O154" t="b">
        <v>0</v>
      </c>
      <c r="P154" t="s">
        <v>60</v>
      </c>
      <c r="Q154" t="str">
        <f t="shared" si="14"/>
        <v>music</v>
      </c>
      <c r="R154" t="str">
        <f t="shared" si="15"/>
        <v>indie rock</v>
      </c>
      <c r="S154" s="4">
        <f t="shared" si="16"/>
        <v>4.2306746987951804</v>
      </c>
      <c r="T154" s="5">
        <f t="shared" si="17"/>
        <v>52.006220379146917</v>
      </c>
    </row>
    <row r="155" spans="1:20" x14ac:dyDescent="0.35">
      <c r="A155">
        <v>153</v>
      </c>
      <c r="B155" t="s">
        <v>358</v>
      </c>
      <c r="C155" s="3" t="s">
        <v>359</v>
      </c>
      <c r="D155" s="5">
        <v>189400</v>
      </c>
      <c r="E155" s="5">
        <v>176112</v>
      </c>
      <c r="F155" t="s">
        <v>14</v>
      </c>
      <c r="G155">
        <v>5681</v>
      </c>
      <c r="H155" t="s">
        <v>21</v>
      </c>
      <c r="I155" t="s">
        <v>22</v>
      </c>
      <c r="J155">
        <v>1350622800</v>
      </c>
      <c r="K155">
        <v>1351141200</v>
      </c>
      <c r="L155" s="11">
        <f t="shared" si="12"/>
        <v>41201.208333333336</v>
      </c>
      <c r="M155" s="11">
        <f t="shared" si="13"/>
        <v>41207.208333333336</v>
      </c>
      <c r="N155" t="b">
        <v>0</v>
      </c>
      <c r="O155" t="b">
        <v>0</v>
      </c>
      <c r="P155" t="s">
        <v>33</v>
      </c>
      <c r="Q155" t="str">
        <f t="shared" si="14"/>
        <v>theater</v>
      </c>
      <c r="R155" t="str">
        <f t="shared" si="15"/>
        <v>plays</v>
      </c>
      <c r="S155" s="4">
        <f t="shared" si="16"/>
        <v>0.92984160506863778</v>
      </c>
      <c r="T155" s="5">
        <f t="shared" si="17"/>
        <v>31.000176025347649</v>
      </c>
    </row>
    <row r="156" spans="1:20" x14ac:dyDescent="0.35">
      <c r="A156">
        <v>154</v>
      </c>
      <c r="B156" t="s">
        <v>360</v>
      </c>
      <c r="C156" s="3" t="s">
        <v>361</v>
      </c>
      <c r="D156" s="5">
        <v>171300</v>
      </c>
      <c r="E156" s="5">
        <v>100650</v>
      </c>
      <c r="F156" t="s">
        <v>14</v>
      </c>
      <c r="G156">
        <v>1059</v>
      </c>
      <c r="H156" t="s">
        <v>21</v>
      </c>
      <c r="I156" t="s">
        <v>22</v>
      </c>
      <c r="J156">
        <v>1463029200</v>
      </c>
      <c r="K156">
        <v>1465016400</v>
      </c>
      <c r="L156" s="11">
        <f t="shared" si="12"/>
        <v>42502.208333333328</v>
      </c>
      <c r="M156" s="11">
        <f t="shared" si="13"/>
        <v>42525.208333333328</v>
      </c>
      <c r="N156" t="b">
        <v>0</v>
      </c>
      <c r="O156" t="b">
        <v>1</v>
      </c>
      <c r="P156" t="s">
        <v>60</v>
      </c>
      <c r="Q156" t="str">
        <f t="shared" si="14"/>
        <v>music</v>
      </c>
      <c r="R156" t="str">
        <f t="shared" si="15"/>
        <v>indie rock</v>
      </c>
      <c r="S156" s="4">
        <f t="shared" si="16"/>
        <v>0.58756567425569173</v>
      </c>
      <c r="T156" s="5">
        <f t="shared" si="17"/>
        <v>95.042492917847028</v>
      </c>
    </row>
    <row r="157" spans="1:20" x14ac:dyDescent="0.35">
      <c r="A157">
        <v>155</v>
      </c>
      <c r="B157" t="s">
        <v>362</v>
      </c>
      <c r="C157" s="3" t="s">
        <v>363</v>
      </c>
      <c r="D157" s="5">
        <v>139500</v>
      </c>
      <c r="E157" s="5">
        <v>90706</v>
      </c>
      <c r="F157" t="s">
        <v>14</v>
      </c>
      <c r="G157">
        <v>1194</v>
      </c>
      <c r="H157" t="s">
        <v>21</v>
      </c>
      <c r="I157" t="s">
        <v>22</v>
      </c>
      <c r="J157">
        <v>1269493200</v>
      </c>
      <c r="K157">
        <v>1270789200</v>
      </c>
      <c r="L157" s="11">
        <f t="shared" si="12"/>
        <v>40262.208333333336</v>
      </c>
      <c r="M157" s="11">
        <f t="shared" si="13"/>
        <v>40277.208333333336</v>
      </c>
      <c r="N157" t="b">
        <v>0</v>
      </c>
      <c r="O157" t="b">
        <v>0</v>
      </c>
      <c r="P157" t="s">
        <v>33</v>
      </c>
      <c r="Q157" t="str">
        <f t="shared" si="14"/>
        <v>theater</v>
      </c>
      <c r="R157" t="str">
        <f t="shared" si="15"/>
        <v>plays</v>
      </c>
      <c r="S157" s="4">
        <f t="shared" si="16"/>
        <v>0.65022222222222226</v>
      </c>
      <c r="T157" s="5">
        <f t="shared" si="17"/>
        <v>75.968174204355108</v>
      </c>
    </row>
    <row r="158" spans="1:20" x14ac:dyDescent="0.35">
      <c r="A158">
        <v>156</v>
      </c>
      <c r="B158" t="s">
        <v>364</v>
      </c>
      <c r="C158" s="3" t="s">
        <v>365</v>
      </c>
      <c r="D158" s="5">
        <v>36400</v>
      </c>
      <c r="E158" s="5">
        <v>26914</v>
      </c>
      <c r="F158" t="s">
        <v>74</v>
      </c>
      <c r="G158">
        <v>379</v>
      </c>
      <c r="H158" t="s">
        <v>26</v>
      </c>
      <c r="I158" t="s">
        <v>27</v>
      </c>
      <c r="J158">
        <v>1570251600</v>
      </c>
      <c r="K158">
        <v>1572325200</v>
      </c>
      <c r="L158" s="11">
        <f t="shared" si="12"/>
        <v>43743.208333333328</v>
      </c>
      <c r="M158" s="11">
        <f t="shared" si="13"/>
        <v>43767.208333333328</v>
      </c>
      <c r="N158" t="b">
        <v>0</v>
      </c>
      <c r="O158" t="b">
        <v>0</v>
      </c>
      <c r="P158" t="s">
        <v>23</v>
      </c>
      <c r="Q158" t="str">
        <f t="shared" si="14"/>
        <v>music</v>
      </c>
      <c r="R158" t="str">
        <f t="shared" si="15"/>
        <v>rock</v>
      </c>
      <c r="S158" s="4">
        <f t="shared" si="16"/>
        <v>0.73939560439560437</v>
      </c>
      <c r="T158" s="5">
        <f t="shared" si="17"/>
        <v>71.013192612137203</v>
      </c>
    </row>
    <row r="159" spans="1:20" x14ac:dyDescent="0.35">
      <c r="A159">
        <v>157</v>
      </c>
      <c r="B159" t="s">
        <v>366</v>
      </c>
      <c r="C159" s="3" t="s">
        <v>367</v>
      </c>
      <c r="D159" s="5">
        <v>4200</v>
      </c>
      <c r="E159" s="5">
        <v>2212</v>
      </c>
      <c r="F159" t="s">
        <v>14</v>
      </c>
      <c r="G159">
        <v>30</v>
      </c>
      <c r="H159" t="s">
        <v>26</v>
      </c>
      <c r="I159" t="s">
        <v>27</v>
      </c>
      <c r="J159">
        <v>1388383200</v>
      </c>
      <c r="K159">
        <v>1389420000</v>
      </c>
      <c r="L159" s="11">
        <f t="shared" si="12"/>
        <v>41638.25</v>
      </c>
      <c r="M159" s="11">
        <f t="shared" si="13"/>
        <v>41650.25</v>
      </c>
      <c r="N159" t="b">
        <v>0</v>
      </c>
      <c r="O159" t="b">
        <v>0</v>
      </c>
      <c r="P159" t="s">
        <v>122</v>
      </c>
      <c r="Q159" t="str">
        <f t="shared" si="14"/>
        <v>photography</v>
      </c>
      <c r="R159" t="str">
        <f t="shared" si="15"/>
        <v>photography books</v>
      </c>
      <c r="S159" s="4">
        <f t="shared" si="16"/>
        <v>0.52666666666666662</v>
      </c>
      <c r="T159" s="5">
        <f t="shared" si="17"/>
        <v>73.733333333333334</v>
      </c>
    </row>
    <row r="160" spans="1:20" x14ac:dyDescent="0.35">
      <c r="A160">
        <v>158</v>
      </c>
      <c r="B160" t="s">
        <v>368</v>
      </c>
      <c r="C160" s="3" t="s">
        <v>369</v>
      </c>
      <c r="D160" s="5">
        <v>2100</v>
      </c>
      <c r="E160" s="5">
        <v>4640</v>
      </c>
      <c r="F160" t="s">
        <v>20</v>
      </c>
      <c r="G160">
        <v>41</v>
      </c>
      <c r="H160" t="s">
        <v>21</v>
      </c>
      <c r="I160" t="s">
        <v>22</v>
      </c>
      <c r="J160">
        <v>1449554400</v>
      </c>
      <c r="K160">
        <v>1449640800</v>
      </c>
      <c r="L160" s="11">
        <f t="shared" si="12"/>
        <v>42346.25</v>
      </c>
      <c r="M160" s="11">
        <f t="shared" si="13"/>
        <v>42347.25</v>
      </c>
      <c r="N160" t="b">
        <v>0</v>
      </c>
      <c r="O160" t="b">
        <v>0</v>
      </c>
      <c r="P160" t="s">
        <v>23</v>
      </c>
      <c r="Q160" t="str">
        <f t="shared" si="14"/>
        <v>music</v>
      </c>
      <c r="R160" t="str">
        <f t="shared" si="15"/>
        <v>rock</v>
      </c>
      <c r="S160" s="4">
        <f t="shared" si="16"/>
        <v>2.2095238095238097</v>
      </c>
      <c r="T160" s="5">
        <f t="shared" si="17"/>
        <v>113.17073170731707</v>
      </c>
    </row>
    <row r="161" spans="1:20" x14ac:dyDescent="0.35">
      <c r="A161">
        <v>159</v>
      </c>
      <c r="B161" t="s">
        <v>370</v>
      </c>
      <c r="C161" s="3" t="s">
        <v>371</v>
      </c>
      <c r="D161" s="5">
        <v>191200</v>
      </c>
      <c r="E161" s="5">
        <v>191222</v>
      </c>
      <c r="F161" t="s">
        <v>20</v>
      </c>
      <c r="G161">
        <v>1821</v>
      </c>
      <c r="H161" t="s">
        <v>21</v>
      </c>
      <c r="I161" t="s">
        <v>22</v>
      </c>
      <c r="J161">
        <v>1553662800</v>
      </c>
      <c r="K161">
        <v>1555218000</v>
      </c>
      <c r="L161" s="11">
        <f t="shared" si="12"/>
        <v>43551.208333333328</v>
      </c>
      <c r="M161" s="11">
        <f t="shared" si="13"/>
        <v>43569.208333333328</v>
      </c>
      <c r="N161" t="b">
        <v>0</v>
      </c>
      <c r="O161" t="b">
        <v>1</v>
      </c>
      <c r="P161" t="s">
        <v>33</v>
      </c>
      <c r="Q161" t="str">
        <f t="shared" si="14"/>
        <v>theater</v>
      </c>
      <c r="R161" t="str">
        <f t="shared" si="15"/>
        <v>plays</v>
      </c>
      <c r="S161" s="4">
        <f t="shared" si="16"/>
        <v>1.0001150627615063</v>
      </c>
      <c r="T161" s="5">
        <f t="shared" si="17"/>
        <v>105.00933552992861</v>
      </c>
    </row>
    <row r="162" spans="1:20" x14ac:dyDescent="0.35">
      <c r="A162">
        <v>160</v>
      </c>
      <c r="B162" t="s">
        <v>372</v>
      </c>
      <c r="C162" s="3" t="s">
        <v>373</v>
      </c>
      <c r="D162" s="5">
        <v>8000</v>
      </c>
      <c r="E162" s="5">
        <v>12985</v>
      </c>
      <c r="F162" t="s">
        <v>20</v>
      </c>
      <c r="G162">
        <v>164</v>
      </c>
      <c r="H162" t="s">
        <v>21</v>
      </c>
      <c r="I162" t="s">
        <v>22</v>
      </c>
      <c r="J162">
        <v>1556341200</v>
      </c>
      <c r="K162">
        <v>1557723600</v>
      </c>
      <c r="L162" s="11">
        <f t="shared" si="12"/>
        <v>43582.208333333328</v>
      </c>
      <c r="M162" s="11">
        <f t="shared" si="13"/>
        <v>43598.208333333328</v>
      </c>
      <c r="N162" t="b">
        <v>0</v>
      </c>
      <c r="O162" t="b">
        <v>0</v>
      </c>
      <c r="P162" t="s">
        <v>65</v>
      </c>
      <c r="Q162" t="str">
        <f t="shared" si="14"/>
        <v>technology</v>
      </c>
      <c r="R162" t="str">
        <f t="shared" si="15"/>
        <v>wearables</v>
      </c>
      <c r="S162" s="4">
        <f t="shared" si="16"/>
        <v>1.6231249999999999</v>
      </c>
      <c r="T162" s="5">
        <f t="shared" si="17"/>
        <v>79.176829268292678</v>
      </c>
    </row>
    <row r="163" spans="1:20" ht="31" x14ac:dyDescent="0.35">
      <c r="A163">
        <v>161</v>
      </c>
      <c r="B163" t="s">
        <v>374</v>
      </c>
      <c r="C163" s="3" t="s">
        <v>375</v>
      </c>
      <c r="D163" s="5">
        <v>5500</v>
      </c>
      <c r="E163" s="5">
        <v>4300</v>
      </c>
      <c r="F163" t="s">
        <v>14</v>
      </c>
      <c r="G163">
        <v>75</v>
      </c>
      <c r="H163" t="s">
        <v>21</v>
      </c>
      <c r="I163" t="s">
        <v>22</v>
      </c>
      <c r="J163">
        <v>1442984400</v>
      </c>
      <c r="K163">
        <v>1443502800</v>
      </c>
      <c r="L163" s="11">
        <f t="shared" si="12"/>
        <v>42270.208333333328</v>
      </c>
      <c r="M163" s="11">
        <f t="shared" si="13"/>
        <v>42276.208333333328</v>
      </c>
      <c r="N163" t="b">
        <v>0</v>
      </c>
      <c r="O163" t="b">
        <v>1</v>
      </c>
      <c r="P163" t="s">
        <v>28</v>
      </c>
      <c r="Q163" t="str">
        <f t="shared" si="14"/>
        <v>technology</v>
      </c>
      <c r="R163" t="str">
        <f t="shared" si="15"/>
        <v>web</v>
      </c>
      <c r="S163" s="4">
        <f t="shared" si="16"/>
        <v>0.78181818181818186</v>
      </c>
      <c r="T163" s="5">
        <f t="shared" si="17"/>
        <v>57.333333333333336</v>
      </c>
    </row>
    <row r="164" spans="1:20" ht="31" x14ac:dyDescent="0.35">
      <c r="A164">
        <v>162</v>
      </c>
      <c r="B164" t="s">
        <v>376</v>
      </c>
      <c r="C164" s="3" t="s">
        <v>377</v>
      </c>
      <c r="D164" s="5">
        <v>6100</v>
      </c>
      <c r="E164" s="5">
        <v>9134</v>
      </c>
      <c r="F164" t="s">
        <v>20</v>
      </c>
      <c r="G164">
        <v>157</v>
      </c>
      <c r="H164" t="s">
        <v>98</v>
      </c>
      <c r="I164" t="s">
        <v>99</v>
      </c>
      <c r="J164">
        <v>1544248800</v>
      </c>
      <c r="K164">
        <v>1546840800</v>
      </c>
      <c r="L164" s="11">
        <f t="shared" si="12"/>
        <v>43442.25</v>
      </c>
      <c r="M164" s="11">
        <f t="shared" si="13"/>
        <v>43472.25</v>
      </c>
      <c r="N164" t="b">
        <v>0</v>
      </c>
      <c r="O164" t="b">
        <v>0</v>
      </c>
      <c r="P164" t="s">
        <v>23</v>
      </c>
      <c r="Q164" t="str">
        <f t="shared" si="14"/>
        <v>music</v>
      </c>
      <c r="R164" t="str">
        <f t="shared" si="15"/>
        <v>rock</v>
      </c>
      <c r="S164" s="4">
        <f t="shared" si="16"/>
        <v>1.4973770491803278</v>
      </c>
      <c r="T164" s="5">
        <f t="shared" si="17"/>
        <v>58.178343949044589</v>
      </c>
    </row>
    <row r="165" spans="1:20" x14ac:dyDescent="0.35">
      <c r="A165">
        <v>163</v>
      </c>
      <c r="B165" t="s">
        <v>378</v>
      </c>
      <c r="C165" s="3" t="s">
        <v>379</v>
      </c>
      <c r="D165" s="5">
        <v>3500</v>
      </c>
      <c r="E165" s="5">
        <v>8864</v>
      </c>
      <c r="F165" t="s">
        <v>20</v>
      </c>
      <c r="G165">
        <v>246</v>
      </c>
      <c r="H165" t="s">
        <v>21</v>
      </c>
      <c r="I165" t="s">
        <v>22</v>
      </c>
      <c r="J165">
        <v>1508475600</v>
      </c>
      <c r="K165">
        <v>1512712800</v>
      </c>
      <c r="L165" s="11">
        <f t="shared" si="12"/>
        <v>43028.208333333328</v>
      </c>
      <c r="M165" s="11">
        <f t="shared" si="13"/>
        <v>43077.25</v>
      </c>
      <c r="N165" t="b">
        <v>0</v>
      </c>
      <c r="O165" t="b">
        <v>1</v>
      </c>
      <c r="P165" t="s">
        <v>122</v>
      </c>
      <c r="Q165" t="str">
        <f t="shared" si="14"/>
        <v>photography</v>
      </c>
      <c r="R165" t="str">
        <f t="shared" si="15"/>
        <v>photography books</v>
      </c>
      <c r="S165" s="4">
        <f t="shared" si="16"/>
        <v>2.5325714285714285</v>
      </c>
      <c r="T165" s="5">
        <f t="shared" si="17"/>
        <v>36.032520325203251</v>
      </c>
    </row>
    <row r="166" spans="1:20" x14ac:dyDescent="0.35">
      <c r="A166">
        <v>164</v>
      </c>
      <c r="B166" t="s">
        <v>380</v>
      </c>
      <c r="C166" s="3" t="s">
        <v>381</v>
      </c>
      <c r="D166" s="5">
        <v>150500</v>
      </c>
      <c r="E166" s="5">
        <v>150755</v>
      </c>
      <c r="F166" t="s">
        <v>20</v>
      </c>
      <c r="G166">
        <v>1396</v>
      </c>
      <c r="H166" t="s">
        <v>21</v>
      </c>
      <c r="I166" t="s">
        <v>22</v>
      </c>
      <c r="J166">
        <v>1507438800</v>
      </c>
      <c r="K166">
        <v>1507525200</v>
      </c>
      <c r="L166" s="11">
        <f t="shared" si="12"/>
        <v>43016.208333333328</v>
      </c>
      <c r="M166" s="11">
        <f t="shared" si="13"/>
        <v>43017.208333333328</v>
      </c>
      <c r="N166" t="b">
        <v>0</v>
      </c>
      <c r="O166" t="b">
        <v>0</v>
      </c>
      <c r="P166" t="s">
        <v>33</v>
      </c>
      <c r="Q166" t="str">
        <f t="shared" si="14"/>
        <v>theater</v>
      </c>
      <c r="R166" t="str">
        <f t="shared" si="15"/>
        <v>plays</v>
      </c>
      <c r="S166" s="4">
        <f t="shared" si="16"/>
        <v>1.0016943521594683</v>
      </c>
      <c r="T166" s="5">
        <f t="shared" si="17"/>
        <v>107.99068767908309</v>
      </c>
    </row>
    <row r="167" spans="1:20" x14ac:dyDescent="0.35">
      <c r="A167">
        <v>165</v>
      </c>
      <c r="B167" t="s">
        <v>382</v>
      </c>
      <c r="C167" s="3" t="s">
        <v>383</v>
      </c>
      <c r="D167" s="5">
        <v>90400</v>
      </c>
      <c r="E167" s="5">
        <v>110279</v>
      </c>
      <c r="F167" t="s">
        <v>20</v>
      </c>
      <c r="G167">
        <v>2506</v>
      </c>
      <c r="H167" t="s">
        <v>21</v>
      </c>
      <c r="I167" t="s">
        <v>22</v>
      </c>
      <c r="J167">
        <v>1501563600</v>
      </c>
      <c r="K167">
        <v>1504328400</v>
      </c>
      <c r="L167" s="11">
        <f t="shared" si="12"/>
        <v>42948.208333333328</v>
      </c>
      <c r="M167" s="11">
        <f t="shared" si="13"/>
        <v>42980.208333333328</v>
      </c>
      <c r="N167" t="b">
        <v>0</v>
      </c>
      <c r="O167" t="b">
        <v>0</v>
      </c>
      <c r="P167" t="s">
        <v>28</v>
      </c>
      <c r="Q167" t="str">
        <f t="shared" si="14"/>
        <v>technology</v>
      </c>
      <c r="R167" t="str">
        <f t="shared" si="15"/>
        <v>web</v>
      </c>
      <c r="S167" s="4">
        <f t="shared" si="16"/>
        <v>1.2199004424778761</v>
      </c>
      <c r="T167" s="5">
        <f t="shared" si="17"/>
        <v>44.005985634477256</v>
      </c>
    </row>
    <row r="168" spans="1:20" x14ac:dyDescent="0.35">
      <c r="A168">
        <v>166</v>
      </c>
      <c r="B168" t="s">
        <v>384</v>
      </c>
      <c r="C168" s="3" t="s">
        <v>385</v>
      </c>
      <c r="D168" s="5">
        <v>9800</v>
      </c>
      <c r="E168" s="5">
        <v>13439</v>
      </c>
      <c r="F168" t="s">
        <v>20</v>
      </c>
      <c r="G168">
        <v>244</v>
      </c>
      <c r="H168" t="s">
        <v>21</v>
      </c>
      <c r="I168" t="s">
        <v>22</v>
      </c>
      <c r="J168">
        <v>1292997600</v>
      </c>
      <c r="K168">
        <v>1293343200</v>
      </c>
      <c r="L168" s="11">
        <f t="shared" si="12"/>
        <v>40534.25</v>
      </c>
      <c r="M168" s="11">
        <f t="shared" si="13"/>
        <v>40538.25</v>
      </c>
      <c r="N168" t="b">
        <v>0</v>
      </c>
      <c r="O168" t="b">
        <v>0</v>
      </c>
      <c r="P168" t="s">
        <v>122</v>
      </c>
      <c r="Q168" t="str">
        <f t="shared" si="14"/>
        <v>photography</v>
      </c>
      <c r="R168" t="str">
        <f t="shared" si="15"/>
        <v>photography books</v>
      </c>
      <c r="S168" s="4">
        <f t="shared" si="16"/>
        <v>1.3713265306122449</v>
      </c>
      <c r="T168" s="5">
        <f t="shared" si="17"/>
        <v>55.077868852459019</v>
      </c>
    </row>
    <row r="169" spans="1:20" x14ac:dyDescent="0.35">
      <c r="A169">
        <v>167</v>
      </c>
      <c r="B169" t="s">
        <v>386</v>
      </c>
      <c r="C169" s="3" t="s">
        <v>387</v>
      </c>
      <c r="D169" s="5">
        <v>2600</v>
      </c>
      <c r="E169" s="5">
        <v>10804</v>
      </c>
      <c r="F169" t="s">
        <v>20</v>
      </c>
      <c r="G169">
        <v>146</v>
      </c>
      <c r="H169" t="s">
        <v>26</v>
      </c>
      <c r="I169" t="s">
        <v>27</v>
      </c>
      <c r="J169">
        <v>1370840400</v>
      </c>
      <c r="K169">
        <v>1371704400</v>
      </c>
      <c r="L169" s="11">
        <f t="shared" si="12"/>
        <v>41435.208333333336</v>
      </c>
      <c r="M169" s="11">
        <f t="shared" si="13"/>
        <v>41445.208333333336</v>
      </c>
      <c r="N169" t="b">
        <v>0</v>
      </c>
      <c r="O169" t="b">
        <v>0</v>
      </c>
      <c r="P169" t="s">
        <v>33</v>
      </c>
      <c r="Q169" t="str">
        <f t="shared" si="14"/>
        <v>theater</v>
      </c>
      <c r="R169" t="str">
        <f t="shared" si="15"/>
        <v>plays</v>
      </c>
      <c r="S169" s="4">
        <f t="shared" si="16"/>
        <v>4.155384615384615</v>
      </c>
      <c r="T169" s="5">
        <f t="shared" si="17"/>
        <v>74</v>
      </c>
    </row>
    <row r="170" spans="1:20" x14ac:dyDescent="0.35">
      <c r="A170">
        <v>168</v>
      </c>
      <c r="B170" t="s">
        <v>388</v>
      </c>
      <c r="C170" s="3" t="s">
        <v>389</v>
      </c>
      <c r="D170" s="5">
        <v>128100</v>
      </c>
      <c r="E170" s="5">
        <v>40107</v>
      </c>
      <c r="F170" t="s">
        <v>14</v>
      </c>
      <c r="G170">
        <v>955</v>
      </c>
      <c r="H170" t="s">
        <v>36</v>
      </c>
      <c r="I170" t="s">
        <v>37</v>
      </c>
      <c r="J170">
        <v>1550815200</v>
      </c>
      <c r="K170">
        <v>1552798800</v>
      </c>
      <c r="L170" s="11">
        <f t="shared" si="12"/>
        <v>43518.25</v>
      </c>
      <c r="M170" s="11">
        <f t="shared" si="13"/>
        <v>43541.208333333328</v>
      </c>
      <c r="N170" t="b">
        <v>0</v>
      </c>
      <c r="O170" t="b">
        <v>1</v>
      </c>
      <c r="P170" t="s">
        <v>60</v>
      </c>
      <c r="Q170" t="str">
        <f t="shared" si="14"/>
        <v>music</v>
      </c>
      <c r="R170" t="str">
        <f t="shared" si="15"/>
        <v>indie rock</v>
      </c>
      <c r="S170" s="4">
        <f t="shared" si="16"/>
        <v>0.3130913348946136</v>
      </c>
      <c r="T170" s="5">
        <f t="shared" si="17"/>
        <v>41.996858638743454</v>
      </c>
    </row>
    <row r="171" spans="1:20" x14ac:dyDescent="0.35">
      <c r="A171">
        <v>169</v>
      </c>
      <c r="B171" t="s">
        <v>390</v>
      </c>
      <c r="C171" s="3" t="s">
        <v>391</v>
      </c>
      <c r="D171" s="5">
        <v>23300</v>
      </c>
      <c r="E171" s="5">
        <v>98811</v>
      </c>
      <c r="F171" t="s">
        <v>20</v>
      </c>
      <c r="G171">
        <v>1267</v>
      </c>
      <c r="H171" t="s">
        <v>21</v>
      </c>
      <c r="I171" t="s">
        <v>22</v>
      </c>
      <c r="J171">
        <v>1339909200</v>
      </c>
      <c r="K171">
        <v>1342328400</v>
      </c>
      <c r="L171" s="11">
        <f t="shared" si="12"/>
        <v>41077.208333333336</v>
      </c>
      <c r="M171" s="11">
        <f t="shared" si="13"/>
        <v>41105.208333333336</v>
      </c>
      <c r="N171" t="b">
        <v>0</v>
      </c>
      <c r="O171" t="b">
        <v>1</v>
      </c>
      <c r="P171" t="s">
        <v>100</v>
      </c>
      <c r="Q171" t="str">
        <f t="shared" si="14"/>
        <v>film &amp; video</v>
      </c>
      <c r="R171" t="str">
        <f t="shared" si="15"/>
        <v>shorts</v>
      </c>
      <c r="S171" s="4">
        <f t="shared" si="16"/>
        <v>4.240815450643777</v>
      </c>
      <c r="T171" s="5">
        <f t="shared" si="17"/>
        <v>77.988161010260455</v>
      </c>
    </row>
    <row r="172" spans="1:20" x14ac:dyDescent="0.35">
      <c r="A172">
        <v>170</v>
      </c>
      <c r="B172" t="s">
        <v>392</v>
      </c>
      <c r="C172" s="3" t="s">
        <v>393</v>
      </c>
      <c r="D172" s="5">
        <v>188100</v>
      </c>
      <c r="E172" s="5">
        <v>5528</v>
      </c>
      <c r="F172" t="s">
        <v>14</v>
      </c>
      <c r="G172">
        <v>67</v>
      </c>
      <c r="H172" t="s">
        <v>21</v>
      </c>
      <c r="I172" t="s">
        <v>22</v>
      </c>
      <c r="J172">
        <v>1501736400</v>
      </c>
      <c r="K172">
        <v>1502341200</v>
      </c>
      <c r="L172" s="11">
        <f t="shared" si="12"/>
        <v>42950.208333333328</v>
      </c>
      <c r="M172" s="11">
        <f t="shared" si="13"/>
        <v>42957.208333333328</v>
      </c>
      <c r="N172" t="b">
        <v>0</v>
      </c>
      <c r="O172" t="b">
        <v>0</v>
      </c>
      <c r="P172" t="s">
        <v>60</v>
      </c>
      <c r="Q172" t="str">
        <f t="shared" si="14"/>
        <v>music</v>
      </c>
      <c r="R172" t="str">
        <f t="shared" si="15"/>
        <v>indie rock</v>
      </c>
      <c r="S172" s="4">
        <f t="shared" si="16"/>
        <v>2.9388623072833599E-2</v>
      </c>
      <c r="T172" s="5">
        <f t="shared" si="17"/>
        <v>82.507462686567166</v>
      </c>
    </row>
    <row r="173" spans="1:20" ht="31" x14ac:dyDescent="0.35">
      <c r="A173">
        <v>171</v>
      </c>
      <c r="B173" t="s">
        <v>394</v>
      </c>
      <c r="C173" s="3" t="s">
        <v>395</v>
      </c>
      <c r="D173" s="5">
        <v>4900</v>
      </c>
      <c r="E173" s="5">
        <v>521</v>
      </c>
      <c r="F173" t="s">
        <v>14</v>
      </c>
      <c r="G173">
        <v>5</v>
      </c>
      <c r="H173" t="s">
        <v>21</v>
      </c>
      <c r="I173" t="s">
        <v>22</v>
      </c>
      <c r="J173">
        <v>1395291600</v>
      </c>
      <c r="K173">
        <v>1397192400</v>
      </c>
      <c r="L173" s="11">
        <f t="shared" si="12"/>
        <v>41718.208333333336</v>
      </c>
      <c r="M173" s="11">
        <f t="shared" si="13"/>
        <v>41740.208333333336</v>
      </c>
      <c r="N173" t="b">
        <v>0</v>
      </c>
      <c r="O173" t="b">
        <v>0</v>
      </c>
      <c r="P173" t="s">
        <v>206</v>
      </c>
      <c r="Q173" t="str">
        <f t="shared" si="14"/>
        <v>publishing</v>
      </c>
      <c r="R173" t="str">
        <f t="shared" si="15"/>
        <v>translations</v>
      </c>
      <c r="S173" s="4">
        <f t="shared" si="16"/>
        <v>0.1063265306122449</v>
      </c>
      <c r="T173" s="5">
        <f t="shared" si="17"/>
        <v>104.2</v>
      </c>
    </row>
    <row r="174" spans="1:20" x14ac:dyDescent="0.35">
      <c r="A174">
        <v>172</v>
      </c>
      <c r="B174" t="s">
        <v>396</v>
      </c>
      <c r="C174" s="3" t="s">
        <v>397</v>
      </c>
      <c r="D174" s="5">
        <v>800</v>
      </c>
      <c r="E174" s="5">
        <v>663</v>
      </c>
      <c r="F174" t="s">
        <v>14</v>
      </c>
      <c r="G174">
        <v>26</v>
      </c>
      <c r="H174" t="s">
        <v>21</v>
      </c>
      <c r="I174" t="s">
        <v>22</v>
      </c>
      <c r="J174">
        <v>1405746000</v>
      </c>
      <c r="K174">
        <v>1407042000</v>
      </c>
      <c r="L174" s="11">
        <f t="shared" si="12"/>
        <v>41839.208333333336</v>
      </c>
      <c r="M174" s="11">
        <f t="shared" si="13"/>
        <v>41854.208333333336</v>
      </c>
      <c r="N174" t="b">
        <v>0</v>
      </c>
      <c r="O174" t="b">
        <v>1</v>
      </c>
      <c r="P174" t="s">
        <v>42</v>
      </c>
      <c r="Q174" t="str">
        <f t="shared" si="14"/>
        <v>film &amp; video</v>
      </c>
      <c r="R174" t="str">
        <f t="shared" si="15"/>
        <v>documentary</v>
      </c>
      <c r="S174" s="4">
        <f t="shared" si="16"/>
        <v>0.82874999999999999</v>
      </c>
      <c r="T174" s="5">
        <f t="shared" si="17"/>
        <v>25.5</v>
      </c>
    </row>
    <row r="175" spans="1:20" x14ac:dyDescent="0.35">
      <c r="A175">
        <v>173</v>
      </c>
      <c r="B175" t="s">
        <v>398</v>
      </c>
      <c r="C175" s="3" t="s">
        <v>399</v>
      </c>
      <c r="D175" s="5">
        <v>96700</v>
      </c>
      <c r="E175" s="5">
        <v>157635</v>
      </c>
      <c r="F175" t="s">
        <v>20</v>
      </c>
      <c r="G175">
        <v>1561</v>
      </c>
      <c r="H175" t="s">
        <v>21</v>
      </c>
      <c r="I175" t="s">
        <v>22</v>
      </c>
      <c r="J175">
        <v>1368853200</v>
      </c>
      <c r="K175">
        <v>1369371600</v>
      </c>
      <c r="L175" s="11">
        <f t="shared" si="12"/>
        <v>41412.208333333336</v>
      </c>
      <c r="M175" s="11">
        <f t="shared" si="13"/>
        <v>41418.208333333336</v>
      </c>
      <c r="N175" t="b">
        <v>0</v>
      </c>
      <c r="O175" t="b">
        <v>0</v>
      </c>
      <c r="P175" t="s">
        <v>33</v>
      </c>
      <c r="Q175" t="str">
        <f t="shared" si="14"/>
        <v>theater</v>
      </c>
      <c r="R175" t="str">
        <f t="shared" si="15"/>
        <v>plays</v>
      </c>
      <c r="S175" s="4">
        <f t="shared" si="16"/>
        <v>1.6301447776628748</v>
      </c>
      <c r="T175" s="5">
        <f t="shared" si="17"/>
        <v>100.98334401024984</v>
      </c>
    </row>
    <row r="176" spans="1:20" x14ac:dyDescent="0.35">
      <c r="A176">
        <v>174</v>
      </c>
      <c r="B176" t="s">
        <v>400</v>
      </c>
      <c r="C176" s="3" t="s">
        <v>401</v>
      </c>
      <c r="D176" s="5">
        <v>600</v>
      </c>
      <c r="E176" s="5">
        <v>5368</v>
      </c>
      <c r="F176" t="s">
        <v>20</v>
      </c>
      <c r="G176">
        <v>48</v>
      </c>
      <c r="H176" t="s">
        <v>21</v>
      </c>
      <c r="I176" t="s">
        <v>22</v>
      </c>
      <c r="J176">
        <v>1444021200</v>
      </c>
      <c r="K176">
        <v>1444107600</v>
      </c>
      <c r="L176" s="11">
        <f t="shared" si="12"/>
        <v>42282.208333333328</v>
      </c>
      <c r="M176" s="11">
        <f t="shared" si="13"/>
        <v>42283.208333333328</v>
      </c>
      <c r="N176" t="b">
        <v>0</v>
      </c>
      <c r="O176" t="b">
        <v>1</v>
      </c>
      <c r="P176" t="s">
        <v>65</v>
      </c>
      <c r="Q176" t="str">
        <f t="shared" si="14"/>
        <v>technology</v>
      </c>
      <c r="R176" t="str">
        <f t="shared" si="15"/>
        <v>wearables</v>
      </c>
      <c r="S176" s="4">
        <f t="shared" si="16"/>
        <v>8.9466666666666672</v>
      </c>
      <c r="T176" s="5">
        <f t="shared" si="17"/>
        <v>111.83333333333333</v>
      </c>
    </row>
    <row r="177" spans="1:20" x14ac:dyDescent="0.35">
      <c r="A177">
        <v>175</v>
      </c>
      <c r="B177" t="s">
        <v>402</v>
      </c>
      <c r="C177" s="3" t="s">
        <v>403</v>
      </c>
      <c r="D177" s="5">
        <v>181200</v>
      </c>
      <c r="E177" s="5">
        <v>47459</v>
      </c>
      <c r="F177" t="s">
        <v>14</v>
      </c>
      <c r="G177">
        <v>1130</v>
      </c>
      <c r="H177" t="s">
        <v>21</v>
      </c>
      <c r="I177" t="s">
        <v>22</v>
      </c>
      <c r="J177">
        <v>1472619600</v>
      </c>
      <c r="K177">
        <v>1474261200</v>
      </c>
      <c r="L177" s="11">
        <f t="shared" si="12"/>
        <v>42613.208333333328</v>
      </c>
      <c r="M177" s="11">
        <f t="shared" si="13"/>
        <v>42632.208333333328</v>
      </c>
      <c r="N177" t="b">
        <v>0</v>
      </c>
      <c r="O177" t="b">
        <v>0</v>
      </c>
      <c r="P177" t="s">
        <v>33</v>
      </c>
      <c r="Q177" t="str">
        <f t="shared" si="14"/>
        <v>theater</v>
      </c>
      <c r="R177" t="str">
        <f t="shared" si="15"/>
        <v>plays</v>
      </c>
      <c r="S177" s="4">
        <f t="shared" si="16"/>
        <v>0.26191501103752757</v>
      </c>
      <c r="T177" s="5">
        <f t="shared" si="17"/>
        <v>41.999115044247787</v>
      </c>
    </row>
    <row r="178" spans="1:20" ht="31" x14ac:dyDescent="0.35">
      <c r="A178">
        <v>176</v>
      </c>
      <c r="B178" t="s">
        <v>404</v>
      </c>
      <c r="C178" s="3" t="s">
        <v>405</v>
      </c>
      <c r="D178" s="5">
        <v>115000</v>
      </c>
      <c r="E178" s="5">
        <v>86060</v>
      </c>
      <c r="F178" t="s">
        <v>14</v>
      </c>
      <c r="G178">
        <v>782</v>
      </c>
      <c r="H178" t="s">
        <v>21</v>
      </c>
      <c r="I178" t="s">
        <v>22</v>
      </c>
      <c r="J178">
        <v>1472878800</v>
      </c>
      <c r="K178">
        <v>1473656400</v>
      </c>
      <c r="L178" s="11">
        <f t="shared" si="12"/>
        <v>42616.208333333328</v>
      </c>
      <c r="M178" s="11">
        <f t="shared" si="13"/>
        <v>42625.208333333328</v>
      </c>
      <c r="N178" t="b">
        <v>0</v>
      </c>
      <c r="O178" t="b">
        <v>0</v>
      </c>
      <c r="P178" t="s">
        <v>33</v>
      </c>
      <c r="Q178" t="str">
        <f t="shared" si="14"/>
        <v>theater</v>
      </c>
      <c r="R178" t="str">
        <f t="shared" si="15"/>
        <v>plays</v>
      </c>
      <c r="S178" s="4">
        <f t="shared" si="16"/>
        <v>0.74834782608695649</v>
      </c>
      <c r="T178" s="5">
        <f t="shared" si="17"/>
        <v>110.05115089514067</v>
      </c>
    </row>
    <row r="179" spans="1:20" x14ac:dyDescent="0.35">
      <c r="A179">
        <v>177</v>
      </c>
      <c r="B179" t="s">
        <v>406</v>
      </c>
      <c r="C179" s="3" t="s">
        <v>407</v>
      </c>
      <c r="D179" s="5">
        <v>38800</v>
      </c>
      <c r="E179" s="5">
        <v>161593</v>
      </c>
      <c r="F179" t="s">
        <v>20</v>
      </c>
      <c r="G179">
        <v>2739</v>
      </c>
      <c r="H179" t="s">
        <v>21</v>
      </c>
      <c r="I179" t="s">
        <v>22</v>
      </c>
      <c r="J179">
        <v>1289800800</v>
      </c>
      <c r="K179">
        <v>1291960800</v>
      </c>
      <c r="L179" s="11">
        <f t="shared" si="12"/>
        <v>40497.25</v>
      </c>
      <c r="M179" s="11">
        <f t="shared" si="13"/>
        <v>40522.25</v>
      </c>
      <c r="N179" t="b">
        <v>0</v>
      </c>
      <c r="O179" t="b">
        <v>0</v>
      </c>
      <c r="P179" t="s">
        <v>33</v>
      </c>
      <c r="Q179" t="str">
        <f t="shared" si="14"/>
        <v>theater</v>
      </c>
      <c r="R179" t="str">
        <f t="shared" si="15"/>
        <v>plays</v>
      </c>
      <c r="S179" s="4">
        <f t="shared" si="16"/>
        <v>4.1647680412371137</v>
      </c>
      <c r="T179" s="5">
        <f t="shared" si="17"/>
        <v>58.997079225994888</v>
      </c>
    </row>
    <row r="180" spans="1:20" x14ac:dyDescent="0.35">
      <c r="A180">
        <v>178</v>
      </c>
      <c r="B180" t="s">
        <v>408</v>
      </c>
      <c r="C180" s="3" t="s">
        <v>409</v>
      </c>
      <c r="D180" s="5">
        <v>7200</v>
      </c>
      <c r="E180" s="5">
        <v>6927</v>
      </c>
      <c r="F180" t="s">
        <v>14</v>
      </c>
      <c r="G180">
        <v>210</v>
      </c>
      <c r="H180" t="s">
        <v>21</v>
      </c>
      <c r="I180" t="s">
        <v>22</v>
      </c>
      <c r="J180">
        <v>1505970000</v>
      </c>
      <c r="K180">
        <v>1506747600</v>
      </c>
      <c r="L180" s="11">
        <f t="shared" si="12"/>
        <v>42999.208333333328</v>
      </c>
      <c r="M180" s="11">
        <f t="shared" si="13"/>
        <v>43008.208333333328</v>
      </c>
      <c r="N180" t="b">
        <v>0</v>
      </c>
      <c r="O180" t="b">
        <v>0</v>
      </c>
      <c r="P180" t="s">
        <v>17</v>
      </c>
      <c r="Q180" t="str">
        <f t="shared" si="14"/>
        <v>food</v>
      </c>
      <c r="R180" t="str">
        <f t="shared" si="15"/>
        <v>food trucks</v>
      </c>
      <c r="S180" s="4">
        <f t="shared" si="16"/>
        <v>0.96208333333333329</v>
      </c>
      <c r="T180" s="5">
        <f t="shared" si="17"/>
        <v>32.985714285714288</v>
      </c>
    </row>
    <row r="181" spans="1:20" ht="31" x14ac:dyDescent="0.35">
      <c r="A181">
        <v>179</v>
      </c>
      <c r="B181" t="s">
        <v>410</v>
      </c>
      <c r="C181" s="3" t="s">
        <v>411</v>
      </c>
      <c r="D181" s="5">
        <v>44500</v>
      </c>
      <c r="E181" s="5">
        <v>159185</v>
      </c>
      <c r="F181" t="s">
        <v>20</v>
      </c>
      <c r="G181">
        <v>3537</v>
      </c>
      <c r="H181" t="s">
        <v>15</v>
      </c>
      <c r="I181" t="s">
        <v>16</v>
      </c>
      <c r="J181">
        <v>1363496400</v>
      </c>
      <c r="K181">
        <v>1363582800</v>
      </c>
      <c r="L181" s="11">
        <f t="shared" si="12"/>
        <v>41350.208333333336</v>
      </c>
      <c r="M181" s="11">
        <f t="shared" si="13"/>
        <v>41351.208333333336</v>
      </c>
      <c r="N181" t="b">
        <v>0</v>
      </c>
      <c r="O181" t="b">
        <v>1</v>
      </c>
      <c r="P181" t="s">
        <v>33</v>
      </c>
      <c r="Q181" t="str">
        <f t="shared" si="14"/>
        <v>theater</v>
      </c>
      <c r="R181" t="str">
        <f t="shared" si="15"/>
        <v>plays</v>
      </c>
      <c r="S181" s="4">
        <f t="shared" si="16"/>
        <v>3.5771910112359548</v>
      </c>
      <c r="T181" s="5">
        <f t="shared" si="17"/>
        <v>45.005654509471306</v>
      </c>
    </row>
    <row r="182" spans="1:20" x14ac:dyDescent="0.35">
      <c r="A182">
        <v>180</v>
      </c>
      <c r="B182" t="s">
        <v>412</v>
      </c>
      <c r="C182" s="3" t="s">
        <v>413</v>
      </c>
      <c r="D182" s="5">
        <v>56000</v>
      </c>
      <c r="E182" s="5">
        <v>172736</v>
      </c>
      <c r="F182" t="s">
        <v>20</v>
      </c>
      <c r="G182">
        <v>2107</v>
      </c>
      <c r="H182" t="s">
        <v>26</v>
      </c>
      <c r="I182" t="s">
        <v>27</v>
      </c>
      <c r="J182">
        <v>1269234000</v>
      </c>
      <c r="K182">
        <v>1269666000</v>
      </c>
      <c r="L182" s="11">
        <f t="shared" si="12"/>
        <v>40259.208333333336</v>
      </c>
      <c r="M182" s="11">
        <f t="shared" si="13"/>
        <v>40264.208333333336</v>
      </c>
      <c r="N182" t="b">
        <v>0</v>
      </c>
      <c r="O182" t="b">
        <v>0</v>
      </c>
      <c r="P182" t="s">
        <v>65</v>
      </c>
      <c r="Q182" t="str">
        <f t="shared" si="14"/>
        <v>technology</v>
      </c>
      <c r="R182" t="str">
        <f t="shared" si="15"/>
        <v>wearables</v>
      </c>
      <c r="S182" s="4">
        <f t="shared" si="16"/>
        <v>3.0845714285714285</v>
      </c>
      <c r="T182" s="5">
        <f t="shared" si="17"/>
        <v>81.98196487897485</v>
      </c>
    </row>
    <row r="183" spans="1:20" x14ac:dyDescent="0.35">
      <c r="A183">
        <v>181</v>
      </c>
      <c r="B183" t="s">
        <v>414</v>
      </c>
      <c r="C183" s="3" t="s">
        <v>415</v>
      </c>
      <c r="D183" s="5">
        <v>8600</v>
      </c>
      <c r="E183" s="5">
        <v>5315</v>
      </c>
      <c r="F183" t="s">
        <v>14</v>
      </c>
      <c r="G183">
        <v>136</v>
      </c>
      <c r="H183" t="s">
        <v>21</v>
      </c>
      <c r="I183" t="s">
        <v>22</v>
      </c>
      <c r="J183">
        <v>1507093200</v>
      </c>
      <c r="K183">
        <v>1508648400</v>
      </c>
      <c r="L183" s="11">
        <f t="shared" si="12"/>
        <v>43012.208333333328</v>
      </c>
      <c r="M183" s="11">
        <f t="shared" si="13"/>
        <v>43030.208333333328</v>
      </c>
      <c r="N183" t="b">
        <v>0</v>
      </c>
      <c r="O183" t="b">
        <v>0</v>
      </c>
      <c r="P183" t="s">
        <v>28</v>
      </c>
      <c r="Q183" t="str">
        <f t="shared" si="14"/>
        <v>technology</v>
      </c>
      <c r="R183" t="str">
        <f t="shared" si="15"/>
        <v>web</v>
      </c>
      <c r="S183" s="4">
        <f t="shared" si="16"/>
        <v>0.61802325581395345</v>
      </c>
      <c r="T183" s="5">
        <f t="shared" si="17"/>
        <v>39.080882352941174</v>
      </c>
    </row>
    <row r="184" spans="1:20" ht="31" x14ac:dyDescent="0.35">
      <c r="A184">
        <v>182</v>
      </c>
      <c r="B184" t="s">
        <v>416</v>
      </c>
      <c r="C184" s="3" t="s">
        <v>417</v>
      </c>
      <c r="D184" s="5">
        <v>27100</v>
      </c>
      <c r="E184" s="5">
        <v>195750</v>
      </c>
      <c r="F184" t="s">
        <v>20</v>
      </c>
      <c r="G184">
        <v>3318</v>
      </c>
      <c r="H184" t="s">
        <v>36</v>
      </c>
      <c r="I184" t="s">
        <v>37</v>
      </c>
      <c r="J184">
        <v>1560574800</v>
      </c>
      <c r="K184">
        <v>1561957200</v>
      </c>
      <c r="L184" s="11">
        <f t="shared" si="12"/>
        <v>43631.208333333328</v>
      </c>
      <c r="M184" s="11">
        <f t="shared" si="13"/>
        <v>43647.208333333328</v>
      </c>
      <c r="N184" t="b">
        <v>0</v>
      </c>
      <c r="O184" t="b">
        <v>0</v>
      </c>
      <c r="P184" t="s">
        <v>33</v>
      </c>
      <c r="Q184" t="str">
        <f t="shared" si="14"/>
        <v>theater</v>
      </c>
      <c r="R184" t="str">
        <f t="shared" si="15"/>
        <v>plays</v>
      </c>
      <c r="S184" s="4">
        <f t="shared" si="16"/>
        <v>7.2232472324723247</v>
      </c>
      <c r="T184" s="5">
        <f t="shared" si="17"/>
        <v>58.996383363471971</v>
      </c>
    </row>
    <row r="185" spans="1:20" ht="31" x14ac:dyDescent="0.35">
      <c r="A185">
        <v>183</v>
      </c>
      <c r="B185" t="s">
        <v>418</v>
      </c>
      <c r="C185" s="3" t="s">
        <v>419</v>
      </c>
      <c r="D185" s="5">
        <v>5100</v>
      </c>
      <c r="E185" s="5">
        <v>3525</v>
      </c>
      <c r="F185" t="s">
        <v>14</v>
      </c>
      <c r="G185">
        <v>86</v>
      </c>
      <c r="H185" t="s">
        <v>15</v>
      </c>
      <c r="I185" t="s">
        <v>16</v>
      </c>
      <c r="J185">
        <v>1284008400</v>
      </c>
      <c r="K185">
        <v>1285131600</v>
      </c>
      <c r="L185" s="11">
        <f t="shared" si="12"/>
        <v>40430.208333333336</v>
      </c>
      <c r="M185" s="11">
        <f t="shared" si="13"/>
        <v>40443.208333333336</v>
      </c>
      <c r="N185" t="b">
        <v>0</v>
      </c>
      <c r="O185" t="b">
        <v>0</v>
      </c>
      <c r="P185" t="s">
        <v>23</v>
      </c>
      <c r="Q185" t="str">
        <f t="shared" si="14"/>
        <v>music</v>
      </c>
      <c r="R185" t="str">
        <f t="shared" si="15"/>
        <v>rock</v>
      </c>
      <c r="S185" s="4">
        <f t="shared" si="16"/>
        <v>0.69117647058823528</v>
      </c>
      <c r="T185" s="5">
        <f t="shared" si="17"/>
        <v>40.988372093023258</v>
      </c>
    </row>
    <row r="186" spans="1:20" x14ac:dyDescent="0.35">
      <c r="A186">
        <v>184</v>
      </c>
      <c r="B186" t="s">
        <v>420</v>
      </c>
      <c r="C186" s="3" t="s">
        <v>421</v>
      </c>
      <c r="D186" s="5">
        <v>3600</v>
      </c>
      <c r="E186" s="5">
        <v>10550</v>
      </c>
      <c r="F186" t="s">
        <v>20</v>
      </c>
      <c r="G186">
        <v>340</v>
      </c>
      <c r="H186" t="s">
        <v>21</v>
      </c>
      <c r="I186" t="s">
        <v>22</v>
      </c>
      <c r="J186">
        <v>1556859600</v>
      </c>
      <c r="K186">
        <v>1556946000</v>
      </c>
      <c r="L186" s="11">
        <f t="shared" si="12"/>
        <v>43588.208333333328</v>
      </c>
      <c r="M186" s="11">
        <f t="shared" si="13"/>
        <v>43589.208333333328</v>
      </c>
      <c r="N186" t="b">
        <v>0</v>
      </c>
      <c r="O186" t="b">
        <v>0</v>
      </c>
      <c r="P186" t="s">
        <v>33</v>
      </c>
      <c r="Q186" t="str">
        <f t="shared" si="14"/>
        <v>theater</v>
      </c>
      <c r="R186" t="str">
        <f t="shared" si="15"/>
        <v>plays</v>
      </c>
      <c r="S186" s="4">
        <f t="shared" si="16"/>
        <v>2.9305555555555554</v>
      </c>
      <c r="T186" s="5">
        <f t="shared" si="17"/>
        <v>31.029411764705884</v>
      </c>
    </row>
    <row r="187" spans="1:20" x14ac:dyDescent="0.35">
      <c r="A187">
        <v>185</v>
      </c>
      <c r="B187" t="s">
        <v>422</v>
      </c>
      <c r="C187" s="3" t="s">
        <v>423</v>
      </c>
      <c r="D187" s="5">
        <v>1000</v>
      </c>
      <c r="E187" s="5">
        <v>718</v>
      </c>
      <c r="F187" t="s">
        <v>14</v>
      </c>
      <c r="G187">
        <v>19</v>
      </c>
      <c r="H187" t="s">
        <v>21</v>
      </c>
      <c r="I187" t="s">
        <v>22</v>
      </c>
      <c r="J187">
        <v>1526187600</v>
      </c>
      <c r="K187">
        <v>1527138000</v>
      </c>
      <c r="L187" s="11">
        <f t="shared" si="12"/>
        <v>43233.208333333328</v>
      </c>
      <c r="M187" s="11">
        <f t="shared" si="13"/>
        <v>43244.208333333328</v>
      </c>
      <c r="N187" t="b">
        <v>0</v>
      </c>
      <c r="O187" t="b">
        <v>0</v>
      </c>
      <c r="P187" t="s">
        <v>269</v>
      </c>
      <c r="Q187" t="str">
        <f t="shared" si="14"/>
        <v>film &amp; video</v>
      </c>
      <c r="R187" t="str">
        <f t="shared" si="15"/>
        <v>television</v>
      </c>
      <c r="S187" s="4">
        <f t="shared" si="16"/>
        <v>0.71799999999999997</v>
      </c>
      <c r="T187" s="5">
        <f t="shared" si="17"/>
        <v>37.789473684210527</v>
      </c>
    </row>
    <row r="188" spans="1:20" x14ac:dyDescent="0.35">
      <c r="A188">
        <v>186</v>
      </c>
      <c r="B188" t="s">
        <v>424</v>
      </c>
      <c r="C188" s="3" t="s">
        <v>425</v>
      </c>
      <c r="D188" s="5">
        <v>88800</v>
      </c>
      <c r="E188" s="5">
        <v>28358</v>
      </c>
      <c r="F188" t="s">
        <v>14</v>
      </c>
      <c r="G188">
        <v>886</v>
      </c>
      <c r="H188" t="s">
        <v>21</v>
      </c>
      <c r="I188" t="s">
        <v>22</v>
      </c>
      <c r="J188">
        <v>1400821200</v>
      </c>
      <c r="K188">
        <v>1402117200</v>
      </c>
      <c r="L188" s="11">
        <f t="shared" si="12"/>
        <v>41782.208333333336</v>
      </c>
      <c r="M188" s="11">
        <f t="shared" si="13"/>
        <v>41797.208333333336</v>
      </c>
      <c r="N188" t="b">
        <v>0</v>
      </c>
      <c r="O188" t="b">
        <v>0</v>
      </c>
      <c r="P188" t="s">
        <v>33</v>
      </c>
      <c r="Q188" t="str">
        <f t="shared" si="14"/>
        <v>theater</v>
      </c>
      <c r="R188" t="str">
        <f t="shared" si="15"/>
        <v>plays</v>
      </c>
      <c r="S188" s="4">
        <f t="shared" si="16"/>
        <v>0.31934684684684683</v>
      </c>
      <c r="T188" s="5">
        <f t="shared" si="17"/>
        <v>32.006772009029348</v>
      </c>
    </row>
    <row r="189" spans="1:20" x14ac:dyDescent="0.35">
      <c r="A189">
        <v>187</v>
      </c>
      <c r="B189" t="s">
        <v>426</v>
      </c>
      <c r="C189" s="3" t="s">
        <v>427</v>
      </c>
      <c r="D189" s="5">
        <v>60200</v>
      </c>
      <c r="E189" s="5">
        <v>138384</v>
      </c>
      <c r="F189" t="s">
        <v>20</v>
      </c>
      <c r="G189">
        <v>1442</v>
      </c>
      <c r="H189" t="s">
        <v>15</v>
      </c>
      <c r="I189" t="s">
        <v>16</v>
      </c>
      <c r="J189">
        <v>1361599200</v>
      </c>
      <c r="K189">
        <v>1364014800</v>
      </c>
      <c r="L189" s="11">
        <f t="shared" si="12"/>
        <v>41328.25</v>
      </c>
      <c r="M189" s="11">
        <f t="shared" si="13"/>
        <v>41356.208333333336</v>
      </c>
      <c r="N189" t="b">
        <v>0</v>
      </c>
      <c r="O189" t="b">
        <v>1</v>
      </c>
      <c r="P189" t="s">
        <v>100</v>
      </c>
      <c r="Q189" t="str">
        <f t="shared" si="14"/>
        <v>film &amp; video</v>
      </c>
      <c r="R189" t="str">
        <f t="shared" si="15"/>
        <v>shorts</v>
      </c>
      <c r="S189" s="4">
        <f t="shared" si="16"/>
        <v>2.2987375415282392</v>
      </c>
      <c r="T189" s="5">
        <f t="shared" si="17"/>
        <v>95.966712898751737</v>
      </c>
    </row>
    <row r="190" spans="1:20" x14ac:dyDescent="0.35">
      <c r="A190">
        <v>188</v>
      </c>
      <c r="B190" t="s">
        <v>428</v>
      </c>
      <c r="C190" s="3" t="s">
        <v>429</v>
      </c>
      <c r="D190" s="5">
        <v>8200</v>
      </c>
      <c r="E190" s="5">
        <v>2625</v>
      </c>
      <c r="F190" t="s">
        <v>14</v>
      </c>
      <c r="G190">
        <v>35</v>
      </c>
      <c r="H190" t="s">
        <v>107</v>
      </c>
      <c r="I190" t="s">
        <v>108</v>
      </c>
      <c r="J190">
        <v>1417500000</v>
      </c>
      <c r="K190">
        <v>1417586400</v>
      </c>
      <c r="L190" s="11">
        <f t="shared" si="12"/>
        <v>41975.25</v>
      </c>
      <c r="M190" s="11">
        <f t="shared" si="13"/>
        <v>41976.25</v>
      </c>
      <c r="N190" t="b">
        <v>0</v>
      </c>
      <c r="O190" t="b">
        <v>0</v>
      </c>
      <c r="P190" t="s">
        <v>33</v>
      </c>
      <c r="Q190" t="str">
        <f t="shared" si="14"/>
        <v>theater</v>
      </c>
      <c r="R190" t="str">
        <f t="shared" si="15"/>
        <v>plays</v>
      </c>
      <c r="S190" s="4">
        <f t="shared" si="16"/>
        <v>0.3201219512195122</v>
      </c>
      <c r="T190" s="5">
        <f t="shared" si="17"/>
        <v>75</v>
      </c>
    </row>
    <row r="191" spans="1:20" x14ac:dyDescent="0.35">
      <c r="A191">
        <v>189</v>
      </c>
      <c r="B191" t="s">
        <v>430</v>
      </c>
      <c r="C191" s="3" t="s">
        <v>431</v>
      </c>
      <c r="D191" s="5">
        <v>191300</v>
      </c>
      <c r="E191" s="5">
        <v>45004</v>
      </c>
      <c r="F191" t="s">
        <v>74</v>
      </c>
      <c r="G191">
        <v>441</v>
      </c>
      <c r="H191" t="s">
        <v>21</v>
      </c>
      <c r="I191" t="s">
        <v>22</v>
      </c>
      <c r="J191">
        <v>1457071200</v>
      </c>
      <c r="K191">
        <v>1457071200</v>
      </c>
      <c r="L191" s="11">
        <f t="shared" si="12"/>
        <v>42433.25</v>
      </c>
      <c r="M191" s="11">
        <f t="shared" si="13"/>
        <v>42433.25</v>
      </c>
      <c r="N191" t="b">
        <v>0</v>
      </c>
      <c r="O191" t="b">
        <v>0</v>
      </c>
      <c r="P191" t="s">
        <v>33</v>
      </c>
      <c r="Q191" t="str">
        <f t="shared" si="14"/>
        <v>theater</v>
      </c>
      <c r="R191" t="str">
        <f t="shared" si="15"/>
        <v>plays</v>
      </c>
      <c r="S191" s="4">
        <f t="shared" si="16"/>
        <v>0.23525352848928385</v>
      </c>
      <c r="T191" s="5">
        <f t="shared" si="17"/>
        <v>102.0498866213152</v>
      </c>
    </row>
    <row r="192" spans="1:20" x14ac:dyDescent="0.35">
      <c r="A192">
        <v>190</v>
      </c>
      <c r="B192" t="s">
        <v>432</v>
      </c>
      <c r="C192" s="3" t="s">
        <v>433</v>
      </c>
      <c r="D192" s="5">
        <v>3700</v>
      </c>
      <c r="E192" s="5">
        <v>2538</v>
      </c>
      <c r="F192" t="s">
        <v>14</v>
      </c>
      <c r="G192">
        <v>24</v>
      </c>
      <c r="H192" t="s">
        <v>21</v>
      </c>
      <c r="I192" t="s">
        <v>22</v>
      </c>
      <c r="J192">
        <v>1370322000</v>
      </c>
      <c r="K192">
        <v>1370408400</v>
      </c>
      <c r="L192" s="11">
        <f t="shared" si="12"/>
        <v>41429.208333333336</v>
      </c>
      <c r="M192" s="11">
        <f t="shared" si="13"/>
        <v>41430.208333333336</v>
      </c>
      <c r="N192" t="b">
        <v>0</v>
      </c>
      <c r="O192" t="b">
        <v>1</v>
      </c>
      <c r="P192" t="s">
        <v>33</v>
      </c>
      <c r="Q192" t="str">
        <f t="shared" si="14"/>
        <v>theater</v>
      </c>
      <c r="R192" t="str">
        <f t="shared" si="15"/>
        <v>plays</v>
      </c>
      <c r="S192" s="4">
        <f t="shared" si="16"/>
        <v>0.68594594594594593</v>
      </c>
      <c r="T192" s="5">
        <f t="shared" si="17"/>
        <v>105.75</v>
      </c>
    </row>
    <row r="193" spans="1:20" x14ac:dyDescent="0.35">
      <c r="A193">
        <v>191</v>
      </c>
      <c r="B193" t="s">
        <v>434</v>
      </c>
      <c r="C193" s="3" t="s">
        <v>435</v>
      </c>
      <c r="D193" s="5">
        <v>8400</v>
      </c>
      <c r="E193" s="5">
        <v>3188</v>
      </c>
      <c r="F193" t="s">
        <v>14</v>
      </c>
      <c r="G193">
        <v>86</v>
      </c>
      <c r="H193" t="s">
        <v>107</v>
      </c>
      <c r="I193" t="s">
        <v>108</v>
      </c>
      <c r="J193">
        <v>1552366800</v>
      </c>
      <c r="K193">
        <v>1552626000</v>
      </c>
      <c r="L193" s="11">
        <f t="shared" si="12"/>
        <v>43536.208333333328</v>
      </c>
      <c r="M193" s="11">
        <f t="shared" si="13"/>
        <v>43539.208333333328</v>
      </c>
      <c r="N193" t="b">
        <v>0</v>
      </c>
      <c r="O193" t="b">
        <v>0</v>
      </c>
      <c r="P193" t="s">
        <v>33</v>
      </c>
      <c r="Q193" t="str">
        <f t="shared" si="14"/>
        <v>theater</v>
      </c>
      <c r="R193" t="str">
        <f t="shared" si="15"/>
        <v>plays</v>
      </c>
      <c r="S193" s="4">
        <f t="shared" si="16"/>
        <v>0.37952380952380954</v>
      </c>
      <c r="T193" s="5">
        <f t="shared" si="17"/>
        <v>37.069767441860463</v>
      </c>
    </row>
    <row r="194" spans="1:20" x14ac:dyDescent="0.35">
      <c r="A194">
        <v>192</v>
      </c>
      <c r="B194" t="s">
        <v>436</v>
      </c>
      <c r="C194" s="3" t="s">
        <v>437</v>
      </c>
      <c r="D194" s="5">
        <v>42600</v>
      </c>
      <c r="E194" s="5">
        <v>8517</v>
      </c>
      <c r="F194" t="s">
        <v>14</v>
      </c>
      <c r="G194">
        <v>243</v>
      </c>
      <c r="H194" t="s">
        <v>21</v>
      </c>
      <c r="I194" t="s">
        <v>22</v>
      </c>
      <c r="J194">
        <v>1403845200</v>
      </c>
      <c r="K194">
        <v>1404190800</v>
      </c>
      <c r="L194" s="11">
        <f t="shared" ref="L194:L257" si="18">J194 / 86400 + DATE(1970,1,1)</f>
        <v>41817.208333333336</v>
      </c>
      <c r="M194" s="11">
        <f t="shared" ref="M194:M257" si="19">K194 / 86400 + DATE(1970,1,1)</f>
        <v>41821.208333333336</v>
      </c>
      <c r="N194" t="b">
        <v>0</v>
      </c>
      <c r="O194" t="b">
        <v>0</v>
      </c>
      <c r="P194" t="s">
        <v>23</v>
      </c>
      <c r="Q194" t="str">
        <f t="shared" ref="Q194:Q257" si="20">LEFT(P194, FIND("/", P194)-1)</f>
        <v>music</v>
      </c>
      <c r="R194" t="str">
        <f t="shared" ref="R194:R257" si="21">RIGHT(P194, LEN(P194) -FIND("/", P194))</f>
        <v>rock</v>
      </c>
      <c r="S194" s="4">
        <f t="shared" ref="S194:S257" si="22">E194/D194</f>
        <v>0.19992957746478873</v>
      </c>
      <c r="T194" s="5">
        <f t="shared" ref="T194:T257" si="23">IFERROR(E194/G194, "n/a")</f>
        <v>35.049382716049379</v>
      </c>
    </row>
    <row r="195" spans="1:20" x14ac:dyDescent="0.35">
      <c r="A195">
        <v>193</v>
      </c>
      <c r="B195" t="s">
        <v>438</v>
      </c>
      <c r="C195" s="3" t="s">
        <v>439</v>
      </c>
      <c r="D195" s="5">
        <v>6600</v>
      </c>
      <c r="E195" s="5">
        <v>3012</v>
      </c>
      <c r="F195" t="s">
        <v>14</v>
      </c>
      <c r="G195">
        <v>65</v>
      </c>
      <c r="H195" t="s">
        <v>21</v>
      </c>
      <c r="I195" t="s">
        <v>22</v>
      </c>
      <c r="J195">
        <v>1523163600</v>
      </c>
      <c r="K195">
        <v>1523509200</v>
      </c>
      <c r="L195" s="11">
        <f t="shared" si="18"/>
        <v>43198.208333333328</v>
      </c>
      <c r="M195" s="11">
        <f t="shared" si="19"/>
        <v>43202.208333333328</v>
      </c>
      <c r="N195" t="b">
        <v>1</v>
      </c>
      <c r="O195" t="b">
        <v>0</v>
      </c>
      <c r="P195" t="s">
        <v>60</v>
      </c>
      <c r="Q195" t="str">
        <f t="shared" si="20"/>
        <v>music</v>
      </c>
      <c r="R195" t="str">
        <f t="shared" si="21"/>
        <v>indie rock</v>
      </c>
      <c r="S195" s="4">
        <f t="shared" si="22"/>
        <v>0.45636363636363636</v>
      </c>
      <c r="T195" s="5">
        <f t="shared" si="23"/>
        <v>46.338461538461537</v>
      </c>
    </row>
    <row r="196" spans="1:20" x14ac:dyDescent="0.35">
      <c r="A196">
        <v>194</v>
      </c>
      <c r="B196" t="s">
        <v>440</v>
      </c>
      <c r="C196" s="3" t="s">
        <v>441</v>
      </c>
      <c r="D196" s="5">
        <v>7100</v>
      </c>
      <c r="E196" s="5">
        <v>8716</v>
      </c>
      <c r="F196" t="s">
        <v>20</v>
      </c>
      <c r="G196">
        <v>126</v>
      </c>
      <c r="H196" t="s">
        <v>21</v>
      </c>
      <c r="I196" t="s">
        <v>22</v>
      </c>
      <c r="J196">
        <v>1442206800</v>
      </c>
      <c r="K196">
        <v>1443589200</v>
      </c>
      <c r="L196" s="11">
        <f t="shared" si="18"/>
        <v>42261.208333333328</v>
      </c>
      <c r="M196" s="11">
        <f t="shared" si="19"/>
        <v>42277.208333333328</v>
      </c>
      <c r="N196" t="b">
        <v>0</v>
      </c>
      <c r="O196" t="b">
        <v>0</v>
      </c>
      <c r="P196" t="s">
        <v>148</v>
      </c>
      <c r="Q196" t="str">
        <f t="shared" si="20"/>
        <v>music</v>
      </c>
      <c r="R196" t="str">
        <f t="shared" si="21"/>
        <v>metal</v>
      </c>
      <c r="S196" s="4">
        <f t="shared" si="22"/>
        <v>1.227605633802817</v>
      </c>
      <c r="T196" s="5">
        <f t="shared" si="23"/>
        <v>69.174603174603178</v>
      </c>
    </row>
    <row r="197" spans="1:20" x14ac:dyDescent="0.35">
      <c r="A197">
        <v>195</v>
      </c>
      <c r="B197" t="s">
        <v>442</v>
      </c>
      <c r="C197" s="3" t="s">
        <v>443</v>
      </c>
      <c r="D197" s="5">
        <v>15800</v>
      </c>
      <c r="E197" s="5">
        <v>57157</v>
      </c>
      <c r="F197" t="s">
        <v>20</v>
      </c>
      <c r="G197">
        <v>524</v>
      </c>
      <c r="H197" t="s">
        <v>21</v>
      </c>
      <c r="I197" t="s">
        <v>22</v>
      </c>
      <c r="J197">
        <v>1532840400</v>
      </c>
      <c r="K197">
        <v>1533445200</v>
      </c>
      <c r="L197" s="11">
        <f t="shared" si="18"/>
        <v>43310.208333333328</v>
      </c>
      <c r="M197" s="11">
        <f t="shared" si="19"/>
        <v>43317.208333333328</v>
      </c>
      <c r="N197" t="b">
        <v>0</v>
      </c>
      <c r="O197" t="b">
        <v>0</v>
      </c>
      <c r="P197" t="s">
        <v>50</v>
      </c>
      <c r="Q197" t="str">
        <f t="shared" si="20"/>
        <v>music</v>
      </c>
      <c r="R197" t="str">
        <f t="shared" si="21"/>
        <v>electric music</v>
      </c>
      <c r="S197" s="4">
        <f t="shared" si="22"/>
        <v>3.61753164556962</v>
      </c>
      <c r="T197" s="5">
        <f t="shared" si="23"/>
        <v>109.07824427480917</v>
      </c>
    </row>
    <row r="198" spans="1:20" x14ac:dyDescent="0.35">
      <c r="A198">
        <v>196</v>
      </c>
      <c r="B198" t="s">
        <v>444</v>
      </c>
      <c r="C198" s="3" t="s">
        <v>445</v>
      </c>
      <c r="D198" s="5">
        <v>8200</v>
      </c>
      <c r="E198" s="5">
        <v>5178</v>
      </c>
      <c r="F198" t="s">
        <v>14</v>
      </c>
      <c r="G198">
        <v>100</v>
      </c>
      <c r="H198" t="s">
        <v>36</v>
      </c>
      <c r="I198" t="s">
        <v>37</v>
      </c>
      <c r="J198">
        <v>1472878800</v>
      </c>
      <c r="K198">
        <v>1474520400</v>
      </c>
      <c r="L198" s="11">
        <f t="shared" si="18"/>
        <v>42616.208333333328</v>
      </c>
      <c r="M198" s="11">
        <f t="shared" si="19"/>
        <v>42635.208333333328</v>
      </c>
      <c r="N198" t="b">
        <v>0</v>
      </c>
      <c r="O198" t="b">
        <v>0</v>
      </c>
      <c r="P198" t="s">
        <v>65</v>
      </c>
      <c r="Q198" t="str">
        <f t="shared" si="20"/>
        <v>technology</v>
      </c>
      <c r="R198" t="str">
        <f t="shared" si="21"/>
        <v>wearables</v>
      </c>
      <c r="S198" s="4">
        <f t="shared" si="22"/>
        <v>0.63146341463414635</v>
      </c>
      <c r="T198" s="5">
        <f t="shared" si="23"/>
        <v>51.78</v>
      </c>
    </row>
    <row r="199" spans="1:20" x14ac:dyDescent="0.35">
      <c r="A199">
        <v>197</v>
      </c>
      <c r="B199" t="s">
        <v>446</v>
      </c>
      <c r="C199" s="3" t="s">
        <v>447</v>
      </c>
      <c r="D199" s="5">
        <v>54700</v>
      </c>
      <c r="E199" s="5">
        <v>163118</v>
      </c>
      <c r="F199" t="s">
        <v>20</v>
      </c>
      <c r="G199">
        <v>1989</v>
      </c>
      <c r="H199" t="s">
        <v>21</v>
      </c>
      <c r="I199" t="s">
        <v>22</v>
      </c>
      <c r="J199">
        <v>1498194000</v>
      </c>
      <c r="K199">
        <v>1499403600</v>
      </c>
      <c r="L199" s="11">
        <f t="shared" si="18"/>
        <v>42909.208333333328</v>
      </c>
      <c r="M199" s="11">
        <f t="shared" si="19"/>
        <v>42923.208333333328</v>
      </c>
      <c r="N199" t="b">
        <v>0</v>
      </c>
      <c r="O199" t="b">
        <v>0</v>
      </c>
      <c r="P199" t="s">
        <v>53</v>
      </c>
      <c r="Q199" t="str">
        <f t="shared" si="20"/>
        <v>film &amp; video</v>
      </c>
      <c r="R199" t="str">
        <f t="shared" si="21"/>
        <v>drama</v>
      </c>
      <c r="S199" s="4">
        <f t="shared" si="22"/>
        <v>2.9820475319926874</v>
      </c>
      <c r="T199" s="5">
        <f t="shared" si="23"/>
        <v>82.010055304172951</v>
      </c>
    </row>
    <row r="200" spans="1:20" x14ac:dyDescent="0.35">
      <c r="A200">
        <v>198</v>
      </c>
      <c r="B200" t="s">
        <v>448</v>
      </c>
      <c r="C200" s="3" t="s">
        <v>449</v>
      </c>
      <c r="D200" s="5">
        <v>63200</v>
      </c>
      <c r="E200" s="5">
        <v>6041</v>
      </c>
      <c r="F200" t="s">
        <v>14</v>
      </c>
      <c r="G200">
        <v>168</v>
      </c>
      <c r="H200" t="s">
        <v>21</v>
      </c>
      <c r="I200" t="s">
        <v>22</v>
      </c>
      <c r="J200">
        <v>1281070800</v>
      </c>
      <c r="K200">
        <v>1283576400</v>
      </c>
      <c r="L200" s="11">
        <f t="shared" si="18"/>
        <v>40396.208333333336</v>
      </c>
      <c r="M200" s="11">
        <f t="shared" si="19"/>
        <v>40425.208333333336</v>
      </c>
      <c r="N200" t="b">
        <v>0</v>
      </c>
      <c r="O200" t="b">
        <v>0</v>
      </c>
      <c r="P200" t="s">
        <v>50</v>
      </c>
      <c r="Q200" t="str">
        <f t="shared" si="20"/>
        <v>music</v>
      </c>
      <c r="R200" t="str">
        <f t="shared" si="21"/>
        <v>electric music</v>
      </c>
      <c r="S200" s="4">
        <f t="shared" si="22"/>
        <v>9.5585443037974685E-2</v>
      </c>
      <c r="T200" s="5">
        <f t="shared" si="23"/>
        <v>35.958333333333336</v>
      </c>
    </row>
    <row r="201" spans="1:20" x14ac:dyDescent="0.35">
      <c r="A201">
        <v>199</v>
      </c>
      <c r="B201" t="s">
        <v>450</v>
      </c>
      <c r="C201" s="3" t="s">
        <v>451</v>
      </c>
      <c r="D201" s="5">
        <v>1800</v>
      </c>
      <c r="E201" s="5">
        <v>968</v>
      </c>
      <c r="F201" t="s">
        <v>14</v>
      </c>
      <c r="G201">
        <v>13</v>
      </c>
      <c r="H201" t="s">
        <v>21</v>
      </c>
      <c r="I201" t="s">
        <v>22</v>
      </c>
      <c r="J201">
        <v>1436245200</v>
      </c>
      <c r="K201">
        <v>1436590800</v>
      </c>
      <c r="L201" s="11">
        <f t="shared" si="18"/>
        <v>42192.208333333328</v>
      </c>
      <c r="M201" s="11">
        <f t="shared" si="19"/>
        <v>42196.208333333328</v>
      </c>
      <c r="N201" t="b">
        <v>0</v>
      </c>
      <c r="O201" t="b">
        <v>0</v>
      </c>
      <c r="P201" t="s">
        <v>23</v>
      </c>
      <c r="Q201" t="str">
        <f t="shared" si="20"/>
        <v>music</v>
      </c>
      <c r="R201" t="str">
        <f t="shared" si="21"/>
        <v>rock</v>
      </c>
      <c r="S201" s="4">
        <f t="shared" si="22"/>
        <v>0.5377777777777778</v>
      </c>
      <c r="T201" s="5">
        <f t="shared" si="23"/>
        <v>74.461538461538467</v>
      </c>
    </row>
    <row r="202" spans="1:20" x14ac:dyDescent="0.35">
      <c r="A202">
        <v>200</v>
      </c>
      <c r="B202" t="s">
        <v>452</v>
      </c>
      <c r="C202" s="3" t="s">
        <v>453</v>
      </c>
      <c r="D202" s="5">
        <v>100</v>
      </c>
      <c r="E202" s="5">
        <v>2</v>
      </c>
      <c r="F202" t="s">
        <v>14</v>
      </c>
      <c r="G202">
        <v>1</v>
      </c>
      <c r="H202" t="s">
        <v>15</v>
      </c>
      <c r="I202" t="s">
        <v>16</v>
      </c>
      <c r="J202">
        <v>1269493200</v>
      </c>
      <c r="K202">
        <v>1270443600</v>
      </c>
      <c r="L202" s="11">
        <f t="shared" si="18"/>
        <v>40262.208333333336</v>
      </c>
      <c r="M202" s="11">
        <f t="shared" si="19"/>
        <v>40273.208333333336</v>
      </c>
      <c r="N202" t="b">
        <v>0</v>
      </c>
      <c r="O202" t="b">
        <v>0</v>
      </c>
      <c r="P202" t="s">
        <v>33</v>
      </c>
      <c r="Q202" t="str">
        <f t="shared" si="20"/>
        <v>theater</v>
      </c>
      <c r="R202" t="str">
        <f t="shared" si="21"/>
        <v>plays</v>
      </c>
      <c r="S202" s="4">
        <f t="shared" si="22"/>
        <v>0.02</v>
      </c>
      <c r="T202" s="5">
        <f t="shared" si="23"/>
        <v>2</v>
      </c>
    </row>
    <row r="203" spans="1:20" x14ac:dyDescent="0.35">
      <c r="A203">
        <v>201</v>
      </c>
      <c r="B203" t="s">
        <v>454</v>
      </c>
      <c r="C203" s="3" t="s">
        <v>455</v>
      </c>
      <c r="D203" s="5">
        <v>2100</v>
      </c>
      <c r="E203" s="5">
        <v>14305</v>
      </c>
      <c r="F203" t="s">
        <v>20</v>
      </c>
      <c r="G203">
        <v>157</v>
      </c>
      <c r="H203" t="s">
        <v>21</v>
      </c>
      <c r="I203" t="s">
        <v>22</v>
      </c>
      <c r="J203">
        <v>1406264400</v>
      </c>
      <c r="K203">
        <v>1407819600</v>
      </c>
      <c r="L203" s="11">
        <f t="shared" si="18"/>
        <v>41845.208333333336</v>
      </c>
      <c r="M203" s="11">
        <f t="shared" si="19"/>
        <v>41863.208333333336</v>
      </c>
      <c r="N203" t="b">
        <v>0</v>
      </c>
      <c r="O203" t="b">
        <v>0</v>
      </c>
      <c r="P203" t="s">
        <v>28</v>
      </c>
      <c r="Q203" t="str">
        <f t="shared" si="20"/>
        <v>technology</v>
      </c>
      <c r="R203" t="str">
        <f t="shared" si="21"/>
        <v>web</v>
      </c>
      <c r="S203" s="4">
        <f t="shared" si="22"/>
        <v>6.8119047619047617</v>
      </c>
      <c r="T203" s="5">
        <f t="shared" si="23"/>
        <v>91.114649681528661</v>
      </c>
    </row>
    <row r="204" spans="1:20" x14ac:dyDescent="0.35">
      <c r="A204">
        <v>202</v>
      </c>
      <c r="B204" t="s">
        <v>456</v>
      </c>
      <c r="C204" s="3" t="s">
        <v>457</v>
      </c>
      <c r="D204" s="5">
        <v>8300</v>
      </c>
      <c r="E204" s="5">
        <v>6543</v>
      </c>
      <c r="F204" t="s">
        <v>74</v>
      </c>
      <c r="G204">
        <v>82</v>
      </c>
      <c r="H204" t="s">
        <v>21</v>
      </c>
      <c r="I204" t="s">
        <v>22</v>
      </c>
      <c r="J204">
        <v>1317531600</v>
      </c>
      <c r="K204">
        <v>1317877200</v>
      </c>
      <c r="L204" s="11">
        <f t="shared" si="18"/>
        <v>40818.208333333336</v>
      </c>
      <c r="M204" s="11">
        <f t="shared" si="19"/>
        <v>40822.208333333336</v>
      </c>
      <c r="N204" t="b">
        <v>0</v>
      </c>
      <c r="O204" t="b">
        <v>0</v>
      </c>
      <c r="P204" t="s">
        <v>17</v>
      </c>
      <c r="Q204" t="str">
        <f t="shared" si="20"/>
        <v>food</v>
      </c>
      <c r="R204" t="str">
        <f t="shared" si="21"/>
        <v>food trucks</v>
      </c>
      <c r="S204" s="4">
        <f t="shared" si="22"/>
        <v>0.78831325301204824</v>
      </c>
      <c r="T204" s="5">
        <f t="shared" si="23"/>
        <v>79.792682926829272</v>
      </c>
    </row>
    <row r="205" spans="1:20" ht="31" x14ac:dyDescent="0.35">
      <c r="A205">
        <v>203</v>
      </c>
      <c r="B205" t="s">
        <v>458</v>
      </c>
      <c r="C205" s="3" t="s">
        <v>459</v>
      </c>
      <c r="D205" s="5">
        <v>143900</v>
      </c>
      <c r="E205" s="5">
        <v>193413</v>
      </c>
      <c r="F205" t="s">
        <v>20</v>
      </c>
      <c r="G205">
        <v>4498</v>
      </c>
      <c r="H205" t="s">
        <v>26</v>
      </c>
      <c r="I205" t="s">
        <v>27</v>
      </c>
      <c r="J205">
        <v>1484632800</v>
      </c>
      <c r="K205">
        <v>1484805600</v>
      </c>
      <c r="L205" s="11">
        <f t="shared" si="18"/>
        <v>42752.25</v>
      </c>
      <c r="M205" s="11">
        <f t="shared" si="19"/>
        <v>42754.25</v>
      </c>
      <c r="N205" t="b">
        <v>0</v>
      </c>
      <c r="O205" t="b">
        <v>0</v>
      </c>
      <c r="P205" t="s">
        <v>33</v>
      </c>
      <c r="Q205" t="str">
        <f t="shared" si="20"/>
        <v>theater</v>
      </c>
      <c r="R205" t="str">
        <f t="shared" si="21"/>
        <v>plays</v>
      </c>
      <c r="S205" s="4">
        <f t="shared" si="22"/>
        <v>1.3440792216817234</v>
      </c>
      <c r="T205" s="5">
        <f t="shared" si="23"/>
        <v>42.999777678968428</v>
      </c>
    </row>
    <row r="206" spans="1:20" x14ac:dyDescent="0.35">
      <c r="A206">
        <v>204</v>
      </c>
      <c r="B206" t="s">
        <v>460</v>
      </c>
      <c r="C206" s="3" t="s">
        <v>461</v>
      </c>
      <c r="D206" s="5">
        <v>75000</v>
      </c>
      <c r="E206" s="5">
        <v>2529</v>
      </c>
      <c r="F206" t="s">
        <v>14</v>
      </c>
      <c r="G206">
        <v>40</v>
      </c>
      <c r="H206" t="s">
        <v>21</v>
      </c>
      <c r="I206" t="s">
        <v>22</v>
      </c>
      <c r="J206">
        <v>1301806800</v>
      </c>
      <c r="K206">
        <v>1302670800</v>
      </c>
      <c r="L206" s="11">
        <f t="shared" si="18"/>
        <v>40636.208333333336</v>
      </c>
      <c r="M206" s="11">
        <f t="shared" si="19"/>
        <v>40646.208333333336</v>
      </c>
      <c r="N206" t="b">
        <v>0</v>
      </c>
      <c r="O206" t="b">
        <v>0</v>
      </c>
      <c r="P206" t="s">
        <v>159</v>
      </c>
      <c r="Q206" t="str">
        <f t="shared" si="20"/>
        <v>music</v>
      </c>
      <c r="R206" t="str">
        <f t="shared" si="21"/>
        <v>jazz</v>
      </c>
      <c r="S206" s="4">
        <f t="shared" si="22"/>
        <v>3.372E-2</v>
      </c>
      <c r="T206" s="5">
        <f t="shared" si="23"/>
        <v>63.225000000000001</v>
      </c>
    </row>
    <row r="207" spans="1:20" x14ac:dyDescent="0.35">
      <c r="A207">
        <v>205</v>
      </c>
      <c r="B207" t="s">
        <v>462</v>
      </c>
      <c r="C207" s="3" t="s">
        <v>463</v>
      </c>
      <c r="D207" s="5">
        <v>1300</v>
      </c>
      <c r="E207" s="5">
        <v>5614</v>
      </c>
      <c r="F207" t="s">
        <v>20</v>
      </c>
      <c r="G207">
        <v>80</v>
      </c>
      <c r="H207" t="s">
        <v>21</v>
      </c>
      <c r="I207" t="s">
        <v>22</v>
      </c>
      <c r="J207">
        <v>1539752400</v>
      </c>
      <c r="K207">
        <v>1540789200</v>
      </c>
      <c r="L207" s="11">
        <f t="shared" si="18"/>
        <v>43390.208333333328</v>
      </c>
      <c r="M207" s="11">
        <f t="shared" si="19"/>
        <v>43402.208333333328</v>
      </c>
      <c r="N207" t="b">
        <v>1</v>
      </c>
      <c r="O207" t="b">
        <v>0</v>
      </c>
      <c r="P207" t="s">
        <v>33</v>
      </c>
      <c r="Q207" t="str">
        <f t="shared" si="20"/>
        <v>theater</v>
      </c>
      <c r="R207" t="str">
        <f t="shared" si="21"/>
        <v>plays</v>
      </c>
      <c r="S207" s="4">
        <f t="shared" si="22"/>
        <v>4.3184615384615386</v>
      </c>
      <c r="T207" s="5">
        <f t="shared" si="23"/>
        <v>70.174999999999997</v>
      </c>
    </row>
    <row r="208" spans="1:20" x14ac:dyDescent="0.35">
      <c r="A208">
        <v>206</v>
      </c>
      <c r="B208" t="s">
        <v>464</v>
      </c>
      <c r="C208" s="3" t="s">
        <v>465</v>
      </c>
      <c r="D208" s="5">
        <v>9000</v>
      </c>
      <c r="E208" s="5">
        <v>3496</v>
      </c>
      <c r="F208" t="s">
        <v>74</v>
      </c>
      <c r="G208">
        <v>57</v>
      </c>
      <c r="H208" t="s">
        <v>21</v>
      </c>
      <c r="I208" t="s">
        <v>22</v>
      </c>
      <c r="J208">
        <v>1267250400</v>
      </c>
      <c r="K208">
        <v>1268028000</v>
      </c>
      <c r="L208" s="11">
        <f t="shared" si="18"/>
        <v>40236.25</v>
      </c>
      <c r="M208" s="11">
        <f t="shared" si="19"/>
        <v>40245.25</v>
      </c>
      <c r="N208" t="b">
        <v>0</v>
      </c>
      <c r="O208" t="b">
        <v>0</v>
      </c>
      <c r="P208" t="s">
        <v>119</v>
      </c>
      <c r="Q208" t="str">
        <f t="shared" si="20"/>
        <v>publishing</v>
      </c>
      <c r="R208" t="str">
        <f t="shared" si="21"/>
        <v>fiction</v>
      </c>
      <c r="S208" s="4">
        <f t="shared" si="22"/>
        <v>0.38844444444444443</v>
      </c>
      <c r="T208" s="5">
        <f t="shared" si="23"/>
        <v>61.333333333333336</v>
      </c>
    </row>
    <row r="209" spans="1:20" ht="31" x14ac:dyDescent="0.35">
      <c r="A209">
        <v>207</v>
      </c>
      <c r="B209" t="s">
        <v>466</v>
      </c>
      <c r="C209" s="3" t="s">
        <v>467</v>
      </c>
      <c r="D209" s="5">
        <v>1000</v>
      </c>
      <c r="E209" s="5">
        <v>4257</v>
      </c>
      <c r="F209" t="s">
        <v>20</v>
      </c>
      <c r="G209">
        <v>43</v>
      </c>
      <c r="H209" t="s">
        <v>21</v>
      </c>
      <c r="I209" t="s">
        <v>22</v>
      </c>
      <c r="J209">
        <v>1535432400</v>
      </c>
      <c r="K209">
        <v>1537160400</v>
      </c>
      <c r="L209" s="11">
        <f t="shared" si="18"/>
        <v>43340.208333333328</v>
      </c>
      <c r="M209" s="11">
        <f t="shared" si="19"/>
        <v>43360.208333333328</v>
      </c>
      <c r="N209" t="b">
        <v>0</v>
      </c>
      <c r="O209" t="b">
        <v>1</v>
      </c>
      <c r="P209" t="s">
        <v>23</v>
      </c>
      <c r="Q209" t="str">
        <f t="shared" si="20"/>
        <v>music</v>
      </c>
      <c r="R209" t="str">
        <f t="shared" si="21"/>
        <v>rock</v>
      </c>
      <c r="S209" s="4">
        <f t="shared" si="22"/>
        <v>4.2569999999999997</v>
      </c>
      <c r="T209" s="5">
        <f t="shared" si="23"/>
        <v>99</v>
      </c>
    </row>
    <row r="210" spans="1:20" x14ac:dyDescent="0.35">
      <c r="A210">
        <v>208</v>
      </c>
      <c r="B210" t="s">
        <v>468</v>
      </c>
      <c r="C210" s="3" t="s">
        <v>469</v>
      </c>
      <c r="D210" s="5">
        <v>196900</v>
      </c>
      <c r="E210" s="5">
        <v>199110</v>
      </c>
      <c r="F210" t="s">
        <v>20</v>
      </c>
      <c r="G210">
        <v>2053</v>
      </c>
      <c r="H210" t="s">
        <v>21</v>
      </c>
      <c r="I210" t="s">
        <v>22</v>
      </c>
      <c r="J210">
        <v>1510207200</v>
      </c>
      <c r="K210">
        <v>1512280800</v>
      </c>
      <c r="L210" s="11">
        <f t="shared" si="18"/>
        <v>43048.25</v>
      </c>
      <c r="M210" s="11">
        <f t="shared" si="19"/>
        <v>43072.25</v>
      </c>
      <c r="N210" t="b">
        <v>0</v>
      </c>
      <c r="O210" t="b">
        <v>0</v>
      </c>
      <c r="P210" t="s">
        <v>42</v>
      </c>
      <c r="Q210" t="str">
        <f t="shared" si="20"/>
        <v>film &amp; video</v>
      </c>
      <c r="R210" t="str">
        <f t="shared" si="21"/>
        <v>documentary</v>
      </c>
      <c r="S210" s="4">
        <f t="shared" si="22"/>
        <v>1.0112239715591671</v>
      </c>
      <c r="T210" s="5">
        <f t="shared" si="23"/>
        <v>96.984900146127615</v>
      </c>
    </row>
    <row r="211" spans="1:20" x14ac:dyDescent="0.35">
      <c r="A211">
        <v>209</v>
      </c>
      <c r="B211" t="s">
        <v>470</v>
      </c>
      <c r="C211" s="3" t="s">
        <v>471</v>
      </c>
      <c r="D211" s="5">
        <v>194500</v>
      </c>
      <c r="E211" s="5">
        <v>41212</v>
      </c>
      <c r="F211" t="s">
        <v>47</v>
      </c>
      <c r="G211">
        <v>808</v>
      </c>
      <c r="H211" t="s">
        <v>26</v>
      </c>
      <c r="I211" t="s">
        <v>27</v>
      </c>
      <c r="J211">
        <v>1462510800</v>
      </c>
      <c r="K211">
        <v>1463115600</v>
      </c>
      <c r="L211" s="11">
        <f t="shared" si="18"/>
        <v>42496.208333333328</v>
      </c>
      <c r="M211" s="11">
        <f t="shared" si="19"/>
        <v>42503.208333333328</v>
      </c>
      <c r="N211" t="b">
        <v>0</v>
      </c>
      <c r="O211" t="b">
        <v>0</v>
      </c>
      <c r="P211" t="s">
        <v>42</v>
      </c>
      <c r="Q211" t="str">
        <f t="shared" si="20"/>
        <v>film &amp; video</v>
      </c>
      <c r="R211" t="str">
        <f t="shared" si="21"/>
        <v>documentary</v>
      </c>
      <c r="S211" s="4">
        <f t="shared" si="22"/>
        <v>0.21188688946015424</v>
      </c>
      <c r="T211" s="5">
        <f t="shared" si="23"/>
        <v>51.004950495049506</v>
      </c>
    </row>
    <row r="212" spans="1:20" x14ac:dyDescent="0.35">
      <c r="A212">
        <v>210</v>
      </c>
      <c r="B212" t="s">
        <v>472</v>
      </c>
      <c r="C212" s="3" t="s">
        <v>473</v>
      </c>
      <c r="D212" s="5">
        <v>9400</v>
      </c>
      <c r="E212" s="5">
        <v>6338</v>
      </c>
      <c r="F212" t="s">
        <v>14</v>
      </c>
      <c r="G212">
        <v>226</v>
      </c>
      <c r="H212" t="s">
        <v>36</v>
      </c>
      <c r="I212" t="s">
        <v>37</v>
      </c>
      <c r="J212">
        <v>1488520800</v>
      </c>
      <c r="K212">
        <v>1490850000</v>
      </c>
      <c r="L212" s="11">
        <f t="shared" si="18"/>
        <v>42797.25</v>
      </c>
      <c r="M212" s="11">
        <f t="shared" si="19"/>
        <v>42824.208333333328</v>
      </c>
      <c r="N212" t="b">
        <v>0</v>
      </c>
      <c r="O212" t="b">
        <v>0</v>
      </c>
      <c r="P212" t="s">
        <v>474</v>
      </c>
      <c r="Q212" t="str">
        <f t="shared" si="20"/>
        <v>film &amp; video</v>
      </c>
      <c r="R212" t="str">
        <f t="shared" si="21"/>
        <v>science fiction</v>
      </c>
      <c r="S212" s="4">
        <f t="shared" si="22"/>
        <v>0.67425531914893622</v>
      </c>
      <c r="T212" s="5">
        <f t="shared" si="23"/>
        <v>28.044247787610619</v>
      </c>
    </row>
    <row r="213" spans="1:20" ht="31" x14ac:dyDescent="0.35">
      <c r="A213">
        <v>211</v>
      </c>
      <c r="B213" t="s">
        <v>475</v>
      </c>
      <c r="C213" s="3" t="s">
        <v>476</v>
      </c>
      <c r="D213" s="5">
        <v>104400</v>
      </c>
      <c r="E213" s="5">
        <v>99100</v>
      </c>
      <c r="F213" t="s">
        <v>14</v>
      </c>
      <c r="G213">
        <v>1625</v>
      </c>
      <c r="H213" t="s">
        <v>21</v>
      </c>
      <c r="I213" t="s">
        <v>22</v>
      </c>
      <c r="J213">
        <v>1377579600</v>
      </c>
      <c r="K213">
        <v>1379653200</v>
      </c>
      <c r="L213" s="11">
        <f t="shared" si="18"/>
        <v>41513.208333333336</v>
      </c>
      <c r="M213" s="11">
        <f t="shared" si="19"/>
        <v>41537.208333333336</v>
      </c>
      <c r="N213" t="b">
        <v>0</v>
      </c>
      <c r="O213" t="b">
        <v>0</v>
      </c>
      <c r="P213" t="s">
        <v>33</v>
      </c>
      <c r="Q213" t="str">
        <f t="shared" si="20"/>
        <v>theater</v>
      </c>
      <c r="R213" t="str">
        <f t="shared" si="21"/>
        <v>plays</v>
      </c>
      <c r="S213" s="4">
        <f t="shared" si="22"/>
        <v>0.9492337164750958</v>
      </c>
      <c r="T213" s="5">
        <f t="shared" si="23"/>
        <v>60.984615384615381</v>
      </c>
    </row>
    <row r="214" spans="1:20" ht="31" x14ac:dyDescent="0.35">
      <c r="A214">
        <v>212</v>
      </c>
      <c r="B214" t="s">
        <v>477</v>
      </c>
      <c r="C214" s="3" t="s">
        <v>478</v>
      </c>
      <c r="D214" s="5">
        <v>8100</v>
      </c>
      <c r="E214" s="5">
        <v>12300</v>
      </c>
      <c r="F214" t="s">
        <v>20</v>
      </c>
      <c r="G214">
        <v>168</v>
      </c>
      <c r="H214" t="s">
        <v>21</v>
      </c>
      <c r="I214" t="s">
        <v>22</v>
      </c>
      <c r="J214">
        <v>1576389600</v>
      </c>
      <c r="K214">
        <v>1580364000</v>
      </c>
      <c r="L214" s="11">
        <f t="shared" si="18"/>
        <v>43814.25</v>
      </c>
      <c r="M214" s="11">
        <f t="shared" si="19"/>
        <v>43860.25</v>
      </c>
      <c r="N214" t="b">
        <v>0</v>
      </c>
      <c r="O214" t="b">
        <v>0</v>
      </c>
      <c r="P214" t="s">
        <v>33</v>
      </c>
      <c r="Q214" t="str">
        <f t="shared" si="20"/>
        <v>theater</v>
      </c>
      <c r="R214" t="str">
        <f t="shared" si="21"/>
        <v>plays</v>
      </c>
      <c r="S214" s="4">
        <f t="shared" si="22"/>
        <v>1.5185185185185186</v>
      </c>
      <c r="T214" s="5">
        <f t="shared" si="23"/>
        <v>73.214285714285708</v>
      </c>
    </row>
    <row r="215" spans="1:20" ht="31" x14ac:dyDescent="0.35">
      <c r="A215">
        <v>213</v>
      </c>
      <c r="B215" t="s">
        <v>479</v>
      </c>
      <c r="C215" s="3" t="s">
        <v>480</v>
      </c>
      <c r="D215" s="5">
        <v>87900</v>
      </c>
      <c r="E215" s="5">
        <v>171549</v>
      </c>
      <c r="F215" t="s">
        <v>20</v>
      </c>
      <c r="G215">
        <v>4289</v>
      </c>
      <c r="H215" t="s">
        <v>21</v>
      </c>
      <c r="I215" t="s">
        <v>22</v>
      </c>
      <c r="J215">
        <v>1289019600</v>
      </c>
      <c r="K215">
        <v>1289714400</v>
      </c>
      <c r="L215" s="11">
        <f t="shared" si="18"/>
        <v>40488.208333333336</v>
      </c>
      <c r="M215" s="11">
        <f t="shared" si="19"/>
        <v>40496.25</v>
      </c>
      <c r="N215" t="b">
        <v>0</v>
      </c>
      <c r="O215" t="b">
        <v>1</v>
      </c>
      <c r="P215" t="s">
        <v>60</v>
      </c>
      <c r="Q215" t="str">
        <f t="shared" si="20"/>
        <v>music</v>
      </c>
      <c r="R215" t="str">
        <f t="shared" si="21"/>
        <v>indie rock</v>
      </c>
      <c r="S215" s="4">
        <f t="shared" si="22"/>
        <v>1.9516382252559727</v>
      </c>
      <c r="T215" s="5">
        <f t="shared" si="23"/>
        <v>39.997435299603637</v>
      </c>
    </row>
    <row r="216" spans="1:20" x14ac:dyDescent="0.35">
      <c r="A216">
        <v>214</v>
      </c>
      <c r="B216" t="s">
        <v>481</v>
      </c>
      <c r="C216" s="3" t="s">
        <v>482</v>
      </c>
      <c r="D216" s="5">
        <v>1400</v>
      </c>
      <c r="E216" s="5">
        <v>14324</v>
      </c>
      <c r="F216" t="s">
        <v>20</v>
      </c>
      <c r="G216">
        <v>165</v>
      </c>
      <c r="H216" t="s">
        <v>21</v>
      </c>
      <c r="I216" t="s">
        <v>22</v>
      </c>
      <c r="J216">
        <v>1282194000</v>
      </c>
      <c r="K216">
        <v>1282712400</v>
      </c>
      <c r="L216" s="11">
        <f t="shared" si="18"/>
        <v>40409.208333333336</v>
      </c>
      <c r="M216" s="11">
        <f t="shared" si="19"/>
        <v>40415.208333333336</v>
      </c>
      <c r="N216" t="b">
        <v>0</v>
      </c>
      <c r="O216" t="b">
        <v>0</v>
      </c>
      <c r="P216" t="s">
        <v>23</v>
      </c>
      <c r="Q216" t="str">
        <f t="shared" si="20"/>
        <v>music</v>
      </c>
      <c r="R216" t="str">
        <f t="shared" si="21"/>
        <v>rock</v>
      </c>
      <c r="S216" s="4">
        <f t="shared" si="22"/>
        <v>10.231428571428571</v>
      </c>
      <c r="T216" s="5">
        <f t="shared" si="23"/>
        <v>86.812121212121212</v>
      </c>
    </row>
    <row r="217" spans="1:20" x14ac:dyDescent="0.35">
      <c r="A217">
        <v>215</v>
      </c>
      <c r="B217" t="s">
        <v>483</v>
      </c>
      <c r="C217" s="3" t="s">
        <v>484</v>
      </c>
      <c r="D217" s="5">
        <v>156800</v>
      </c>
      <c r="E217" s="5">
        <v>6024</v>
      </c>
      <c r="F217" t="s">
        <v>14</v>
      </c>
      <c r="G217">
        <v>143</v>
      </c>
      <c r="H217" t="s">
        <v>21</v>
      </c>
      <c r="I217" t="s">
        <v>22</v>
      </c>
      <c r="J217">
        <v>1550037600</v>
      </c>
      <c r="K217">
        <v>1550210400</v>
      </c>
      <c r="L217" s="11">
        <f t="shared" si="18"/>
        <v>43509.25</v>
      </c>
      <c r="M217" s="11">
        <f t="shared" si="19"/>
        <v>43511.25</v>
      </c>
      <c r="N217" t="b">
        <v>0</v>
      </c>
      <c r="O217" t="b">
        <v>0</v>
      </c>
      <c r="P217" t="s">
        <v>33</v>
      </c>
      <c r="Q217" t="str">
        <f t="shared" si="20"/>
        <v>theater</v>
      </c>
      <c r="R217" t="str">
        <f t="shared" si="21"/>
        <v>plays</v>
      </c>
      <c r="S217" s="4">
        <f t="shared" si="22"/>
        <v>3.8418367346938778E-2</v>
      </c>
      <c r="T217" s="5">
        <f t="shared" si="23"/>
        <v>42.125874125874127</v>
      </c>
    </row>
    <row r="218" spans="1:20" x14ac:dyDescent="0.35">
      <c r="A218">
        <v>216</v>
      </c>
      <c r="B218" t="s">
        <v>485</v>
      </c>
      <c r="C218" s="3" t="s">
        <v>486</v>
      </c>
      <c r="D218" s="5">
        <v>121700</v>
      </c>
      <c r="E218" s="5">
        <v>188721</v>
      </c>
      <c r="F218" t="s">
        <v>20</v>
      </c>
      <c r="G218">
        <v>1815</v>
      </c>
      <c r="H218" t="s">
        <v>21</v>
      </c>
      <c r="I218" t="s">
        <v>22</v>
      </c>
      <c r="J218">
        <v>1321941600</v>
      </c>
      <c r="K218">
        <v>1322114400</v>
      </c>
      <c r="L218" s="11">
        <f t="shared" si="18"/>
        <v>40869.25</v>
      </c>
      <c r="M218" s="11">
        <f t="shared" si="19"/>
        <v>40871.25</v>
      </c>
      <c r="N218" t="b">
        <v>0</v>
      </c>
      <c r="O218" t="b">
        <v>0</v>
      </c>
      <c r="P218" t="s">
        <v>33</v>
      </c>
      <c r="Q218" t="str">
        <f t="shared" si="20"/>
        <v>theater</v>
      </c>
      <c r="R218" t="str">
        <f t="shared" si="21"/>
        <v>plays</v>
      </c>
      <c r="S218" s="4">
        <f t="shared" si="22"/>
        <v>1.5507066557107643</v>
      </c>
      <c r="T218" s="5">
        <f t="shared" si="23"/>
        <v>103.97851239669421</v>
      </c>
    </row>
    <row r="219" spans="1:20" x14ac:dyDescent="0.35">
      <c r="A219">
        <v>217</v>
      </c>
      <c r="B219" t="s">
        <v>487</v>
      </c>
      <c r="C219" s="3" t="s">
        <v>488</v>
      </c>
      <c r="D219" s="5">
        <v>129400</v>
      </c>
      <c r="E219" s="5">
        <v>57911</v>
      </c>
      <c r="F219" t="s">
        <v>14</v>
      </c>
      <c r="G219">
        <v>934</v>
      </c>
      <c r="H219" t="s">
        <v>21</v>
      </c>
      <c r="I219" t="s">
        <v>22</v>
      </c>
      <c r="J219">
        <v>1556427600</v>
      </c>
      <c r="K219">
        <v>1557205200</v>
      </c>
      <c r="L219" s="11">
        <f t="shared" si="18"/>
        <v>43583.208333333328</v>
      </c>
      <c r="M219" s="11">
        <f t="shared" si="19"/>
        <v>43592.208333333328</v>
      </c>
      <c r="N219" t="b">
        <v>0</v>
      </c>
      <c r="O219" t="b">
        <v>0</v>
      </c>
      <c r="P219" t="s">
        <v>474</v>
      </c>
      <c r="Q219" t="str">
        <f t="shared" si="20"/>
        <v>film &amp; video</v>
      </c>
      <c r="R219" t="str">
        <f t="shared" si="21"/>
        <v>science fiction</v>
      </c>
      <c r="S219" s="4">
        <f t="shared" si="22"/>
        <v>0.44753477588871715</v>
      </c>
      <c r="T219" s="5">
        <f t="shared" si="23"/>
        <v>62.003211991434689</v>
      </c>
    </row>
    <row r="220" spans="1:20" x14ac:dyDescent="0.35">
      <c r="A220">
        <v>218</v>
      </c>
      <c r="B220" t="s">
        <v>489</v>
      </c>
      <c r="C220" s="3" t="s">
        <v>490</v>
      </c>
      <c r="D220" s="5">
        <v>5700</v>
      </c>
      <c r="E220" s="5">
        <v>12309</v>
      </c>
      <c r="F220" t="s">
        <v>20</v>
      </c>
      <c r="G220">
        <v>397</v>
      </c>
      <c r="H220" t="s">
        <v>40</v>
      </c>
      <c r="I220" t="s">
        <v>41</v>
      </c>
      <c r="J220">
        <v>1320991200</v>
      </c>
      <c r="K220">
        <v>1323928800</v>
      </c>
      <c r="L220" s="11">
        <f t="shared" si="18"/>
        <v>40858.25</v>
      </c>
      <c r="M220" s="11">
        <f t="shared" si="19"/>
        <v>40892.25</v>
      </c>
      <c r="N220" t="b">
        <v>0</v>
      </c>
      <c r="O220" t="b">
        <v>1</v>
      </c>
      <c r="P220" t="s">
        <v>100</v>
      </c>
      <c r="Q220" t="str">
        <f t="shared" si="20"/>
        <v>film &amp; video</v>
      </c>
      <c r="R220" t="str">
        <f t="shared" si="21"/>
        <v>shorts</v>
      </c>
      <c r="S220" s="4">
        <f t="shared" si="22"/>
        <v>2.1594736842105262</v>
      </c>
      <c r="T220" s="5">
        <f t="shared" si="23"/>
        <v>31.005037783375315</v>
      </c>
    </row>
    <row r="221" spans="1:20" x14ac:dyDescent="0.35">
      <c r="A221">
        <v>219</v>
      </c>
      <c r="B221" t="s">
        <v>491</v>
      </c>
      <c r="C221" s="3" t="s">
        <v>492</v>
      </c>
      <c r="D221" s="5">
        <v>41700</v>
      </c>
      <c r="E221" s="5">
        <v>138497</v>
      </c>
      <c r="F221" t="s">
        <v>20</v>
      </c>
      <c r="G221">
        <v>1539</v>
      </c>
      <c r="H221" t="s">
        <v>21</v>
      </c>
      <c r="I221" t="s">
        <v>22</v>
      </c>
      <c r="J221">
        <v>1345093200</v>
      </c>
      <c r="K221">
        <v>1346130000</v>
      </c>
      <c r="L221" s="11">
        <f t="shared" si="18"/>
        <v>41137.208333333336</v>
      </c>
      <c r="M221" s="11">
        <f t="shared" si="19"/>
        <v>41149.208333333336</v>
      </c>
      <c r="N221" t="b">
        <v>0</v>
      </c>
      <c r="O221" t="b">
        <v>0</v>
      </c>
      <c r="P221" t="s">
        <v>71</v>
      </c>
      <c r="Q221" t="str">
        <f t="shared" si="20"/>
        <v>film &amp; video</v>
      </c>
      <c r="R221" t="str">
        <f t="shared" si="21"/>
        <v>animation</v>
      </c>
      <c r="S221" s="4">
        <f t="shared" si="22"/>
        <v>3.3212709832134291</v>
      </c>
      <c r="T221" s="5">
        <f t="shared" si="23"/>
        <v>89.991552956465242</v>
      </c>
    </row>
    <row r="222" spans="1:20" x14ac:dyDescent="0.35">
      <c r="A222">
        <v>220</v>
      </c>
      <c r="B222" t="s">
        <v>493</v>
      </c>
      <c r="C222" s="3" t="s">
        <v>494</v>
      </c>
      <c r="D222" s="5">
        <v>7900</v>
      </c>
      <c r="E222" s="5">
        <v>667</v>
      </c>
      <c r="F222" t="s">
        <v>14</v>
      </c>
      <c r="G222">
        <v>17</v>
      </c>
      <c r="H222" t="s">
        <v>21</v>
      </c>
      <c r="I222" t="s">
        <v>22</v>
      </c>
      <c r="J222">
        <v>1309496400</v>
      </c>
      <c r="K222">
        <v>1311051600</v>
      </c>
      <c r="L222" s="11">
        <f t="shared" si="18"/>
        <v>40725.208333333336</v>
      </c>
      <c r="M222" s="11">
        <f t="shared" si="19"/>
        <v>40743.208333333336</v>
      </c>
      <c r="N222" t="b">
        <v>1</v>
      </c>
      <c r="O222" t="b">
        <v>0</v>
      </c>
      <c r="P222" t="s">
        <v>33</v>
      </c>
      <c r="Q222" t="str">
        <f t="shared" si="20"/>
        <v>theater</v>
      </c>
      <c r="R222" t="str">
        <f t="shared" si="21"/>
        <v>plays</v>
      </c>
      <c r="S222" s="4">
        <f t="shared" si="22"/>
        <v>8.4430379746835441E-2</v>
      </c>
      <c r="T222" s="5">
        <f t="shared" si="23"/>
        <v>39.235294117647058</v>
      </c>
    </row>
    <row r="223" spans="1:20" ht="31" x14ac:dyDescent="0.35">
      <c r="A223">
        <v>221</v>
      </c>
      <c r="B223" t="s">
        <v>495</v>
      </c>
      <c r="C223" s="3" t="s">
        <v>496</v>
      </c>
      <c r="D223" s="5">
        <v>121500</v>
      </c>
      <c r="E223" s="5">
        <v>119830</v>
      </c>
      <c r="F223" t="s">
        <v>14</v>
      </c>
      <c r="G223">
        <v>2179</v>
      </c>
      <c r="H223" t="s">
        <v>21</v>
      </c>
      <c r="I223" t="s">
        <v>22</v>
      </c>
      <c r="J223">
        <v>1340254800</v>
      </c>
      <c r="K223">
        <v>1340427600</v>
      </c>
      <c r="L223" s="11">
        <f t="shared" si="18"/>
        <v>41081.208333333336</v>
      </c>
      <c r="M223" s="11">
        <f t="shared" si="19"/>
        <v>41083.208333333336</v>
      </c>
      <c r="N223" t="b">
        <v>1</v>
      </c>
      <c r="O223" t="b">
        <v>0</v>
      </c>
      <c r="P223" t="s">
        <v>17</v>
      </c>
      <c r="Q223" t="str">
        <f t="shared" si="20"/>
        <v>food</v>
      </c>
      <c r="R223" t="str">
        <f t="shared" si="21"/>
        <v>food trucks</v>
      </c>
      <c r="S223" s="4">
        <f t="shared" si="22"/>
        <v>0.9862551440329218</v>
      </c>
      <c r="T223" s="5">
        <f t="shared" si="23"/>
        <v>54.993116108306566</v>
      </c>
    </row>
    <row r="224" spans="1:20" x14ac:dyDescent="0.35">
      <c r="A224">
        <v>222</v>
      </c>
      <c r="B224" t="s">
        <v>497</v>
      </c>
      <c r="C224" s="3" t="s">
        <v>498</v>
      </c>
      <c r="D224" s="5">
        <v>4800</v>
      </c>
      <c r="E224" s="5">
        <v>6623</v>
      </c>
      <c r="F224" t="s">
        <v>20</v>
      </c>
      <c r="G224">
        <v>138</v>
      </c>
      <c r="H224" t="s">
        <v>21</v>
      </c>
      <c r="I224" t="s">
        <v>22</v>
      </c>
      <c r="J224">
        <v>1412226000</v>
      </c>
      <c r="K224">
        <v>1412312400</v>
      </c>
      <c r="L224" s="11">
        <f t="shared" si="18"/>
        <v>41914.208333333336</v>
      </c>
      <c r="M224" s="11">
        <f t="shared" si="19"/>
        <v>41915.208333333336</v>
      </c>
      <c r="N224" t="b">
        <v>0</v>
      </c>
      <c r="O224" t="b">
        <v>0</v>
      </c>
      <c r="P224" t="s">
        <v>122</v>
      </c>
      <c r="Q224" t="str">
        <f t="shared" si="20"/>
        <v>photography</v>
      </c>
      <c r="R224" t="str">
        <f t="shared" si="21"/>
        <v>photography books</v>
      </c>
      <c r="S224" s="4">
        <f t="shared" si="22"/>
        <v>1.3797916666666667</v>
      </c>
      <c r="T224" s="5">
        <f t="shared" si="23"/>
        <v>47.992753623188406</v>
      </c>
    </row>
    <row r="225" spans="1:20" x14ac:dyDescent="0.35">
      <c r="A225">
        <v>223</v>
      </c>
      <c r="B225" t="s">
        <v>499</v>
      </c>
      <c r="C225" s="3" t="s">
        <v>500</v>
      </c>
      <c r="D225" s="5">
        <v>87300</v>
      </c>
      <c r="E225" s="5">
        <v>81897</v>
      </c>
      <c r="F225" t="s">
        <v>14</v>
      </c>
      <c r="G225">
        <v>931</v>
      </c>
      <c r="H225" t="s">
        <v>21</v>
      </c>
      <c r="I225" t="s">
        <v>22</v>
      </c>
      <c r="J225">
        <v>1458104400</v>
      </c>
      <c r="K225">
        <v>1459314000</v>
      </c>
      <c r="L225" s="11">
        <f t="shared" si="18"/>
        <v>42445.208333333328</v>
      </c>
      <c r="M225" s="11">
        <f t="shared" si="19"/>
        <v>42459.208333333328</v>
      </c>
      <c r="N225" t="b">
        <v>0</v>
      </c>
      <c r="O225" t="b">
        <v>0</v>
      </c>
      <c r="P225" t="s">
        <v>33</v>
      </c>
      <c r="Q225" t="str">
        <f t="shared" si="20"/>
        <v>theater</v>
      </c>
      <c r="R225" t="str">
        <f t="shared" si="21"/>
        <v>plays</v>
      </c>
      <c r="S225" s="4">
        <f t="shared" si="22"/>
        <v>0.93810996563573879</v>
      </c>
      <c r="T225" s="5">
        <f t="shared" si="23"/>
        <v>87.966702470461868</v>
      </c>
    </row>
    <row r="226" spans="1:20" x14ac:dyDescent="0.35">
      <c r="A226">
        <v>224</v>
      </c>
      <c r="B226" t="s">
        <v>501</v>
      </c>
      <c r="C226" s="3" t="s">
        <v>502</v>
      </c>
      <c r="D226" s="5">
        <v>46300</v>
      </c>
      <c r="E226" s="5">
        <v>186885</v>
      </c>
      <c r="F226" t="s">
        <v>20</v>
      </c>
      <c r="G226">
        <v>3594</v>
      </c>
      <c r="H226" t="s">
        <v>21</v>
      </c>
      <c r="I226" t="s">
        <v>22</v>
      </c>
      <c r="J226">
        <v>1411534800</v>
      </c>
      <c r="K226">
        <v>1415426400</v>
      </c>
      <c r="L226" s="11">
        <f t="shared" si="18"/>
        <v>41906.208333333336</v>
      </c>
      <c r="M226" s="11">
        <f t="shared" si="19"/>
        <v>41951.25</v>
      </c>
      <c r="N226" t="b">
        <v>0</v>
      </c>
      <c r="O226" t="b">
        <v>0</v>
      </c>
      <c r="P226" t="s">
        <v>474</v>
      </c>
      <c r="Q226" t="str">
        <f t="shared" si="20"/>
        <v>film &amp; video</v>
      </c>
      <c r="R226" t="str">
        <f t="shared" si="21"/>
        <v>science fiction</v>
      </c>
      <c r="S226" s="4">
        <f t="shared" si="22"/>
        <v>4.0363930885529156</v>
      </c>
      <c r="T226" s="5">
        <f t="shared" si="23"/>
        <v>51.999165275459099</v>
      </c>
    </row>
    <row r="227" spans="1:20" x14ac:dyDescent="0.35">
      <c r="A227">
        <v>225</v>
      </c>
      <c r="B227" t="s">
        <v>503</v>
      </c>
      <c r="C227" s="3" t="s">
        <v>504</v>
      </c>
      <c r="D227" s="5">
        <v>67800</v>
      </c>
      <c r="E227" s="5">
        <v>176398</v>
      </c>
      <c r="F227" t="s">
        <v>20</v>
      </c>
      <c r="G227">
        <v>5880</v>
      </c>
      <c r="H227" t="s">
        <v>21</v>
      </c>
      <c r="I227" t="s">
        <v>22</v>
      </c>
      <c r="J227">
        <v>1399093200</v>
      </c>
      <c r="K227">
        <v>1399093200</v>
      </c>
      <c r="L227" s="11">
        <f t="shared" si="18"/>
        <v>41762.208333333336</v>
      </c>
      <c r="M227" s="11">
        <f t="shared" si="19"/>
        <v>41762.208333333336</v>
      </c>
      <c r="N227" t="b">
        <v>1</v>
      </c>
      <c r="O227" t="b">
        <v>0</v>
      </c>
      <c r="P227" t="s">
        <v>23</v>
      </c>
      <c r="Q227" t="str">
        <f t="shared" si="20"/>
        <v>music</v>
      </c>
      <c r="R227" t="str">
        <f t="shared" si="21"/>
        <v>rock</v>
      </c>
      <c r="S227" s="4">
        <f t="shared" si="22"/>
        <v>2.6017404129793511</v>
      </c>
      <c r="T227" s="5">
        <f t="shared" si="23"/>
        <v>29.999659863945578</v>
      </c>
    </row>
    <row r="228" spans="1:20" x14ac:dyDescent="0.35">
      <c r="A228">
        <v>226</v>
      </c>
      <c r="B228" t="s">
        <v>253</v>
      </c>
      <c r="C228" s="3" t="s">
        <v>505</v>
      </c>
      <c r="D228" s="5">
        <v>3000</v>
      </c>
      <c r="E228" s="5">
        <v>10999</v>
      </c>
      <c r="F228" t="s">
        <v>20</v>
      </c>
      <c r="G228">
        <v>112</v>
      </c>
      <c r="H228" t="s">
        <v>21</v>
      </c>
      <c r="I228" t="s">
        <v>22</v>
      </c>
      <c r="J228">
        <v>1270702800</v>
      </c>
      <c r="K228">
        <v>1273899600</v>
      </c>
      <c r="L228" s="11">
        <f t="shared" si="18"/>
        <v>40276.208333333336</v>
      </c>
      <c r="M228" s="11">
        <f t="shared" si="19"/>
        <v>40313.208333333336</v>
      </c>
      <c r="N228" t="b">
        <v>0</v>
      </c>
      <c r="O228" t="b">
        <v>0</v>
      </c>
      <c r="P228" t="s">
        <v>122</v>
      </c>
      <c r="Q228" t="str">
        <f t="shared" si="20"/>
        <v>photography</v>
      </c>
      <c r="R228" t="str">
        <f t="shared" si="21"/>
        <v>photography books</v>
      </c>
      <c r="S228" s="4">
        <f t="shared" si="22"/>
        <v>3.6663333333333332</v>
      </c>
      <c r="T228" s="5">
        <f t="shared" si="23"/>
        <v>98.205357142857139</v>
      </c>
    </row>
    <row r="229" spans="1:20" x14ac:dyDescent="0.35">
      <c r="A229">
        <v>227</v>
      </c>
      <c r="B229" t="s">
        <v>506</v>
      </c>
      <c r="C229" s="3" t="s">
        <v>507</v>
      </c>
      <c r="D229" s="5">
        <v>60900</v>
      </c>
      <c r="E229" s="5">
        <v>102751</v>
      </c>
      <c r="F229" t="s">
        <v>20</v>
      </c>
      <c r="G229">
        <v>943</v>
      </c>
      <c r="H229" t="s">
        <v>21</v>
      </c>
      <c r="I229" t="s">
        <v>22</v>
      </c>
      <c r="J229">
        <v>1431666000</v>
      </c>
      <c r="K229">
        <v>1432184400</v>
      </c>
      <c r="L229" s="11">
        <f t="shared" si="18"/>
        <v>42139.208333333328</v>
      </c>
      <c r="M229" s="11">
        <f t="shared" si="19"/>
        <v>42145.208333333328</v>
      </c>
      <c r="N229" t="b">
        <v>0</v>
      </c>
      <c r="O229" t="b">
        <v>0</v>
      </c>
      <c r="P229" t="s">
        <v>292</v>
      </c>
      <c r="Q229" t="str">
        <f t="shared" si="20"/>
        <v>games</v>
      </c>
      <c r="R229" t="str">
        <f t="shared" si="21"/>
        <v>mobile games</v>
      </c>
      <c r="S229" s="4">
        <f t="shared" si="22"/>
        <v>1.687208538587849</v>
      </c>
      <c r="T229" s="5">
        <f t="shared" si="23"/>
        <v>108.96182396606575</v>
      </c>
    </row>
    <row r="230" spans="1:20" x14ac:dyDescent="0.35">
      <c r="A230">
        <v>228</v>
      </c>
      <c r="B230" t="s">
        <v>508</v>
      </c>
      <c r="C230" s="3" t="s">
        <v>509</v>
      </c>
      <c r="D230" s="5">
        <v>137900</v>
      </c>
      <c r="E230" s="5">
        <v>165352</v>
      </c>
      <c r="F230" t="s">
        <v>20</v>
      </c>
      <c r="G230">
        <v>2468</v>
      </c>
      <c r="H230" t="s">
        <v>21</v>
      </c>
      <c r="I230" t="s">
        <v>22</v>
      </c>
      <c r="J230">
        <v>1472619600</v>
      </c>
      <c r="K230">
        <v>1474779600</v>
      </c>
      <c r="L230" s="11">
        <f t="shared" si="18"/>
        <v>42613.208333333328</v>
      </c>
      <c r="M230" s="11">
        <f t="shared" si="19"/>
        <v>42638.208333333328</v>
      </c>
      <c r="N230" t="b">
        <v>0</v>
      </c>
      <c r="O230" t="b">
        <v>0</v>
      </c>
      <c r="P230" t="s">
        <v>71</v>
      </c>
      <c r="Q230" t="str">
        <f t="shared" si="20"/>
        <v>film &amp; video</v>
      </c>
      <c r="R230" t="str">
        <f t="shared" si="21"/>
        <v>animation</v>
      </c>
      <c r="S230" s="4">
        <f t="shared" si="22"/>
        <v>1.1990717911530093</v>
      </c>
      <c r="T230" s="5">
        <f t="shared" si="23"/>
        <v>66.998379254457049</v>
      </c>
    </row>
    <row r="231" spans="1:20" x14ac:dyDescent="0.35">
      <c r="A231">
        <v>229</v>
      </c>
      <c r="B231" t="s">
        <v>510</v>
      </c>
      <c r="C231" s="3" t="s">
        <v>511</v>
      </c>
      <c r="D231" s="5">
        <v>85600</v>
      </c>
      <c r="E231" s="5">
        <v>165798</v>
      </c>
      <c r="F231" t="s">
        <v>20</v>
      </c>
      <c r="G231">
        <v>2551</v>
      </c>
      <c r="H231" t="s">
        <v>21</v>
      </c>
      <c r="I231" t="s">
        <v>22</v>
      </c>
      <c r="J231">
        <v>1496293200</v>
      </c>
      <c r="K231">
        <v>1500440400</v>
      </c>
      <c r="L231" s="11">
        <f t="shared" si="18"/>
        <v>42887.208333333328</v>
      </c>
      <c r="M231" s="11">
        <f t="shared" si="19"/>
        <v>42935.208333333328</v>
      </c>
      <c r="N231" t="b">
        <v>0</v>
      </c>
      <c r="O231" t="b">
        <v>1</v>
      </c>
      <c r="P231" t="s">
        <v>292</v>
      </c>
      <c r="Q231" t="str">
        <f t="shared" si="20"/>
        <v>games</v>
      </c>
      <c r="R231" t="str">
        <f t="shared" si="21"/>
        <v>mobile games</v>
      </c>
      <c r="S231" s="4">
        <f t="shared" si="22"/>
        <v>1.936892523364486</v>
      </c>
      <c r="T231" s="5">
        <f t="shared" si="23"/>
        <v>64.99333594668758</v>
      </c>
    </row>
    <row r="232" spans="1:20" x14ac:dyDescent="0.35">
      <c r="A232">
        <v>230</v>
      </c>
      <c r="B232" t="s">
        <v>512</v>
      </c>
      <c r="C232" s="3" t="s">
        <v>513</v>
      </c>
      <c r="D232" s="5">
        <v>2400</v>
      </c>
      <c r="E232" s="5">
        <v>10084</v>
      </c>
      <c r="F232" t="s">
        <v>20</v>
      </c>
      <c r="G232">
        <v>101</v>
      </c>
      <c r="H232" t="s">
        <v>21</v>
      </c>
      <c r="I232" t="s">
        <v>22</v>
      </c>
      <c r="J232">
        <v>1575612000</v>
      </c>
      <c r="K232">
        <v>1575612000</v>
      </c>
      <c r="L232" s="11">
        <f t="shared" si="18"/>
        <v>43805.25</v>
      </c>
      <c r="M232" s="11">
        <f t="shared" si="19"/>
        <v>43805.25</v>
      </c>
      <c r="N232" t="b">
        <v>0</v>
      </c>
      <c r="O232" t="b">
        <v>0</v>
      </c>
      <c r="P232" t="s">
        <v>89</v>
      </c>
      <c r="Q232" t="str">
        <f t="shared" si="20"/>
        <v>games</v>
      </c>
      <c r="R232" t="str">
        <f t="shared" si="21"/>
        <v>video games</v>
      </c>
      <c r="S232" s="4">
        <f t="shared" si="22"/>
        <v>4.2016666666666671</v>
      </c>
      <c r="T232" s="5">
        <f t="shared" si="23"/>
        <v>99.841584158415841</v>
      </c>
    </row>
    <row r="233" spans="1:20" x14ac:dyDescent="0.35">
      <c r="A233">
        <v>231</v>
      </c>
      <c r="B233" t="s">
        <v>514</v>
      </c>
      <c r="C233" s="3" t="s">
        <v>515</v>
      </c>
      <c r="D233" s="5">
        <v>7200</v>
      </c>
      <c r="E233" s="5">
        <v>5523</v>
      </c>
      <c r="F233" t="s">
        <v>74</v>
      </c>
      <c r="G233">
        <v>67</v>
      </c>
      <c r="H233" t="s">
        <v>21</v>
      </c>
      <c r="I233" t="s">
        <v>22</v>
      </c>
      <c r="J233">
        <v>1369112400</v>
      </c>
      <c r="K233">
        <v>1374123600</v>
      </c>
      <c r="L233" s="11">
        <f t="shared" si="18"/>
        <v>41415.208333333336</v>
      </c>
      <c r="M233" s="11">
        <f t="shared" si="19"/>
        <v>41473.208333333336</v>
      </c>
      <c r="N233" t="b">
        <v>0</v>
      </c>
      <c r="O233" t="b">
        <v>0</v>
      </c>
      <c r="P233" t="s">
        <v>33</v>
      </c>
      <c r="Q233" t="str">
        <f t="shared" si="20"/>
        <v>theater</v>
      </c>
      <c r="R233" t="str">
        <f t="shared" si="21"/>
        <v>plays</v>
      </c>
      <c r="S233" s="4">
        <f t="shared" si="22"/>
        <v>0.76708333333333334</v>
      </c>
      <c r="T233" s="5">
        <f t="shared" si="23"/>
        <v>82.432835820895519</v>
      </c>
    </row>
    <row r="234" spans="1:20" x14ac:dyDescent="0.35">
      <c r="A234">
        <v>232</v>
      </c>
      <c r="B234" t="s">
        <v>516</v>
      </c>
      <c r="C234" s="3" t="s">
        <v>517</v>
      </c>
      <c r="D234" s="5">
        <v>3400</v>
      </c>
      <c r="E234" s="5">
        <v>5823</v>
      </c>
      <c r="F234" t="s">
        <v>20</v>
      </c>
      <c r="G234">
        <v>92</v>
      </c>
      <c r="H234" t="s">
        <v>21</v>
      </c>
      <c r="I234" t="s">
        <v>22</v>
      </c>
      <c r="J234">
        <v>1469422800</v>
      </c>
      <c r="K234">
        <v>1469509200</v>
      </c>
      <c r="L234" s="11">
        <f t="shared" si="18"/>
        <v>42576.208333333328</v>
      </c>
      <c r="M234" s="11">
        <f t="shared" si="19"/>
        <v>42577.208333333328</v>
      </c>
      <c r="N234" t="b">
        <v>0</v>
      </c>
      <c r="O234" t="b">
        <v>0</v>
      </c>
      <c r="P234" t="s">
        <v>33</v>
      </c>
      <c r="Q234" t="str">
        <f t="shared" si="20"/>
        <v>theater</v>
      </c>
      <c r="R234" t="str">
        <f t="shared" si="21"/>
        <v>plays</v>
      </c>
      <c r="S234" s="4">
        <f t="shared" si="22"/>
        <v>1.7126470588235294</v>
      </c>
      <c r="T234" s="5">
        <f t="shared" si="23"/>
        <v>63.293478260869563</v>
      </c>
    </row>
    <row r="235" spans="1:20" x14ac:dyDescent="0.35">
      <c r="A235">
        <v>233</v>
      </c>
      <c r="B235" t="s">
        <v>518</v>
      </c>
      <c r="C235" s="3" t="s">
        <v>519</v>
      </c>
      <c r="D235" s="5">
        <v>3800</v>
      </c>
      <c r="E235" s="5">
        <v>6000</v>
      </c>
      <c r="F235" t="s">
        <v>20</v>
      </c>
      <c r="G235">
        <v>62</v>
      </c>
      <c r="H235" t="s">
        <v>21</v>
      </c>
      <c r="I235" t="s">
        <v>22</v>
      </c>
      <c r="J235">
        <v>1307854800</v>
      </c>
      <c r="K235">
        <v>1309237200</v>
      </c>
      <c r="L235" s="11">
        <f t="shared" si="18"/>
        <v>40706.208333333336</v>
      </c>
      <c r="M235" s="11">
        <f t="shared" si="19"/>
        <v>40722.208333333336</v>
      </c>
      <c r="N235" t="b">
        <v>0</v>
      </c>
      <c r="O235" t="b">
        <v>0</v>
      </c>
      <c r="P235" t="s">
        <v>71</v>
      </c>
      <c r="Q235" t="str">
        <f t="shared" si="20"/>
        <v>film &amp; video</v>
      </c>
      <c r="R235" t="str">
        <f t="shared" si="21"/>
        <v>animation</v>
      </c>
      <c r="S235" s="4">
        <f t="shared" si="22"/>
        <v>1.5789473684210527</v>
      </c>
      <c r="T235" s="5">
        <f t="shared" si="23"/>
        <v>96.774193548387103</v>
      </c>
    </row>
    <row r="236" spans="1:20" x14ac:dyDescent="0.35">
      <c r="A236">
        <v>234</v>
      </c>
      <c r="B236" t="s">
        <v>520</v>
      </c>
      <c r="C236" s="3" t="s">
        <v>521</v>
      </c>
      <c r="D236" s="5">
        <v>7500</v>
      </c>
      <c r="E236" s="5">
        <v>8181</v>
      </c>
      <c r="F236" t="s">
        <v>20</v>
      </c>
      <c r="G236">
        <v>149</v>
      </c>
      <c r="H236" t="s">
        <v>107</v>
      </c>
      <c r="I236" t="s">
        <v>108</v>
      </c>
      <c r="J236">
        <v>1503378000</v>
      </c>
      <c r="K236">
        <v>1503982800</v>
      </c>
      <c r="L236" s="11">
        <f t="shared" si="18"/>
        <v>42969.208333333328</v>
      </c>
      <c r="M236" s="11">
        <f t="shared" si="19"/>
        <v>42976.208333333328</v>
      </c>
      <c r="N236" t="b">
        <v>0</v>
      </c>
      <c r="O236" t="b">
        <v>1</v>
      </c>
      <c r="P236" t="s">
        <v>89</v>
      </c>
      <c r="Q236" t="str">
        <f t="shared" si="20"/>
        <v>games</v>
      </c>
      <c r="R236" t="str">
        <f t="shared" si="21"/>
        <v>video games</v>
      </c>
      <c r="S236" s="4">
        <f t="shared" si="22"/>
        <v>1.0908</v>
      </c>
      <c r="T236" s="5">
        <f t="shared" si="23"/>
        <v>54.906040268456373</v>
      </c>
    </row>
    <row r="237" spans="1:20" ht="31" x14ac:dyDescent="0.35">
      <c r="A237">
        <v>235</v>
      </c>
      <c r="B237" t="s">
        <v>522</v>
      </c>
      <c r="C237" s="3" t="s">
        <v>523</v>
      </c>
      <c r="D237" s="5">
        <v>8600</v>
      </c>
      <c r="E237" s="5">
        <v>3589</v>
      </c>
      <c r="F237" t="s">
        <v>14</v>
      </c>
      <c r="G237">
        <v>92</v>
      </c>
      <c r="H237" t="s">
        <v>21</v>
      </c>
      <c r="I237" t="s">
        <v>22</v>
      </c>
      <c r="J237">
        <v>1486965600</v>
      </c>
      <c r="K237">
        <v>1487397600</v>
      </c>
      <c r="L237" s="11">
        <f t="shared" si="18"/>
        <v>42779.25</v>
      </c>
      <c r="M237" s="11">
        <f t="shared" si="19"/>
        <v>42784.25</v>
      </c>
      <c r="N237" t="b">
        <v>0</v>
      </c>
      <c r="O237" t="b">
        <v>0</v>
      </c>
      <c r="P237" t="s">
        <v>71</v>
      </c>
      <c r="Q237" t="str">
        <f t="shared" si="20"/>
        <v>film &amp; video</v>
      </c>
      <c r="R237" t="str">
        <f t="shared" si="21"/>
        <v>animation</v>
      </c>
      <c r="S237" s="4">
        <f t="shared" si="22"/>
        <v>0.41732558139534881</v>
      </c>
      <c r="T237" s="5">
        <f t="shared" si="23"/>
        <v>39.010869565217391</v>
      </c>
    </row>
    <row r="238" spans="1:20" x14ac:dyDescent="0.35">
      <c r="A238">
        <v>236</v>
      </c>
      <c r="B238" t="s">
        <v>524</v>
      </c>
      <c r="C238" s="3" t="s">
        <v>525</v>
      </c>
      <c r="D238" s="5">
        <v>39500</v>
      </c>
      <c r="E238" s="5">
        <v>4323</v>
      </c>
      <c r="F238" t="s">
        <v>14</v>
      </c>
      <c r="G238">
        <v>57</v>
      </c>
      <c r="H238" t="s">
        <v>26</v>
      </c>
      <c r="I238" t="s">
        <v>27</v>
      </c>
      <c r="J238">
        <v>1561438800</v>
      </c>
      <c r="K238">
        <v>1562043600</v>
      </c>
      <c r="L238" s="11">
        <f t="shared" si="18"/>
        <v>43641.208333333328</v>
      </c>
      <c r="M238" s="11">
        <f t="shared" si="19"/>
        <v>43648.208333333328</v>
      </c>
      <c r="N238" t="b">
        <v>0</v>
      </c>
      <c r="O238" t="b">
        <v>1</v>
      </c>
      <c r="P238" t="s">
        <v>23</v>
      </c>
      <c r="Q238" t="str">
        <f t="shared" si="20"/>
        <v>music</v>
      </c>
      <c r="R238" t="str">
        <f t="shared" si="21"/>
        <v>rock</v>
      </c>
      <c r="S238" s="4">
        <f t="shared" si="22"/>
        <v>0.10944303797468355</v>
      </c>
      <c r="T238" s="5">
        <f t="shared" si="23"/>
        <v>75.84210526315789</v>
      </c>
    </row>
    <row r="239" spans="1:20" ht="31" x14ac:dyDescent="0.35">
      <c r="A239">
        <v>237</v>
      </c>
      <c r="B239" t="s">
        <v>526</v>
      </c>
      <c r="C239" s="3" t="s">
        <v>527</v>
      </c>
      <c r="D239" s="5">
        <v>9300</v>
      </c>
      <c r="E239" s="5">
        <v>14822</v>
      </c>
      <c r="F239" t="s">
        <v>20</v>
      </c>
      <c r="G239">
        <v>329</v>
      </c>
      <c r="H239" t="s">
        <v>21</v>
      </c>
      <c r="I239" t="s">
        <v>22</v>
      </c>
      <c r="J239">
        <v>1398402000</v>
      </c>
      <c r="K239">
        <v>1398574800</v>
      </c>
      <c r="L239" s="11">
        <f t="shared" si="18"/>
        <v>41754.208333333336</v>
      </c>
      <c r="M239" s="11">
        <f t="shared" si="19"/>
        <v>41756.208333333336</v>
      </c>
      <c r="N239" t="b">
        <v>0</v>
      </c>
      <c r="O239" t="b">
        <v>0</v>
      </c>
      <c r="P239" t="s">
        <v>71</v>
      </c>
      <c r="Q239" t="str">
        <f t="shared" si="20"/>
        <v>film &amp; video</v>
      </c>
      <c r="R239" t="str">
        <f t="shared" si="21"/>
        <v>animation</v>
      </c>
      <c r="S239" s="4">
        <f t="shared" si="22"/>
        <v>1.593763440860215</v>
      </c>
      <c r="T239" s="5">
        <f t="shared" si="23"/>
        <v>45.051671732522799</v>
      </c>
    </row>
    <row r="240" spans="1:20" x14ac:dyDescent="0.35">
      <c r="A240">
        <v>238</v>
      </c>
      <c r="B240" t="s">
        <v>528</v>
      </c>
      <c r="C240" s="3" t="s">
        <v>529</v>
      </c>
      <c r="D240" s="5">
        <v>2400</v>
      </c>
      <c r="E240" s="5">
        <v>10138</v>
      </c>
      <c r="F240" t="s">
        <v>20</v>
      </c>
      <c r="G240">
        <v>97</v>
      </c>
      <c r="H240" t="s">
        <v>36</v>
      </c>
      <c r="I240" t="s">
        <v>37</v>
      </c>
      <c r="J240">
        <v>1513231200</v>
      </c>
      <c r="K240">
        <v>1515391200</v>
      </c>
      <c r="L240" s="11">
        <f t="shared" si="18"/>
        <v>43083.25</v>
      </c>
      <c r="M240" s="11">
        <f t="shared" si="19"/>
        <v>43108.25</v>
      </c>
      <c r="N240" t="b">
        <v>0</v>
      </c>
      <c r="O240" t="b">
        <v>1</v>
      </c>
      <c r="P240" t="s">
        <v>33</v>
      </c>
      <c r="Q240" t="str">
        <f t="shared" si="20"/>
        <v>theater</v>
      </c>
      <c r="R240" t="str">
        <f t="shared" si="21"/>
        <v>plays</v>
      </c>
      <c r="S240" s="4">
        <f t="shared" si="22"/>
        <v>4.2241666666666671</v>
      </c>
      <c r="T240" s="5">
        <f t="shared" si="23"/>
        <v>104.51546391752578</v>
      </c>
    </row>
    <row r="241" spans="1:20" ht="31" x14ac:dyDescent="0.35">
      <c r="A241">
        <v>239</v>
      </c>
      <c r="B241" t="s">
        <v>530</v>
      </c>
      <c r="C241" s="3" t="s">
        <v>531</v>
      </c>
      <c r="D241" s="5">
        <v>3200</v>
      </c>
      <c r="E241" s="5">
        <v>3127</v>
      </c>
      <c r="F241" t="s">
        <v>14</v>
      </c>
      <c r="G241">
        <v>41</v>
      </c>
      <c r="H241" t="s">
        <v>21</v>
      </c>
      <c r="I241" t="s">
        <v>22</v>
      </c>
      <c r="J241">
        <v>1440824400</v>
      </c>
      <c r="K241">
        <v>1441170000</v>
      </c>
      <c r="L241" s="11">
        <f t="shared" si="18"/>
        <v>42245.208333333328</v>
      </c>
      <c r="M241" s="11">
        <f t="shared" si="19"/>
        <v>42249.208333333328</v>
      </c>
      <c r="N241" t="b">
        <v>0</v>
      </c>
      <c r="O241" t="b">
        <v>0</v>
      </c>
      <c r="P241" t="s">
        <v>65</v>
      </c>
      <c r="Q241" t="str">
        <f t="shared" si="20"/>
        <v>technology</v>
      </c>
      <c r="R241" t="str">
        <f t="shared" si="21"/>
        <v>wearables</v>
      </c>
      <c r="S241" s="4">
        <f t="shared" si="22"/>
        <v>0.97718749999999999</v>
      </c>
      <c r="T241" s="5">
        <f t="shared" si="23"/>
        <v>76.268292682926827</v>
      </c>
    </row>
    <row r="242" spans="1:20" x14ac:dyDescent="0.35">
      <c r="A242">
        <v>240</v>
      </c>
      <c r="B242" t="s">
        <v>532</v>
      </c>
      <c r="C242" s="3" t="s">
        <v>533</v>
      </c>
      <c r="D242" s="5">
        <v>29400</v>
      </c>
      <c r="E242" s="5">
        <v>123124</v>
      </c>
      <c r="F242" t="s">
        <v>20</v>
      </c>
      <c r="G242">
        <v>1784</v>
      </c>
      <c r="H242" t="s">
        <v>21</v>
      </c>
      <c r="I242" t="s">
        <v>22</v>
      </c>
      <c r="J242">
        <v>1281070800</v>
      </c>
      <c r="K242">
        <v>1281157200</v>
      </c>
      <c r="L242" s="11">
        <f t="shared" si="18"/>
        <v>40396.208333333336</v>
      </c>
      <c r="M242" s="11">
        <f t="shared" si="19"/>
        <v>40397.208333333336</v>
      </c>
      <c r="N242" t="b">
        <v>0</v>
      </c>
      <c r="O242" t="b">
        <v>0</v>
      </c>
      <c r="P242" t="s">
        <v>33</v>
      </c>
      <c r="Q242" t="str">
        <f t="shared" si="20"/>
        <v>theater</v>
      </c>
      <c r="R242" t="str">
        <f t="shared" si="21"/>
        <v>plays</v>
      </c>
      <c r="S242" s="4">
        <f t="shared" si="22"/>
        <v>4.1878911564625847</v>
      </c>
      <c r="T242" s="5">
        <f t="shared" si="23"/>
        <v>69.015695067264573</v>
      </c>
    </row>
    <row r="243" spans="1:20" x14ac:dyDescent="0.35">
      <c r="A243">
        <v>241</v>
      </c>
      <c r="B243" t="s">
        <v>534</v>
      </c>
      <c r="C243" s="3" t="s">
        <v>535</v>
      </c>
      <c r="D243" s="5">
        <v>168500</v>
      </c>
      <c r="E243" s="5">
        <v>171729</v>
      </c>
      <c r="F243" t="s">
        <v>20</v>
      </c>
      <c r="G243">
        <v>1684</v>
      </c>
      <c r="H243" t="s">
        <v>26</v>
      </c>
      <c r="I243" t="s">
        <v>27</v>
      </c>
      <c r="J243">
        <v>1397365200</v>
      </c>
      <c r="K243">
        <v>1398229200</v>
      </c>
      <c r="L243" s="11">
        <f t="shared" si="18"/>
        <v>41742.208333333336</v>
      </c>
      <c r="M243" s="11">
        <f t="shared" si="19"/>
        <v>41752.208333333336</v>
      </c>
      <c r="N243" t="b">
        <v>0</v>
      </c>
      <c r="O243" t="b">
        <v>1</v>
      </c>
      <c r="P243" t="s">
        <v>68</v>
      </c>
      <c r="Q243" t="str">
        <f t="shared" si="20"/>
        <v>publishing</v>
      </c>
      <c r="R243" t="str">
        <f t="shared" si="21"/>
        <v>nonfiction</v>
      </c>
      <c r="S243" s="4">
        <f t="shared" si="22"/>
        <v>1.0191632047477746</v>
      </c>
      <c r="T243" s="5">
        <f t="shared" si="23"/>
        <v>101.97684085510689</v>
      </c>
    </row>
    <row r="244" spans="1:20" x14ac:dyDescent="0.35">
      <c r="A244">
        <v>242</v>
      </c>
      <c r="B244" t="s">
        <v>536</v>
      </c>
      <c r="C244" s="3" t="s">
        <v>537</v>
      </c>
      <c r="D244" s="5">
        <v>8400</v>
      </c>
      <c r="E244" s="5">
        <v>10729</v>
      </c>
      <c r="F244" t="s">
        <v>20</v>
      </c>
      <c r="G244">
        <v>250</v>
      </c>
      <c r="H244" t="s">
        <v>21</v>
      </c>
      <c r="I244" t="s">
        <v>22</v>
      </c>
      <c r="J244">
        <v>1494392400</v>
      </c>
      <c r="K244">
        <v>1495256400</v>
      </c>
      <c r="L244" s="11">
        <f t="shared" si="18"/>
        <v>42865.208333333328</v>
      </c>
      <c r="M244" s="11">
        <f t="shared" si="19"/>
        <v>42875.208333333328</v>
      </c>
      <c r="N244" t="b">
        <v>0</v>
      </c>
      <c r="O244" t="b">
        <v>1</v>
      </c>
      <c r="P244" t="s">
        <v>23</v>
      </c>
      <c r="Q244" t="str">
        <f t="shared" si="20"/>
        <v>music</v>
      </c>
      <c r="R244" t="str">
        <f t="shared" si="21"/>
        <v>rock</v>
      </c>
      <c r="S244" s="4">
        <f t="shared" si="22"/>
        <v>1.2772619047619047</v>
      </c>
      <c r="T244" s="5">
        <f t="shared" si="23"/>
        <v>42.915999999999997</v>
      </c>
    </row>
    <row r="245" spans="1:20" ht="31" x14ac:dyDescent="0.35">
      <c r="A245">
        <v>243</v>
      </c>
      <c r="B245" t="s">
        <v>538</v>
      </c>
      <c r="C245" s="3" t="s">
        <v>539</v>
      </c>
      <c r="D245" s="5">
        <v>2300</v>
      </c>
      <c r="E245" s="5">
        <v>10240</v>
      </c>
      <c r="F245" t="s">
        <v>20</v>
      </c>
      <c r="G245">
        <v>238</v>
      </c>
      <c r="H245" t="s">
        <v>21</v>
      </c>
      <c r="I245" t="s">
        <v>22</v>
      </c>
      <c r="J245">
        <v>1520143200</v>
      </c>
      <c r="K245">
        <v>1520402400</v>
      </c>
      <c r="L245" s="11">
        <f t="shared" si="18"/>
        <v>43163.25</v>
      </c>
      <c r="M245" s="11">
        <f t="shared" si="19"/>
        <v>43166.25</v>
      </c>
      <c r="N245" t="b">
        <v>0</v>
      </c>
      <c r="O245" t="b">
        <v>0</v>
      </c>
      <c r="P245" t="s">
        <v>33</v>
      </c>
      <c r="Q245" t="str">
        <f t="shared" si="20"/>
        <v>theater</v>
      </c>
      <c r="R245" t="str">
        <f t="shared" si="21"/>
        <v>plays</v>
      </c>
      <c r="S245" s="4">
        <f t="shared" si="22"/>
        <v>4.4521739130434783</v>
      </c>
      <c r="T245" s="5">
        <f t="shared" si="23"/>
        <v>43.025210084033617</v>
      </c>
    </row>
    <row r="246" spans="1:20" ht="31" x14ac:dyDescent="0.35">
      <c r="A246">
        <v>244</v>
      </c>
      <c r="B246" t="s">
        <v>540</v>
      </c>
      <c r="C246" s="3" t="s">
        <v>541</v>
      </c>
      <c r="D246" s="5">
        <v>700</v>
      </c>
      <c r="E246" s="5">
        <v>3988</v>
      </c>
      <c r="F246" t="s">
        <v>20</v>
      </c>
      <c r="G246">
        <v>53</v>
      </c>
      <c r="H246" t="s">
        <v>21</v>
      </c>
      <c r="I246" t="s">
        <v>22</v>
      </c>
      <c r="J246">
        <v>1405314000</v>
      </c>
      <c r="K246">
        <v>1409806800</v>
      </c>
      <c r="L246" s="11">
        <f t="shared" si="18"/>
        <v>41834.208333333336</v>
      </c>
      <c r="M246" s="11">
        <f t="shared" si="19"/>
        <v>41886.208333333336</v>
      </c>
      <c r="N246" t="b">
        <v>0</v>
      </c>
      <c r="O246" t="b">
        <v>0</v>
      </c>
      <c r="P246" t="s">
        <v>33</v>
      </c>
      <c r="Q246" t="str">
        <f t="shared" si="20"/>
        <v>theater</v>
      </c>
      <c r="R246" t="str">
        <f t="shared" si="21"/>
        <v>plays</v>
      </c>
      <c r="S246" s="4">
        <f t="shared" si="22"/>
        <v>5.6971428571428575</v>
      </c>
      <c r="T246" s="5">
        <f t="shared" si="23"/>
        <v>75.245283018867923</v>
      </c>
    </row>
    <row r="247" spans="1:20" x14ac:dyDescent="0.35">
      <c r="A247">
        <v>245</v>
      </c>
      <c r="B247" t="s">
        <v>542</v>
      </c>
      <c r="C247" s="3" t="s">
        <v>543</v>
      </c>
      <c r="D247" s="5">
        <v>2900</v>
      </c>
      <c r="E247" s="5">
        <v>14771</v>
      </c>
      <c r="F247" t="s">
        <v>20</v>
      </c>
      <c r="G247">
        <v>214</v>
      </c>
      <c r="H247" t="s">
        <v>21</v>
      </c>
      <c r="I247" t="s">
        <v>22</v>
      </c>
      <c r="J247">
        <v>1396846800</v>
      </c>
      <c r="K247">
        <v>1396933200</v>
      </c>
      <c r="L247" s="11">
        <f t="shared" si="18"/>
        <v>41736.208333333336</v>
      </c>
      <c r="M247" s="11">
        <f t="shared" si="19"/>
        <v>41737.208333333336</v>
      </c>
      <c r="N247" t="b">
        <v>0</v>
      </c>
      <c r="O247" t="b">
        <v>0</v>
      </c>
      <c r="P247" t="s">
        <v>33</v>
      </c>
      <c r="Q247" t="str">
        <f t="shared" si="20"/>
        <v>theater</v>
      </c>
      <c r="R247" t="str">
        <f t="shared" si="21"/>
        <v>plays</v>
      </c>
      <c r="S247" s="4">
        <f t="shared" si="22"/>
        <v>5.0934482758620687</v>
      </c>
      <c r="T247" s="5">
        <f t="shared" si="23"/>
        <v>69.023364485981304</v>
      </c>
    </row>
    <row r="248" spans="1:20" x14ac:dyDescent="0.35">
      <c r="A248">
        <v>246</v>
      </c>
      <c r="B248" t="s">
        <v>544</v>
      </c>
      <c r="C248" s="3" t="s">
        <v>545</v>
      </c>
      <c r="D248" s="5">
        <v>4500</v>
      </c>
      <c r="E248" s="5">
        <v>14649</v>
      </c>
      <c r="F248" t="s">
        <v>20</v>
      </c>
      <c r="G248">
        <v>222</v>
      </c>
      <c r="H248" t="s">
        <v>21</v>
      </c>
      <c r="I248" t="s">
        <v>22</v>
      </c>
      <c r="J248">
        <v>1375678800</v>
      </c>
      <c r="K248">
        <v>1376024400</v>
      </c>
      <c r="L248" s="11">
        <f t="shared" si="18"/>
        <v>41491.208333333336</v>
      </c>
      <c r="M248" s="11">
        <f t="shared" si="19"/>
        <v>41495.208333333336</v>
      </c>
      <c r="N248" t="b">
        <v>0</v>
      </c>
      <c r="O248" t="b">
        <v>0</v>
      </c>
      <c r="P248" t="s">
        <v>28</v>
      </c>
      <c r="Q248" t="str">
        <f t="shared" si="20"/>
        <v>technology</v>
      </c>
      <c r="R248" t="str">
        <f t="shared" si="21"/>
        <v>web</v>
      </c>
      <c r="S248" s="4">
        <f t="shared" si="22"/>
        <v>3.2553333333333332</v>
      </c>
      <c r="T248" s="5">
        <f t="shared" si="23"/>
        <v>65.986486486486484</v>
      </c>
    </row>
    <row r="249" spans="1:20" x14ac:dyDescent="0.35">
      <c r="A249">
        <v>247</v>
      </c>
      <c r="B249" t="s">
        <v>546</v>
      </c>
      <c r="C249" s="3" t="s">
        <v>547</v>
      </c>
      <c r="D249" s="5">
        <v>19800</v>
      </c>
      <c r="E249" s="5">
        <v>184658</v>
      </c>
      <c r="F249" t="s">
        <v>20</v>
      </c>
      <c r="G249">
        <v>1884</v>
      </c>
      <c r="H249" t="s">
        <v>21</v>
      </c>
      <c r="I249" t="s">
        <v>22</v>
      </c>
      <c r="J249">
        <v>1482386400</v>
      </c>
      <c r="K249">
        <v>1483682400</v>
      </c>
      <c r="L249" s="11">
        <f t="shared" si="18"/>
        <v>42726.25</v>
      </c>
      <c r="M249" s="11">
        <f t="shared" si="19"/>
        <v>42741.25</v>
      </c>
      <c r="N249" t="b">
        <v>0</v>
      </c>
      <c r="O249" t="b">
        <v>1</v>
      </c>
      <c r="P249" t="s">
        <v>119</v>
      </c>
      <c r="Q249" t="str">
        <f t="shared" si="20"/>
        <v>publishing</v>
      </c>
      <c r="R249" t="str">
        <f t="shared" si="21"/>
        <v>fiction</v>
      </c>
      <c r="S249" s="4">
        <f t="shared" si="22"/>
        <v>9.3261616161616168</v>
      </c>
      <c r="T249" s="5">
        <f t="shared" si="23"/>
        <v>98.013800424628457</v>
      </c>
    </row>
    <row r="250" spans="1:20" x14ac:dyDescent="0.35">
      <c r="A250">
        <v>248</v>
      </c>
      <c r="B250" t="s">
        <v>548</v>
      </c>
      <c r="C250" s="3" t="s">
        <v>549</v>
      </c>
      <c r="D250" s="5">
        <v>6200</v>
      </c>
      <c r="E250" s="5">
        <v>13103</v>
      </c>
      <c r="F250" t="s">
        <v>20</v>
      </c>
      <c r="G250">
        <v>218</v>
      </c>
      <c r="H250" t="s">
        <v>26</v>
      </c>
      <c r="I250" t="s">
        <v>27</v>
      </c>
      <c r="J250">
        <v>1420005600</v>
      </c>
      <c r="K250">
        <v>1420437600</v>
      </c>
      <c r="L250" s="11">
        <f t="shared" si="18"/>
        <v>42004.25</v>
      </c>
      <c r="M250" s="11">
        <f t="shared" si="19"/>
        <v>42009.25</v>
      </c>
      <c r="N250" t="b">
        <v>0</v>
      </c>
      <c r="O250" t="b">
        <v>0</v>
      </c>
      <c r="P250" t="s">
        <v>292</v>
      </c>
      <c r="Q250" t="str">
        <f t="shared" si="20"/>
        <v>games</v>
      </c>
      <c r="R250" t="str">
        <f t="shared" si="21"/>
        <v>mobile games</v>
      </c>
      <c r="S250" s="4">
        <f t="shared" si="22"/>
        <v>2.1133870967741935</v>
      </c>
      <c r="T250" s="5">
        <f t="shared" si="23"/>
        <v>60.105504587155963</v>
      </c>
    </row>
    <row r="251" spans="1:20" x14ac:dyDescent="0.35">
      <c r="A251">
        <v>249</v>
      </c>
      <c r="B251" t="s">
        <v>550</v>
      </c>
      <c r="C251" s="3" t="s">
        <v>551</v>
      </c>
      <c r="D251" s="5">
        <v>61500</v>
      </c>
      <c r="E251" s="5">
        <v>168095</v>
      </c>
      <c r="F251" t="s">
        <v>20</v>
      </c>
      <c r="G251">
        <v>6465</v>
      </c>
      <c r="H251" t="s">
        <v>21</v>
      </c>
      <c r="I251" t="s">
        <v>22</v>
      </c>
      <c r="J251">
        <v>1420178400</v>
      </c>
      <c r="K251">
        <v>1420783200</v>
      </c>
      <c r="L251" s="11">
        <f t="shared" si="18"/>
        <v>42006.25</v>
      </c>
      <c r="M251" s="11">
        <f t="shared" si="19"/>
        <v>42013.25</v>
      </c>
      <c r="N251" t="b">
        <v>0</v>
      </c>
      <c r="O251" t="b">
        <v>0</v>
      </c>
      <c r="P251" t="s">
        <v>206</v>
      </c>
      <c r="Q251" t="str">
        <f t="shared" si="20"/>
        <v>publishing</v>
      </c>
      <c r="R251" t="str">
        <f t="shared" si="21"/>
        <v>translations</v>
      </c>
      <c r="S251" s="4">
        <f t="shared" si="22"/>
        <v>2.7332520325203253</v>
      </c>
      <c r="T251" s="5">
        <f t="shared" si="23"/>
        <v>26.000773395204948</v>
      </c>
    </row>
    <row r="252" spans="1:20" x14ac:dyDescent="0.35">
      <c r="A252">
        <v>250</v>
      </c>
      <c r="B252" t="s">
        <v>552</v>
      </c>
      <c r="C252" s="3" t="s">
        <v>553</v>
      </c>
      <c r="D252" s="5">
        <v>100</v>
      </c>
      <c r="E252" s="5">
        <v>3</v>
      </c>
      <c r="F252" t="s">
        <v>14</v>
      </c>
      <c r="G252">
        <v>1</v>
      </c>
      <c r="H252" t="s">
        <v>21</v>
      </c>
      <c r="I252" t="s">
        <v>22</v>
      </c>
      <c r="J252">
        <v>1264399200</v>
      </c>
      <c r="K252">
        <v>1267423200</v>
      </c>
      <c r="L252" s="11">
        <f t="shared" si="18"/>
        <v>40203.25</v>
      </c>
      <c r="M252" s="11">
        <f t="shared" si="19"/>
        <v>40238.25</v>
      </c>
      <c r="N252" t="b">
        <v>0</v>
      </c>
      <c r="O252" t="b">
        <v>0</v>
      </c>
      <c r="P252" t="s">
        <v>23</v>
      </c>
      <c r="Q252" t="str">
        <f t="shared" si="20"/>
        <v>music</v>
      </c>
      <c r="R252" t="str">
        <f t="shared" si="21"/>
        <v>rock</v>
      </c>
      <c r="S252" s="4">
        <f t="shared" si="22"/>
        <v>0.03</v>
      </c>
      <c r="T252" s="5">
        <f t="shared" si="23"/>
        <v>3</v>
      </c>
    </row>
    <row r="253" spans="1:20" x14ac:dyDescent="0.35">
      <c r="A253">
        <v>251</v>
      </c>
      <c r="B253" t="s">
        <v>554</v>
      </c>
      <c r="C253" s="3" t="s">
        <v>555</v>
      </c>
      <c r="D253" s="5">
        <v>7100</v>
      </c>
      <c r="E253" s="5">
        <v>3840</v>
      </c>
      <c r="F253" t="s">
        <v>14</v>
      </c>
      <c r="G253">
        <v>101</v>
      </c>
      <c r="H253" t="s">
        <v>21</v>
      </c>
      <c r="I253" t="s">
        <v>22</v>
      </c>
      <c r="J253">
        <v>1355032800</v>
      </c>
      <c r="K253">
        <v>1355205600</v>
      </c>
      <c r="L253" s="11">
        <f t="shared" si="18"/>
        <v>41252.25</v>
      </c>
      <c r="M253" s="11">
        <f t="shared" si="19"/>
        <v>41254.25</v>
      </c>
      <c r="N253" t="b">
        <v>0</v>
      </c>
      <c r="O253" t="b">
        <v>0</v>
      </c>
      <c r="P253" t="s">
        <v>33</v>
      </c>
      <c r="Q253" t="str">
        <f t="shared" si="20"/>
        <v>theater</v>
      </c>
      <c r="R253" t="str">
        <f t="shared" si="21"/>
        <v>plays</v>
      </c>
      <c r="S253" s="4">
        <f t="shared" si="22"/>
        <v>0.54084507042253516</v>
      </c>
      <c r="T253" s="5">
        <f t="shared" si="23"/>
        <v>38.019801980198018</v>
      </c>
    </row>
    <row r="254" spans="1:20" ht="31" x14ac:dyDescent="0.35">
      <c r="A254">
        <v>252</v>
      </c>
      <c r="B254" t="s">
        <v>556</v>
      </c>
      <c r="C254" s="3" t="s">
        <v>557</v>
      </c>
      <c r="D254" s="5">
        <v>1000</v>
      </c>
      <c r="E254" s="5">
        <v>6263</v>
      </c>
      <c r="F254" t="s">
        <v>20</v>
      </c>
      <c r="G254">
        <v>59</v>
      </c>
      <c r="H254" t="s">
        <v>21</v>
      </c>
      <c r="I254" t="s">
        <v>22</v>
      </c>
      <c r="J254">
        <v>1382677200</v>
      </c>
      <c r="K254">
        <v>1383109200</v>
      </c>
      <c r="L254" s="11">
        <f t="shared" si="18"/>
        <v>41572.208333333336</v>
      </c>
      <c r="M254" s="11">
        <f t="shared" si="19"/>
        <v>41577.208333333336</v>
      </c>
      <c r="N254" t="b">
        <v>0</v>
      </c>
      <c r="O254" t="b">
        <v>0</v>
      </c>
      <c r="P254" t="s">
        <v>33</v>
      </c>
      <c r="Q254" t="str">
        <f t="shared" si="20"/>
        <v>theater</v>
      </c>
      <c r="R254" t="str">
        <f t="shared" si="21"/>
        <v>plays</v>
      </c>
      <c r="S254" s="4">
        <f t="shared" si="22"/>
        <v>6.2629999999999999</v>
      </c>
      <c r="T254" s="5">
        <f t="shared" si="23"/>
        <v>106.15254237288136</v>
      </c>
    </row>
    <row r="255" spans="1:20" x14ac:dyDescent="0.35">
      <c r="A255">
        <v>253</v>
      </c>
      <c r="B255" t="s">
        <v>558</v>
      </c>
      <c r="C255" s="3" t="s">
        <v>559</v>
      </c>
      <c r="D255" s="5">
        <v>121500</v>
      </c>
      <c r="E255" s="5">
        <v>108161</v>
      </c>
      <c r="F255" t="s">
        <v>14</v>
      </c>
      <c r="G255">
        <v>1335</v>
      </c>
      <c r="H255" t="s">
        <v>15</v>
      </c>
      <c r="I255" t="s">
        <v>16</v>
      </c>
      <c r="J255">
        <v>1302238800</v>
      </c>
      <c r="K255">
        <v>1303275600</v>
      </c>
      <c r="L255" s="11">
        <f t="shared" si="18"/>
        <v>40641.208333333336</v>
      </c>
      <c r="M255" s="11">
        <f t="shared" si="19"/>
        <v>40653.208333333336</v>
      </c>
      <c r="N255" t="b">
        <v>0</v>
      </c>
      <c r="O255" t="b">
        <v>0</v>
      </c>
      <c r="P255" t="s">
        <v>53</v>
      </c>
      <c r="Q255" t="str">
        <f t="shared" si="20"/>
        <v>film &amp; video</v>
      </c>
      <c r="R255" t="str">
        <f t="shared" si="21"/>
        <v>drama</v>
      </c>
      <c r="S255" s="4">
        <f t="shared" si="22"/>
        <v>0.8902139917695473</v>
      </c>
      <c r="T255" s="5">
        <f t="shared" si="23"/>
        <v>81.019475655430711</v>
      </c>
    </row>
    <row r="256" spans="1:20" ht="31" x14ac:dyDescent="0.35">
      <c r="A256">
        <v>254</v>
      </c>
      <c r="B256" t="s">
        <v>560</v>
      </c>
      <c r="C256" s="3" t="s">
        <v>561</v>
      </c>
      <c r="D256" s="5">
        <v>4600</v>
      </c>
      <c r="E256" s="5">
        <v>8505</v>
      </c>
      <c r="F256" t="s">
        <v>20</v>
      </c>
      <c r="G256">
        <v>88</v>
      </c>
      <c r="H256" t="s">
        <v>21</v>
      </c>
      <c r="I256" t="s">
        <v>22</v>
      </c>
      <c r="J256">
        <v>1487656800</v>
      </c>
      <c r="K256">
        <v>1487829600</v>
      </c>
      <c r="L256" s="11">
        <f t="shared" si="18"/>
        <v>42787.25</v>
      </c>
      <c r="M256" s="11">
        <f t="shared" si="19"/>
        <v>42789.25</v>
      </c>
      <c r="N256" t="b">
        <v>0</v>
      </c>
      <c r="O256" t="b">
        <v>0</v>
      </c>
      <c r="P256" t="s">
        <v>68</v>
      </c>
      <c r="Q256" t="str">
        <f t="shared" si="20"/>
        <v>publishing</v>
      </c>
      <c r="R256" t="str">
        <f t="shared" si="21"/>
        <v>nonfiction</v>
      </c>
      <c r="S256" s="4">
        <f t="shared" si="22"/>
        <v>1.8489130434782608</v>
      </c>
      <c r="T256" s="5">
        <f t="shared" si="23"/>
        <v>96.647727272727266</v>
      </c>
    </row>
    <row r="257" spans="1:20" ht="31" x14ac:dyDescent="0.35">
      <c r="A257">
        <v>255</v>
      </c>
      <c r="B257" t="s">
        <v>562</v>
      </c>
      <c r="C257" s="3" t="s">
        <v>563</v>
      </c>
      <c r="D257" s="5">
        <v>80500</v>
      </c>
      <c r="E257" s="5">
        <v>96735</v>
      </c>
      <c r="F257" t="s">
        <v>20</v>
      </c>
      <c r="G257">
        <v>1697</v>
      </c>
      <c r="H257" t="s">
        <v>21</v>
      </c>
      <c r="I257" t="s">
        <v>22</v>
      </c>
      <c r="J257">
        <v>1297836000</v>
      </c>
      <c r="K257">
        <v>1298268000</v>
      </c>
      <c r="L257" s="11">
        <f t="shared" si="18"/>
        <v>40590.25</v>
      </c>
      <c r="M257" s="11">
        <f t="shared" si="19"/>
        <v>40595.25</v>
      </c>
      <c r="N257" t="b">
        <v>0</v>
      </c>
      <c r="O257" t="b">
        <v>1</v>
      </c>
      <c r="P257" t="s">
        <v>23</v>
      </c>
      <c r="Q257" t="str">
        <f t="shared" si="20"/>
        <v>music</v>
      </c>
      <c r="R257" t="str">
        <f t="shared" si="21"/>
        <v>rock</v>
      </c>
      <c r="S257" s="4">
        <f t="shared" si="22"/>
        <v>1.2016770186335404</v>
      </c>
      <c r="T257" s="5">
        <f t="shared" si="23"/>
        <v>57.003535651149086</v>
      </c>
    </row>
    <row r="258" spans="1:20" x14ac:dyDescent="0.35">
      <c r="A258">
        <v>256</v>
      </c>
      <c r="B258" t="s">
        <v>564</v>
      </c>
      <c r="C258" s="3" t="s">
        <v>565</v>
      </c>
      <c r="D258" s="5">
        <v>4100</v>
      </c>
      <c r="E258" s="5">
        <v>959</v>
      </c>
      <c r="F258" t="s">
        <v>14</v>
      </c>
      <c r="G258">
        <v>15</v>
      </c>
      <c r="H258" t="s">
        <v>40</v>
      </c>
      <c r="I258" t="s">
        <v>41</v>
      </c>
      <c r="J258">
        <v>1453615200</v>
      </c>
      <c r="K258">
        <v>1456812000</v>
      </c>
      <c r="L258" s="11">
        <f t="shared" ref="L258:L321" si="24">J258 / 86400 + DATE(1970,1,1)</f>
        <v>42393.25</v>
      </c>
      <c r="M258" s="11">
        <f t="shared" ref="M258:M321" si="25">K258 / 86400 + DATE(1970,1,1)</f>
        <v>42430.25</v>
      </c>
      <c r="N258" t="b">
        <v>0</v>
      </c>
      <c r="O258" t="b">
        <v>0</v>
      </c>
      <c r="P258" t="s">
        <v>23</v>
      </c>
      <c r="Q258" t="str">
        <f t="shared" ref="Q258:Q321" si="26">LEFT(P258, FIND("/", P258)-1)</f>
        <v>music</v>
      </c>
      <c r="R258" t="str">
        <f t="shared" ref="R258:R321" si="27">RIGHT(P258, LEN(P258) -FIND("/", P258))</f>
        <v>rock</v>
      </c>
      <c r="S258" s="4">
        <f t="shared" ref="S258:S321" si="28">E258/D258</f>
        <v>0.23390243902439026</v>
      </c>
      <c r="T258" s="5">
        <f t="shared" ref="T258:T321" si="29">IFERROR(E258/G258, "n/a")</f>
        <v>63.93333333333333</v>
      </c>
    </row>
    <row r="259" spans="1:20" x14ac:dyDescent="0.35">
      <c r="A259">
        <v>257</v>
      </c>
      <c r="B259" t="s">
        <v>566</v>
      </c>
      <c r="C259" s="3" t="s">
        <v>567</v>
      </c>
      <c r="D259" s="5">
        <v>5700</v>
      </c>
      <c r="E259" s="5">
        <v>8322</v>
      </c>
      <c r="F259" t="s">
        <v>20</v>
      </c>
      <c r="G259">
        <v>92</v>
      </c>
      <c r="H259" t="s">
        <v>21</v>
      </c>
      <c r="I259" t="s">
        <v>22</v>
      </c>
      <c r="J259">
        <v>1362463200</v>
      </c>
      <c r="K259">
        <v>1363669200</v>
      </c>
      <c r="L259" s="11">
        <f t="shared" si="24"/>
        <v>41338.25</v>
      </c>
      <c r="M259" s="11">
        <f t="shared" si="25"/>
        <v>41352.208333333336</v>
      </c>
      <c r="N259" t="b">
        <v>0</v>
      </c>
      <c r="O259" t="b">
        <v>0</v>
      </c>
      <c r="P259" t="s">
        <v>33</v>
      </c>
      <c r="Q259" t="str">
        <f t="shared" si="26"/>
        <v>theater</v>
      </c>
      <c r="R259" t="str">
        <f t="shared" si="27"/>
        <v>plays</v>
      </c>
      <c r="S259" s="4">
        <f t="shared" si="28"/>
        <v>1.46</v>
      </c>
      <c r="T259" s="5">
        <f t="shared" si="29"/>
        <v>90.456521739130437</v>
      </c>
    </row>
    <row r="260" spans="1:20" x14ac:dyDescent="0.35">
      <c r="A260">
        <v>258</v>
      </c>
      <c r="B260" t="s">
        <v>568</v>
      </c>
      <c r="C260" s="3" t="s">
        <v>569</v>
      </c>
      <c r="D260" s="5">
        <v>5000</v>
      </c>
      <c r="E260" s="5">
        <v>13424</v>
      </c>
      <c r="F260" t="s">
        <v>20</v>
      </c>
      <c r="G260">
        <v>186</v>
      </c>
      <c r="H260" t="s">
        <v>21</v>
      </c>
      <c r="I260" t="s">
        <v>22</v>
      </c>
      <c r="J260">
        <v>1481176800</v>
      </c>
      <c r="K260">
        <v>1482904800</v>
      </c>
      <c r="L260" s="11">
        <f t="shared" si="24"/>
        <v>42712.25</v>
      </c>
      <c r="M260" s="11">
        <f t="shared" si="25"/>
        <v>42732.25</v>
      </c>
      <c r="N260" t="b">
        <v>0</v>
      </c>
      <c r="O260" t="b">
        <v>1</v>
      </c>
      <c r="P260" t="s">
        <v>33</v>
      </c>
      <c r="Q260" t="str">
        <f t="shared" si="26"/>
        <v>theater</v>
      </c>
      <c r="R260" t="str">
        <f t="shared" si="27"/>
        <v>plays</v>
      </c>
      <c r="S260" s="4">
        <f t="shared" si="28"/>
        <v>2.6848000000000001</v>
      </c>
      <c r="T260" s="5">
        <f t="shared" si="29"/>
        <v>72.172043010752688</v>
      </c>
    </row>
    <row r="261" spans="1:20" ht="31" x14ac:dyDescent="0.35">
      <c r="A261">
        <v>259</v>
      </c>
      <c r="B261" t="s">
        <v>570</v>
      </c>
      <c r="C261" s="3" t="s">
        <v>571</v>
      </c>
      <c r="D261" s="5">
        <v>1800</v>
      </c>
      <c r="E261" s="5">
        <v>10755</v>
      </c>
      <c r="F261" t="s">
        <v>20</v>
      </c>
      <c r="G261">
        <v>138</v>
      </c>
      <c r="H261" t="s">
        <v>21</v>
      </c>
      <c r="I261" t="s">
        <v>22</v>
      </c>
      <c r="J261">
        <v>1354946400</v>
      </c>
      <c r="K261">
        <v>1356588000</v>
      </c>
      <c r="L261" s="11">
        <f t="shared" si="24"/>
        <v>41251.25</v>
      </c>
      <c r="M261" s="11">
        <f t="shared" si="25"/>
        <v>41270.25</v>
      </c>
      <c r="N261" t="b">
        <v>1</v>
      </c>
      <c r="O261" t="b">
        <v>0</v>
      </c>
      <c r="P261" t="s">
        <v>122</v>
      </c>
      <c r="Q261" t="str">
        <f t="shared" si="26"/>
        <v>photography</v>
      </c>
      <c r="R261" t="str">
        <f t="shared" si="27"/>
        <v>photography books</v>
      </c>
      <c r="S261" s="4">
        <f t="shared" si="28"/>
        <v>5.9749999999999996</v>
      </c>
      <c r="T261" s="5">
        <f t="shared" si="29"/>
        <v>77.934782608695656</v>
      </c>
    </row>
    <row r="262" spans="1:20" x14ac:dyDescent="0.35">
      <c r="A262">
        <v>260</v>
      </c>
      <c r="B262" t="s">
        <v>572</v>
      </c>
      <c r="C262" s="3" t="s">
        <v>573</v>
      </c>
      <c r="D262" s="5">
        <v>6300</v>
      </c>
      <c r="E262" s="5">
        <v>9935</v>
      </c>
      <c r="F262" t="s">
        <v>20</v>
      </c>
      <c r="G262">
        <v>261</v>
      </c>
      <c r="H262" t="s">
        <v>21</v>
      </c>
      <c r="I262" t="s">
        <v>22</v>
      </c>
      <c r="J262">
        <v>1348808400</v>
      </c>
      <c r="K262">
        <v>1349845200</v>
      </c>
      <c r="L262" s="11">
        <f t="shared" si="24"/>
        <v>41180.208333333336</v>
      </c>
      <c r="M262" s="11">
        <f t="shared" si="25"/>
        <v>41192.208333333336</v>
      </c>
      <c r="N262" t="b">
        <v>0</v>
      </c>
      <c r="O262" t="b">
        <v>0</v>
      </c>
      <c r="P262" t="s">
        <v>23</v>
      </c>
      <c r="Q262" t="str">
        <f t="shared" si="26"/>
        <v>music</v>
      </c>
      <c r="R262" t="str">
        <f t="shared" si="27"/>
        <v>rock</v>
      </c>
      <c r="S262" s="4">
        <f t="shared" si="28"/>
        <v>1.5769841269841269</v>
      </c>
      <c r="T262" s="5">
        <f t="shared" si="29"/>
        <v>38.065134099616856</v>
      </c>
    </row>
    <row r="263" spans="1:20" ht="31" x14ac:dyDescent="0.35">
      <c r="A263">
        <v>261</v>
      </c>
      <c r="B263" t="s">
        <v>574</v>
      </c>
      <c r="C263" s="3" t="s">
        <v>575</v>
      </c>
      <c r="D263" s="5">
        <v>84300</v>
      </c>
      <c r="E263" s="5">
        <v>26303</v>
      </c>
      <c r="F263" t="s">
        <v>14</v>
      </c>
      <c r="G263">
        <v>454</v>
      </c>
      <c r="H263" t="s">
        <v>21</v>
      </c>
      <c r="I263" t="s">
        <v>22</v>
      </c>
      <c r="J263">
        <v>1282712400</v>
      </c>
      <c r="K263">
        <v>1283058000</v>
      </c>
      <c r="L263" s="11">
        <f t="shared" si="24"/>
        <v>40415.208333333336</v>
      </c>
      <c r="M263" s="11">
        <f t="shared" si="25"/>
        <v>40419.208333333336</v>
      </c>
      <c r="N263" t="b">
        <v>0</v>
      </c>
      <c r="O263" t="b">
        <v>1</v>
      </c>
      <c r="P263" t="s">
        <v>23</v>
      </c>
      <c r="Q263" t="str">
        <f t="shared" si="26"/>
        <v>music</v>
      </c>
      <c r="R263" t="str">
        <f t="shared" si="27"/>
        <v>rock</v>
      </c>
      <c r="S263" s="4">
        <f t="shared" si="28"/>
        <v>0.31201660735468567</v>
      </c>
      <c r="T263" s="5">
        <f t="shared" si="29"/>
        <v>57.936123348017624</v>
      </c>
    </row>
    <row r="264" spans="1:20" x14ac:dyDescent="0.35">
      <c r="A264">
        <v>262</v>
      </c>
      <c r="B264" t="s">
        <v>576</v>
      </c>
      <c r="C264" s="3" t="s">
        <v>577</v>
      </c>
      <c r="D264" s="5">
        <v>1700</v>
      </c>
      <c r="E264" s="5">
        <v>5328</v>
      </c>
      <c r="F264" t="s">
        <v>20</v>
      </c>
      <c r="G264">
        <v>107</v>
      </c>
      <c r="H264" t="s">
        <v>21</v>
      </c>
      <c r="I264" t="s">
        <v>22</v>
      </c>
      <c r="J264">
        <v>1301979600</v>
      </c>
      <c r="K264">
        <v>1304226000</v>
      </c>
      <c r="L264" s="11">
        <f t="shared" si="24"/>
        <v>40638.208333333336</v>
      </c>
      <c r="M264" s="11">
        <f t="shared" si="25"/>
        <v>40664.208333333336</v>
      </c>
      <c r="N264" t="b">
        <v>0</v>
      </c>
      <c r="O264" t="b">
        <v>1</v>
      </c>
      <c r="P264" t="s">
        <v>60</v>
      </c>
      <c r="Q264" t="str">
        <f t="shared" si="26"/>
        <v>music</v>
      </c>
      <c r="R264" t="str">
        <f t="shared" si="27"/>
        <v>indie rock</v>
      </c>
      <c r="S264" s="4">
        <f t="shared" si="28"/>
        <v>3.1341176470588237</v>
      </c>
      <c r="T264" s="5">
        <f t="shared" si="29"/>
        <v>49.794392523364486</v>
      </c>
    </row>
    <row r="265" spans="1:20" x14ac:dyDescent="0.35">
      <c r="A265">
        <v>263</v>
      </c>
      <c r="B265" t="s">
        <v>578</v>
      </c>
      <c r="C265" s="3" t="s">
        <v>579</v>
      </c>
      <c r="D265" s="5">
        <v>2900</v>
      </c>
      <c r="E265" s="5">
        <v>10756</v>
      </c>
      <c r="F265" t="s">
        <v>20</v>
      </c>
      <c r="G265">
        <v>199</v>
      </c>
      <c r="H265" t="s">
        <v>21</v>
      </c>
      <c r="I265" t="s">
        <v>22</v>
      </c>
      <c r="J265">
        <v>1263016800</v>
      </c>
      <c r="K265">
        <v>1263016800</v>
      </c>
      <c r="L265" s="11">
        <f t="shared" si="24"/>
        <v>40187.25</v>
      </c>
      <c r="M265" s="11">
        <f t="shared" si="25"/>
        <v>40187.25</v>
      </c>
      <c r="N265" t="b">
        <v>0</v>
      </c>
      <c r="O265" t="b">
        <v>0</v>
      </c>
      <c r="P265" t="s">
        <v>122</v>
      </c>
      <c r="Q265" t="str">
        <f t="shared" si="26"/>
        <v>photography</v>
      </c>
      <c r="R265" t="str">
        <f t="shared" si="27"/>
        <v>photography books</v>
      </c>
      <c r="S265" s="4">
        <f t="shared" si="28"/>
        <v>3.7089655172413791</v>
      </c>
      <c r="T265" s="5">
        <f t="shared" si="29"/>
        <v>54.050251256281406</v>
      </c>
    </row>
    <row r="266" spans="1:20" x14ac:dyDescent="0.35">
      <c r="A266">
        <v>264</v>
      </c>
      <c r="B266" t="s">
        <v>580</v>
      </c>
      <c r="C266" s="3" t="s">
        <v>581</v>
      </c>
      <c r="D266" s="5">
        <v>45600</v>
      </c>
      <c r="E266" s="5">
        <v>165375</v>
      </c>
      <c r="F266" t="s">
        <v>20</v>
      </c>
      <c r="G266">
        <v>5512</v>
      </c>
      <c r="H266" t="s">
        <v>21</v>
      </c>
      <c r="I266" t="s">
        <v>22</v>
      </c>
      <c r="J266">
        <v>1360648800</v>
      </c>
      <c r="K266">
        <v>1362031200</v>
      </c>
      <c r="L266" s="11">
        <f t="shared" si="24"/>
        <v>41317.25</v>
      </c>
      <c r="M266" s="11">
        <f t="shared" si="25"/>
        <v>41333.25</v>
      </c>
      <c r="N266" t="b">
        <v>0</v>
      </c>
      <c r="O266" t="b">
        <v>0</v>
      </c>
      <c r="P266" t="s">
        <v>33</v>
      </c>
      <c r="Q266" t="str">
        <f t="shared" si="26"/>
        <v>theater</v>
      </c>
      <c r="R266" t="str">
        <f t="shared" si="27"/>
        <v>plays</v>
      </c>
      <c r="S266" s="4">
        <f t="shared" si="28"/>
        <v>3.6266447368421053</v>
      </c>
      <c r="T266" s="5">
        <f t="shared" si="29"/>
        <v>30.002721335268504</v>
      </c>
    </row>
    <row r="267" spans="1:20" x14ac:dyDescent="0.35">
      <c r="A267">
        <v>265</v>
      </c>
      <c r="B267" t="s">
        <v>582</v>
      </c>
      <c r="C267" s="3" t="s">
        <v>583</v>
      </c>
      <c r="D267" s="5">
        <v>4900</v>
      </c>
      <c r="E267" s="5">
        <v>6031</v>
      </c>
      <c r="F267" t="s">
        <v>20</v>
      </c>
      <c r="G267">
        <v>86</v>
      </c>
      <c r="H267" t="s">
        <v>21</v>
      </c>
      <c r="I267" t="s">
        <v>22</v>
      </c>
      <c r="J267">
        <v>1451800800</v>
      </c>
      <c r="K267">
        <v>1455602400</v>
      </c>
      <c r="L267" s="11">
        <f t="shared" si="24"/>
        <v>42372.25</v>
      </c>
      <c r="M267" s="11">
        <f t="shared" si="25"/>
        <v>42416.25</v>
      </c>
      <c r="N267" t="b">
        <v>0</v>
      </c>
      <c r="O267" t="b">
        <v>0</v>
      </c>
      <c r="P267" t="s">
        <v>33</v>
      </c>
      <c r="Q267" t="str">
        <f t="shared" si="26"/>
        <v>theater</v>
      </c>
      <c r="R267" t="str">
        <f t="shared" si="27"/>
        <v>plays</v>
      </c>
      <c r="S267" s="4">
        <f t="shared" si="28"/>
        <v>1.2308163265306122</v>
      </c>
      <c r="T267" s="5">
        <f t="shared" si="29"/>
        <v>70.127906976744185</v>
      </c>
    </row>
    <row r="268" spans="1:20" x14ac:dyDescent="0.35">
      <c r="A268">
        <v>266</v>
      </c>
      <c r="B268" t="s">
        <v>584</v>
      </c>
      <c r="C268" s="3" t="s">
        <v>585</v>
      </c>
      <c r="D268" s="5">
        <v>111900</v>
      </c>
      <c r="E268" s="5">
        <v>85902</v>
      </c>
      <c r="F268" t="s">
        <v>14</v>
      </c>
      <c r="G268">
        <v>3182</v>
      </c>
      <c r="H268" t="s">
        <v>107</v>
      </c>
      <c r="I268" t="s">
        <v>108</v>
      </c>
      <c r="J268">
        <v>1415340000</v>
      </c>
      <c r="K268">
        <v>1418191200</v>
      </c>
      <c r="L268" s="11">
        <f t="shared" si="24"/>
        <v>41950.25</v>
      </c>
      <c r="M268" s="11">
        <f t="shared" si="25"/>
        <v>41983.25</v>
      </c>
      <c r="N268" t="b">
        <v>0</v>
      </c>
      <c r="O268" t="b">
        <v>1</v>
      </c>
      <c r="P268" t="s">
        <v>159</v>
      </c>
      <c r="Q268" t="str">
        <f t="shared" si="26"/>
        <v>music</v>
      </c>
      <c r="R268" t="str">
        <f t="shared" si="27"/>
        <v>jazz</v>
      </c>
      <c r="S268" s="4">
        <f t="shared" si="28"/>
        <v>0.76766756032171579</v>
      </c>
      <c r="T268" s="5">
        <f t="shared" si="29"/>
        <v>26.996228786926462</v>
      </c>
    </row>
    <row r="269" spans="1:20" x14ac:dyDescent="0.35">
      <c r="A269">
        <v>267</v>
      </c>
      <c r="B269" t="s">
        <v>586</v>
      </c>
      <c r="C269" s="3" t="s">
        <v>587</v>
      </c>
      <c r="D269" s="5">
        <v>61600</v>
      </c>
      <c r="E269" s="5">
        <v>143910</v>
      </c>
      <c r="F269" t="s">
        <v>20</v>
      </c>
      <c r="G269">
        <v>2768</v>
      </c>
      <c r="H269" t="s">
        <v>26</v>
      </c>
      <c r="I269" t="s">
        <v>27</v>
      </c>
      <c r="J269">
        <v>1351054800</v>
      </c>
      <c r="K269">
        <v>1352440800</v>
      </c>
      <c r="L269" s="11">
        <f t="shared" si="24"/>
        <v>41206.208333333336</v>
      </c>
      <c r="M269" s="11">
        <f t="shared" si="25"/>
        <v>41222.25</v>
      </c>
      <c r="N269" t="b">
        <v>0</v>
      </c>
      <c r="O269" t="b">
        <v>0</v>
      </c>
      <c r="P269" t="s">
        <v>33</v>
      </c>
      <c r="Q269" t="str">
        <f t="shared" si="26"/>
        <v>theater</v>
      </c>
      <c r="R269" t="str">
        <f t="shared" si="27"/>
        <v>plays</v>
      </c>
      <c r="S269" s="4">
        <f t="shared" si="28"/>
        <v>2.3362012987012988</v>
      </c>
      <c r="T269" s="5">
        <f t="shared" si="29"/>
        <v>51.990606936416185</v>
      </c>
    </row>
    <row r="270" spans="1:20" x14ac:dyDescent="0.35">
      <c r="A270">
        <v>268</v>
      </c>
      <c r="B270" t="s">
        <v>588</v>
      </c>
      <c r="C270" s="3" t="s">
        <v>589</v>
      </c>
      <c r="D270" s="5">
        <v>1500</v>
      </c>
      <c r="E270" s="5">
        <v>2708</v>
      </c>
      <c r="F270" t="s">
        <v>20</v>
      </c>
      <c r="G270">
        <v>48</v>
      </c>
      <c r="H270" t="s">
        <v>21</v>
      </c>
      <c r="I270" t="s">
        <v>22</v>
      </c>
      <c r="J270">
        <v>1349326800</v>
      </c>
      <c r="K270">
        <v>1353304800</v>
      </c>
      <c r="L270" s="11">
        <f t="shared" si="24"/>
        <v>41186.208333333336</v>
      </c>
      <c r="M270" s="11">
        <f t="shared" si="25"/>
        <v>41232.25</v>
      </c>
      <c r="N270" t="b">
        <v>0</v>
      </c>
      <c r="O270" t="b">
        <v>0</v>
      </c>
      <c r="P270" t="s">
        <v>42</v>
      </c>
      <c r="Q270" t="str">
        <f t="shared" si="26"/>
        <v>film &amp; video</v>
      </c>
      <c r="R270" t="str">
        <f t="shared" si="27"/>
        <v>documentary</v>
      </c>
      <c r="S270" s="4">
        <f t="shared" si="28"/>
        <v>1.8053333333333332</v>
      </c>
      <c r="T270" s="5">
        <f t="shared" si="29"/>
        <v>56.416666666666664</v>
      </c>
    </row>
    <row r="271" spans="1:20" x14ac:dyDescent="0.35">
      <c r="A271">
        <v>269</v>
      </c>
      <c r="B271" t="s">
        <v>590</v>
      </c>
      <c r="C271" s="3" t="s">
        <v>591</v>
      </c>
      <c r="D271" s="5">
        <v>3500</v>
      </c>
      <c r="E271" s="5">
        <v>8842</v>
      </c>
      <c r="F271" t="s">
        <v>20</v>
      </c>
      <c r="G271">
        <v>87</v>
      </c>
      <c r="H271" t="s">
        <v>21</v>
      </c>
      <c r="I271" t="s">
        <v>22</v>
      </c>
      <c r="J271">
        <v>1548914400</v>
      </c>
      <c r="K271">
        <v>1550728800</v>
      </c>
      <c r="L271" s="11">
        <f t="shared" si="24"/>
        <v>43496.25</v>
      </c>
      <c r="M271" s="11">
        <f t="shared" si="25"/>
        <v>43517.25</v>
      </c>
      <c r="N271" t="b">
        <v>0</v>
      </c>
      <c r="O271" t="b">
        <v>0</v>
      </c>
      <c r="P271" t="s">
        <v>269</v>
      </c>
      <c r="Q271" t="str">
        <f t="shared" si="26"/>
        <v>film &amp; video</v>
      </c>
      <c r="R271" t="str">
        <f t="shared" si="27"/>
        <v>television</v>
      </c>
      <c r="S271" s="4">
        <f t="shared" si="28"/>
        <v>2.5262857142857142</v>
      </c>
      <c r="T271" s="5">
        <f t="shared" si="29"/>
        <v>101.63218390804597</v>
      </c>
    </row>
    <row r="272" spans="1:20" x14ac:dyDescent="0.35">
      <c r="A272">
        <v>270</v>
      </c>
      <c r="B272" t="s">
        <v>592</v>
      </c>
      <c r="C272" s="3" t="s">
        <v>593</v>
      </c>
      <c r="D272" s="5">
        <v>173900</v>
      </c>
      <c r="E272" s="5">
        <v>47260</v>
      </c>
      <c r="F272" t="s">
        <v>74</v>
      </c>
      <c r="G272">
        <v>1890</v>
      </c>
      <c r="H272" t="s">
        <v>21</v>
      </c>
      <c r="I272" t="s">
        <v>22</v>
      </c>
      <c r="J272">
        <v>1291269600</v>
      </c>
      <c r="K272">
        <v>1291442400</v>
      </c>
      <c r="L272" s="11">
        <f t="shared" si="24"/>
        <v>40514.25</v>
      </c>
      <c r="M272" s="11">
        <f t="shared" si="25"/>
        <v>40516.25</v>
      </c>
      <c r="N272" t="b">
        <v>0</v>
      </c>
      <c r="O272" t="b">
        <v>0</v>
      </c>
      <c r="P272" t="s">
        <v>89</v>
      </c>
      <c r="Q272" t="str">
        <f t="shared" si="26"/>
        <v>games</v>
      </c>
      <c r="R272" t="str">
        <f t="shared" si="27"/>
        <v>video games</v>
      </c>
      <c r="S272" s="4">
        <f t="shared" si="28"/>
        <v>0.27176538240368026</v>
      </c>
      <c r="T272" s="5">
        <f t="shared" si="29"/>
        <v>25.005291005291006</v>
      </c>
    </row>
    <row r="273" spans="1:20" ht="31" x14ac:dyDescent="0.35">
      <c r="A273">
        <v>271</v>
      </c>
      <c r="B273" t="s">
        <v>594</v>
      </c>
      <c r="C273" s="3" t="s">
        <v>595</v>
      </c>
      <c r="D273" s="5">
        <v>153700</v>
      </c>
      <c r="E273" s="5">
        <v>1953</v>
      </c>
      <c r="F273" t="s">
        <v>47</v>
      </c>
      <c r="G273">
        <v>61</v>
      </c>
      <c r="H273" t="s">
        <v>21</v>
      </c>
      <c r="I273" t="s">
        <v>22</v>
      </c>
      <c r="J273">
        <v>1449468000</v>
      </c>
      <c r="K273">
        <v>1452146400</v>
      </c>
      <c r="L273" s="11">
        <f t="shared" si="24"/>
        <v>42345.25</v>
      </c>
      <c r="M273" s="11">
        <f t="shared" si="25"/>
        <v>42376.25</v>
      </c>
      <c r="N273" t="b">
        <v>0</v>
      </c>
      <c r="O273" t="b">
        <v>0</v>
      </c>
      <c r="P273" t="s">
        <v>122</v>
      </c>
      <c r="Q273" t="str">
        <f t="shared" si="26"/>
        <v>photography</v>
      </c>
      <c r="R273" t="str">
        <f t="shared" si="27"/>
        <v>photography books</v>
      </c>
      <c r="S273" s="4">
        <f t="shared" si="28"/>
        <v>1.2706571242680547E-2</v>
      </c>
      <c r="T273" s="5">
        <f t="shared" si="29"/>
        <v>32.016393442622949</v>
      </c>
    </row>
    <row r="274" spans="1:20" x14ac:dyDescent="0.35">
      <c r="A274">
        <v>272</v>
      </c>
      <c r="B274" t="s">
        <v>596</v>
      </c>
      <c r="C274" s="3" t="s">
        <v>597</v>
      </c>
      <c r="D274" s="5">
        <v>51100</v>
      </c>
      <c r="E274" s="5">
        <v>155349</v>
      </c>
      <c r="F274" t="s">
        <v>20</v>
      </c>
      <c r="G274">
        <v>1894</v>
      </c>
      <c r="H274" t="s">
        <v>21</v>
      </c>
      <c r="I274" t="s">
        <v>22</v>
      </c>
      <c r="J274">
        <v>1562734800</v>
      </c>
      <c r="K274">
        <v>1564894800</v>
      </c>
      <c r="L274" s="11">
        <f t="shared" si="24"/>
        <v>43656.208333333328</v>
      </c>
      <c r="M274" s="11">
        <f t="shared" si="25"/>
        <v>43681.208333333328</v>
      </c>
      <c r="N274" t="b">
        <v>0</v>
      </c>
      <c r="O274" t="b">
        <v>1</v>
      </c>
      <c r="P274" t="s">
        <v>33</v>
      </c>
      <c r="Q274" t="str">
        <f t="shared" si="26"/>
        <v>theater</v>
      </c>
      <c r="R274" t="str">
        <f t="shared" si="27"/>
        <v>plays</v>
      </c>
      <c r="S274" s="4">
        <f t="shared" si="28"/>
        <v>3.0400978473581213</v>
      </c>
      <c r="T274" s="5">
        <f t="shared" si="29"/>
        <v>82.021647307286173</v>
      </c>
    </row>
    <row r="275" spans="1:20" x14ac:dyDescent="0.35">
      <c r="A275">
        <v>273</v>
      </c>
      <c r="B275" t="s">
        <v>598</v>
      </c>
      <c r="C275" s="3" t="s">
        <v>599</v>
      </c>
      <c r="D275" s="5">
        <v>7800</v>
      </c>
      <c r="E275" s="5">
        <v>10704</v>
      </c>
      <c r="F275" t="s">
        <v>20</v>
      </c>
      <c r="G275">
        <v>282</v>
      </c>
      <c r="H275" t="s">
        <v>15</v>
      </c>
      <c r="I275" t="s">
        <v>16</v>
      </c>
      <c r="J275">
        <v>1505624400</v>
      </c>
      <c r="K275">
        <v>1505883600</v>
      </c>
      <c r="L275" s="11">
        <f t="shared" si="24"/>
        <v>42995.208333333328</v>
      </c>
      <c r="M275" s="11">
        <f t="shared" si="25"/>
        <v>42998.208333333328</v>
      </c>
      <c r="N275" t="b">
        <v>0</v>
      </c>
      <c r="O275" t="b">
        <v>0</v>
      </c>
      <c r="P275" t="s">
        <v>33</v>
      </c>
      <c r="Q275" t="str">
        <f t="shared" si="26"/>
        <v>theater</v>
      </c>
      <c r="R275" t="str">
        <f t="shared" si="27"/>
        <v>plays</v>
      </c>
      <c r="S275" s="4">
        <f t="shared" si="28"/>
        <v>1.3723076923076922</v>
      </c>
      <c r="T275" s="5">
        <f t="shared" si="29"/>
        <v>37.957446808510639</v>
      </c>
    </row>
    <row r="276" spans="1:20" ht="31" x14ac:dyDescent="0.35">
      <c r="A276">
        <v>274</v>
      </c>
      <c r="B276" t="s">
        <v>600</v>
      </c>
      <c r="C276" s="3" t="s">
        <v>601</v>
      </c>
      <c r="D276" s="5">
        <v>2400</v>
      </c>
      <c r="E276" s="5">
        <v>773</v>
      </c>
      <c r="F276" t="s">
        <v>14</v>
      </c>
      <c r="G276">
        <v>15</v>
      </c>
      <c r="H276" t="s">
        <v>21</v>
      </c>
      <c r="I276" t="s">
        <v>22</v>
      </c>
      <c r="J276">
        <v>1509948000</v>
      </c>
      <c r="K276">
        <v>1510380000</v>
      </c>
      <c r="L276" s="11">
        <f t="shared" si="24"/>
        <v>43045.25</v>
      </c>
      <c r="M276" s="11">
        <f t="shared" si="25"/>
        <v>43050.25</v>
      </c>
      <c r="N276" t="b">
        <v>0</v>
      </c>
      <c r="O276" t="b">
        <v>0</v>
      </c>
      <c r="P276" t="s">
        <v>33</v>
      </c>
      <c r="Q276" t="str">
        <f t="shared" si="26"/>
        <v>theater</v>
      </c>
      <c r="R276" t="str">
        <f t="shared" si="27"/>
        <v>plays</v>
      </c>
      <c r="S276" s="4">
        <f t="shared" si="28"/>
        <v>0.32208333333333333</v>
      </c>
      <c r="T276" s="5">
        <f t="shared" si="29"/>
        <v>51.533333333333331</v>
      </c>
    </row>
    <row r="277" spans="1:20" ht="31" x14ac:dyDescent="0.35">
      <c r="A277">
        <v>275</v>
      </c>
      <c r="B277" t="s">
        <v>602</v>
      </c>
      <c r="C277" s="3" t="s">
        <v>603</v>
      </c>
      <c r="D277" s="5">
        <v>3900</v>
      </c>
      <c r="E277" s="5">
        <v>9419</v>
      </c>
      <c r="F277" t="s">
        <v>20</v>
      </c>
      <c r="G277">
        <v>116</v>
      </c>
      <c r="H277" t="s">
        <v>21</v>
      </c>
      <c r="I277" t="s">
        <v>22</v>
      </c>
      <c r="J277">
        <v>1554526800</v>
      </c>
      <c r="K277">
        <v>1555218000</v>
      </c>
      <c r="L277" s="11">
        <f t="shared" si="24"/>
        <v>43561.208333333328</v>
      </c>
      <c r="M277" s="11">
        <f t="shared" si="25"/>
        <v>43569.208333333328</v>
      </c>
      <c r="N277" t="b">
        <v>0</v>
      </c>
      <c r="O277" t="b">
        <v>0</v>
      </c>
      <c r="P277" t="s">
        <v>206</v>
      </c>
      <c r="Q277" t="str">
        <f t="shared" si="26"/>
        <v>publishing</v>
      </c>
      <c r="R277" t="str">
        <f t="shared" si="27"/>
        <v>translations</v>
      </c>
      <c r="S277" s="4">
        <f t="shared" si="28"/>
        <v>2.4151282051282053</v>
      </c>
      <c r="T277" s="5">
        <f t="shared" si="29"/>
        <v>81.198275862068968</v>
      </c>
    </row>
    <row r="278" spans="1:20" x14ac:dyDescent="0.35">
      <c r="A278">
        <v>276</v>
      </c>
      <c r="B278" t="s">
        <v>604</v>
      </c>
      <c r="C278" s="3" t="s">
        <v>605</v>
      </c>
      <c r="D278" s="5">
        <v>5500</v>
      </c>
      <c r="E278" s="5">
        <v>5324</v>
      </c>
      <c r="F278" t="s">
        <v>14</v>
      </c>
      <c r="G278">
        <v>133</v>
      </c>
      <c r="H278" t="s">
        <v>21</v>
      </c>
      <c r="I278" t="s">
        <v>22</v>
      </c>
      <c r="J278">
        <v>1334811600</v>
      </c>
      <c r="K278">
        <v>1335243600</v>
      </c>
      <c r="L278" s="11">
        <f t="shared" si="24"/>
        <v>41018.208333333336</v>
      </c>
      <c r="M278" s="11">
        <f t="shared" si="25"/>
        <v>41023.208333333336</v>
      </c>
      <c r="N278" t="b">
        <v>0</v>
      </c>
      <c r="O278" t="b">
        <v>1</v>
      </c>
      <c r="P278" t="s">
        <v>89</v>
      </c>
      <c r="Q278" t="str">
        <f t="shared" si="26"/>
        <v>games</v>
      </c>
      <c r="R278" t="str">
        <f t="shared" si="27"/>
        <v>video games</v>
      </c>
      <c r="S278" s="4">
        <f t="shared" si="28"/>
        <v>0.96799999999999997</v>
      </c>
      <c r="T278" s="5">
        <f t="shared" si="29"/>
        <v>40.030075187969928</v>
      </c>
    </row>
    <row r="279" spans="1:20" ht="31" x14ac:dyDescent="0.35">
      <c r="A279">
        <v>277</v>
      </c>
      <c r="B279" t="s">
        <v>606</v>
      </c>
      <c r="C279" s="3" t="s">
        <v>607</v>
      </c>
      <c r="D279" s="5">
        <v>700</v>
      </c>
      <c r="E279" s="5">
        <v>7465</v>
      </c>
      <c r="F279" t="s">
        <v>20</v>
      </c>
      <c r="G279">
        <v>83</v>
      </c>
      <c r="H279" t="s">
        <v>21</v>
      </c>
      <c r="I279" t="s">
        <v>22</v>
      </c>
      <c r="J279">
        <v>1279515600</v>
      </c>
      <c r="K279">
        <v>1279688400</v>
      </c>
      <c r="L279" s="11">
        <f t="shared" si="24"/>
        <v>40378.208333333336</v>
      </c>
      <c r="M279" s="11">
        <f t="shared" si="25"/>
        <v>40380.208333333336</v>
      </c>
      <c r="N279" t="b">
        <v>0</v>
      </c>
      <c r="O279" t="b">
        <v>0</v>
      </c>
      <c r="P279" t="s">
        <v>33</v>
      </c>
      <c r="Q279" t="str">
        <f t="shared" si="26"/>
        <v>theater</v>
      </c>
      <c r="R279" t="str">
        <f t="shared" si="27"/>
        <v>plays</v>
      </c>
      <c r="S279" s="4">
        <f t="shared" si="28"/>
        <v>10.664285714285715</v>
      </c>
      <c r="T279" s="5">
        <f t="shared" si="29"/>
        <v>89.939759036144579</v>
      </c>
    </row>
    <row r="280" spans="1:20" x14ac:dyDescent="0.35">
      <c r="A280">
        <v>278</v>
      </c>
      <c r="B280" t="s">
        <v>608</v>
      </c>
      <c r="C280" s="3" t="s">
        <v>609</v>
      </c>
      <c r="D280" s="5">
        <v>2700</v>
      </c>
      <c r="E280" s="5">
        <v>8799</v>
      </c>
      <c r="F280" t="s">
        <v>20</v>
      </c>
      <c r="G280">
        <v>91</v>
      </c>
      <c r="H280" t="s">
        <v>21</v>
      </c>
      <c r="I280" t="s">
        <v>22</v>
      </c>
      <c r="J280">
        <v>1353909600</v>
      </c>
      <c r="K280">
        <v>1356069600</v>
      </c>
      <c r="L280" s="11">
        <f t="shared" si="24"/>
        <v>41239.25</v>
      </c>
      <c r="M280" s="11">
        <f t="shared" si="25"/>
        <v>41264.25</v>
      </c>
      <c r="N280" t="b">
        <v>0</v>
      </c>
      <c r="O280" t="b">
        <v>0</v>
      </c>
      <c r="P280" t="s">
        <v>28</v>
      </c>
      <c r="Q280" t="str">
        <f t="shared" si="26"/>
        <v>technology</v>
      </c>
      <c r="R280" t="str">
        <f t="shared" si="27"/>
        <v>web</v>
      </c>
      <c r="S280" s="4">
        <f t="shared" si="28"/>
        <v>3.2588888888888889</v>
      </c>
      <c r="T280" s="5">
        <f t="shared" si="29"/>
        <v>96.692307692307693</v>
      </c>
    </row>
    <row r="281" spans="1:20" x14ac:dyDescent="0.35">
      <c r="A281">
        <v>279</v>
      </c>
      <c r="B281" t="s">
        <v>610</v>
      </c>
      <c r="C281" s="3" t="s">
        <v>611</v>
      </c>
      <c r="D281" s="5">
        <v>8000</v>
      </c>
      <c r="E281" s="5">
        <v>13656</v>
      </c>
      <c r="F281" t="s">
        <v>20</v>
      </c>
      <c r="G281">
        <v>546</v>
      </c>
      <c r="H281" t="s">
        <v>21</v>
      </c>
      <c r="I281" t="s">
        <v>22</v>
      </c>
      <c r="J281">
        <v>1535950800</v>
      </c>
      <c r="K281">
        <v>1536210000</v>
      </c>
      <c r="L281" s="11">
        <f t="shared" si="24"/>
        <v>43346.208333333328</v>
      </c>
      <c r="M281" s="11">
        <f t="shared" si="25"/>
        <v>43349.208333333328</v>
      </c>
      <c r="N281" t="b">
        <v>0</v>
      </c>
      <c r="O281" t="b">
        <v>0</v>
      </c>
      <c r="P281" t="s">
        <v>33</v>
      </c>
      <c r="Q281" t="str">
        <f t="shared" si="26"/>
        <v>theater</v>
      </c>
      <c r="R281" t="str">
        <f t="shared" si="27"/>
        <v>plays</v>
      </c>
      <c r="S281" s="4">
        <f t="shared" si="28"/>
        <v>1.7070000000000001</v>
      </c>
      <c r="T281" s="5">
        <f t="shared" si="29"/>
        <v>25.010989010989011</v>
      </c>
    </row>
    <row r="282" spans="1:20" ht="31" x14ac:dyDescent="0.35">
      <c r="A282">
        <v>280</v>
      </c>
      <c r="B282" t="s">
        <v>612</v>
      </c>
      <c r="C282" s="3" t="s">
        <v>613</v>
      </c>
      <c r="D282" s="5">
        <v>2500</v>
      </c>
      <c r="E282" s="5">
        <v>14536</v>
      </c>
      <c r="F282" t="s">
        <v>20</v>
      </c>
      <c r="G282">
        <v>393</v>
      </c>
      <c r="H282" t="s">
        <v>21</v>
      </c>
      <c r="I282" t="s">
        <v>22</v>
      </c>
      <c r="J282">
        <v>1511244000</v>
      </c>
      <c r="K282">
        <v>1511762400</v>
      </c>
      <c r="L282" s="11">
        <f t="shared" si="24"/>
        <v>43060.25</v>
      </c>
      <c r="M282" s="11">
        <f t="shared" si="25"/>
        <v>43066.25</v>
      </c>
      <c r="N282" t="b">
        <v>0</v>
      </c>
      <c r="O282" t="b">
        <v>0</v>
      </c>
      <c r="P282" t="s">
        <v>71</v>
      </c>
      <c r="Q282" t="str">
        <f t="shared" si="26"/>
        <v>film &amp; video</v>
      </c>
      <c r="R282" t="str">
        <f t="shared" si="27"/>
        <v>animation</v>
      </c>
      <c r="S282" s="4">
        <f t="shared" si="28"/>
        <v>5.8144</v>
      </c>
      <c r="T282" s="5">
        <f t="shared" si="29"/>
        <v>36.987277353689571</v>
      </c>
    </row>
    <row r="283" spans="1:20" x14ac:dyDescent="0.35">
      <c r="A283">
        <v>281</v>
      </c>
      <c r="B283" t="s">
        <v>614</v>
      </c>
      <c r="C283" s="3" t="s">
        <v>615</v>
      </c>
      <c r="D283" s="5">
        <v>164500</v>
      </c>
      <c r="E283" s="5">
        <v>150552</v>
      </c>
      <c r="F283" t="s">
        <v>14</v>
      </c>
      <c r="G283">
        <v>2062</v>
      </c>
      <c r="H283" t="s">
        <v>21</v>
      </c>
      <c r="I283" t="s">
        <v>22</v>
      </c>
      <c r="J283">
        <v>1331445600</v>
      </c>
      <c r="K283">
        <v>1333256400</v>
      </c>
      <c r="L283" s="11">
        <f t="shared" si="24"/>
        <v>40979.25</v>
      </c>
      <c r="M283" s="11">
        <f t="shared" si="25"/>
        <v>41000.208333333336</v>
      </c>
      <c r="N283" t="b">
        <v>0</v>
      </c>
      <c r="O283" t="b">
        <v>1</v>
      </c>
      <c r="P283" t="s">
        <v>33</v>
      </c>
      <c r="Q283" t="str">
        <f t="shared" si="26"/>
        <v>theater</v>
      </c>
      <c r="R283" t="str">
        <f t="shared" si="27"/>
        <v>plays</v>
      </c>
      <c r="S283" s="4">
        <f t="shared" si="28"/>
        <v>0.91520972644376897</v>
      </c>
      <c r="T283" s="5">
        <f t="shared" si="29"/>
        <v>73.012609117361791</v>
      </c>
    </row>
    <row r="284" spans="1:20" x14ac:dyDescent="0.35">
      <c r="A284">
        <v>282</v>
      </c>
      <c r="B284" t="s">
        <v>616</v>
      </c>
      <c r="C284" s="3" t="s">
        <v>617</v>
      </c>
      <c r="D284" s="5">
        <v>8400</v>
      </c>
      <c r="E284" s="5">
        <v>9076</v>
      </c>
      <c r="F284" t="s">
        <v>20</v>
      </c>
      <c r="G284">
        <v>133</v>
      </c>
      <c r="H284" t="s">
        <v>21</v>
      </c>
      <c r="I284" t="s">
        <v>22</v>
      </c>
      <c r="J284">
        <v>1480226400</v>
      </c>
      <c r="K284">
        <v>1480744800</v>
      </c>
      <c r="L284" s="11">
        <f t="shared" si="24"/>
        <v>42701.25</v>
      </c>
      <c r="M284" s="11">
        <f t="shared" si="25"/>
        <v>42707.25</v>
      </c>
      <c r="N284" t="b">
        <v>0</v>
      </c>
      <c r="O284" t="b">
        <v>1</v>
      </c>
      <c r="P284" t="s">
        <v>269</v>
      </c>
      <c r="Q284" t="str">
        <f t="shared" si="26"/>
        <v>film &amp; video</v>
      </c>
      <c r="R284" t="str">
        <f t="shared" si="27"/>
        <v>television</v>
      </c>
      <c r="S284" s="4">
        <f t="shared" si="28"/>
        <v>1.0804761904761904</v>
      </c>
      <c r="T284" s="5">
        <f t="shared" si="29"/>
        <v>68.240601503759393</v>
      </c>
    </row>
    <row r="285" spans="1:20" ht="31" x14ac:dyDescent="0.35">
      <c r="A285">
        <v>283</v>
      </c>
      <c r="B285" t="s">
        <v>618</v>
      </c>
      <c r="C285" s="3" t="s">
        <v>619</v>
      </c>
      <c r="D285" s="5">
        <v>8100</v>
      </c>
      <c r="E285" s="5">
        <v>1517</v>
      </c>
      <c r="F285" t="s">
        <v>14</v>
      </c>
      <c r="G285">
        <v>29</v>
      </c>
      <c r="H285" t="s">
        <v>36</v>
      </c>
      <c r="I285" t="s">
        <v>37</v>
      </c>
      <c r="J285">
        <v>1464584400</v>
      </c>
      <c r="K285">
        <v>1465016400</v>
      </c>
      <c r="L285" s="11">
        <f t="shared" si="24"/>
        <v>42520.208333333328</v>
      </c>
      <c r="M285" s="11">
        <f t="shared" si="25"/>
        <v>42525.208333333328</v>
      </c>
      <c r="N285" t="b">
        <v>0</v>
      </c>
      <c r="O285" t="b">
        <v>0</v>
      </c>
      <c r="P285" t="s">
        <v>23</v>
      </c>
      <c r="Q285" t="str">
        <f t="shared" si="26"/>
        <v>music</v>
      </c>
      <c r="R285" t="str">
        <f t="shared" si="27"/>
        <v>rock</v>
      </c>
      <c r="S285" s="4">
        <f t="shared" si="28"/>
        <v>0.18728395061728395</v>
      </c>
      <c r="T285" s="5">
        <f t="shared" si="29"/>
        <v>52.310344827586206</v>
      </c>
    </row>
    <row r="286" spans="1:20" x14ac:dyDescent="0.35">
      <c r="A286">
        <v>284</v>
      </c>
      <c r="B286" t="s">
        <v>620</v>
      </c>
      <c r="C286" s="3" t="s">
        <v>621</v>
      </c>
      <c r="D286" s="5">
        <v>9800</v>
      </c>
      <c r="E286" s="5">
        <v>8153</v>
      </c>
      <c r="F286" t="s">
        <v>14</v>
      </c>
      <c r="G286">
        <v>132</v>
      </c>
      <c r="H286" t="s">
        <v>21</v>
      </c>
      <c r="I286" t="s">
        <v>22</v>
      </c>
      <c r="J286">
        <v>1335848400</v>
      </c>
      <c r="K286">
        <v>1336280400</v>
      </c>
      <c r="L286" s="11">
        <f t="shared" si="24"/>
        <v>41030.208333333336</v>
      </c>
      <c r="M286" s="11">
        <f t="shared" si="25"/>
        <v>41035.208333333336</v>
      </c>
      <c r="N286" t="b">
        <v>0</v>
      </c>
      <c r="O286" t="b">
        <v>0</v>
      </c>
      <c r="P286" t="s">
        <v>28</v>
      </c>
      <c r="Q286" t="str">
        <f t="shared" si="26"/>
        <v>technology</v>
      </c>
      <c r="R286" t="str">
        <f t="shared" si="27"/>
        <v>web</v>
      </c>
      <c r="S286" s="4">
        <f t="shared" si="28"/>
        <v>0.83193877551020412</v>
      </c>
      <c r="T286" s="5">
        <f t="shared" si="29"/>
        <v>61.765151515151516</v>
      </c>
    </row>
    <row r="287" spans="1:20" x14ac:dyDescent="0.35">
      <c r="A287">
        <v>285</v>
      </c>
      <c r="B287" t="s">
        <v>622</v>
      </c>
      <c r="C287" s="3" t="s">
        <v>623</v>
      </c>
      <c r="D287" s="5">
        <v>900</v>
      </c>
      <c r="E287" s="5">
        <v>6357</v>
      </c>
      <c r="F287" t="s">
        <v>20</v>
      </c>
      <c r="G287">
        <v>254</v>
      </c>
      <c r="H287" t="s">
        <v>21</v>
      </c>
      <c r="I287" t="s">
        <v>22</v>
      </c>
      <c r="J287">
        <v>1473483600</v>
      </c>
      <c r="K287">
        <v>1476766800</v>
      </c>
      <c r="L287" s="11">
        <f t="shared" si="24"/>
        <v>42623.208333333328</v>
      </c>
      <c r="M287" s="11">
        <f t="shared" si="25"/>
        <v>42661.208333333328</v>
      </c>
      <c r="N287" t="b">
        <v>0</v>
      </c>
      <c r="O287" t="b">
        <v>0</v>
      </c>
      <c r="P287" t="s">
        <v>33</v>
      </c>
      <c r="Q287" t="str">
        <f t="shared" si="26"/>
        <v>theater</v>
      </c>
      <c r="R287" t="str">
        <f t="shared" si="27"/>
        <v>plays</v>
      </c>
      <c r="S287" s="4">
        <f t="shared" si="28"/>
        <v>7.0633333333333335</v>
      </c>
      <c r="T287" s="5">
        <f t="shared" si="29"/>
        <v>25.027559055118111</v>
      </c>
    </row>
    <row r="288" spans="1:20" x14ac:dyDescent="0.35">
      <c r="A288">
        <v>286</v>
      </c>
      <c r="B288" t="s">
        <v>624</v>
      </c>
      <c r="C288" s="3" t="s">
        <v>625</v>
      </c>
      <c r="D288" s="5">
        <v>112100</v>
      </c>
      <c r="E288" s="5">
        <v>19557</v>
      </c>
      <c r="F288" t="s">
        <v>74</v>
      </c>
      <c r="G288">
        <v>184</v>
      </c>
      <c r="H288" t="s">
        <v>21</v>
      </c>
      <c r="I288" t="s">
        <v>22</v>
      </c>
      <c r="J288">
        <v>1479880800</v>
      </c>
      <c r="K288">
        <v>1480485600</v>
      </c>
      <c r="L288" s="11">
        <f t="shared" si="24"/>
        <v>42697.25</v>
      </c>
      <c r="M288" s="11">
        <f t="shared" si="25"/>
        <v>42704.25</v>
      </c>
      <c r="N288" t="b">
        <v>0</v>
      </c>
      <c r="O288" t="b">
        <v>0</v>
      </c>
      <c r="P288" t="s">
        <v>33</v>
      </c>
      <c r="Q288" t="str">
        <f t="shared" si="26"/>
        <v>theater</v>
      </c>
      <c r="R288" t="str">
        <f t="shared" si="27"/>
        <v>plays</v>
      </c>
      <c r="S288" s="4">
        <f t="shared" si="28"/>
        <v>0.17446030330062445</v>
      </c>
      <c r="T288" s="5">
        <f t="shared" si="29"/>
        <v>106.28804347826087</v>
      </c>
    </row>
    <row r="289" spans="1:20" x14ac:dyDescent="0.35">
      <c r="A289">
        <v>287</v>
      </c>
      <c r="B289" t="s">
        <v>626</v>
      </c>
      <c r="C289" s="3" t="s">
        <v>627</v>
      </c>
      <c r="D289" s="5">
        <v>6300</v>
      </c>
      <c r="E289" s="5">
        <v>13213</v>
      </c>
      <c r="F289" t="s">
        <v>20</v>
      </c>
      <c r="G289">
        <v>176</v>
      </c>
      <c r="H289" t="s">
        <v>21</v>
      </c>
      <c r="I289" t="s">
        <v>22</v>
      </c>
      <c r="J289">
        <v>1430197200</v>
      </c>
      <c r="K289">
        <v>1430197200</v>
      </c>
      <c r="L289" s="11">
        <f t="shared" si="24"/>
        <v>42122.208333333328</v>
      </c>
      <c r="M289" s="11">
        <f t="shared" si="25"/>
        <v>42122.208333333328</v>
      </c>
      <c r="N289" t="b">
        <v>0</v>
      </c>
      <c r="O289" t="b">
        <v>0</v>
      </c>
      <c r="P289" t="s">
        <v>50</v>
      </c>
      <c r="Q289" t="str">
        <f t="shared" si="26"/>
        <v>music</v>
      </c>
      <c r="R289" t="str">
        <f t="shared" si="27"/>
        <v>electric music</v>
      </c>
      <c r="S289" s="4">
        <f t="shared" si="28"/>
        <v>2.0973015873015872</v>
      </c>
      <c r="T289" s="5">
        <f t="shared" si="29"/>
        <v>75.07386363636364</v>
      </c>
    </row>
    <row r="290" spans="1:20" x14ac:dyDescent="0.35">
      <c r="A290">
        <v>288</v>
      </c>
      <c r="B290" t="s">
        <v>628</v>
      </c>
      <c r="C290" s="3" t="s">
        <v>629</v>
      </c>
      <c r="D290" s="5">
        <v>5600</v>
      </c>
      <c r="E290" s="5">
        <v>5476</v>
      </c>
      <c r="F290" t="s">
        <v>14</v>
      </c>
      <c r="G290">
        <v>137</v>
      </c>
      <c r="H290" t="s">
        <v>36</v>
      </c>
      <c r="I290" t="s">
        <v>37</v>
      </c>
      <c r="J290">
        <v>1331701200</v>
      </c>
      <c r="K290">
        <v>1331787600</v>
      </c>
      <c r="L290" s="11">
        <f t="shared" si="24"/>
        <v>40982.208333333336</v>
      </c>
      <c r="M290" s="11">
        <f t="shared" si="25"/>
        <v>40983.208333333336</v>
      </c>
      <c r="N290" t="b">
        <v>0</v>
      </c>
      <c r="O290" t="b">
        <v>1</v>
      </c>
      <c r="P290" t="s">
        <v>148</v>
      </c>
      <c r="Q290" t="str">
        <f t="shared" si="26"/>
        <v>music</v>
      </c>
      <c r="R290" t="str">
        <f t="shared" si="27"/>
        <v>metal</v>
      </c>
      <c r="S290" s="4">
        <f t="shared" si="28"/>
        <v>0.97785714285714287</v>
      </c>
      <c r="T290" s="5">
        <f t="shared" si="29"/>
        <v>39.970802919708028</v>
      </c>
    </row>
    <row r="291" spans="1:20" x14ac:dyDescent="0.35">
      <c r="A291">
        <v>289</v>
      </c>
      <c r="B291" t="s">
        <v>630</v>
      </c>
      <c r="C291" s="3" t="s">
        <v>631</v>
      </c>
      <c r="D291" s="5">
        <v>800</v>
      </c>
      <c r="E291" s="5">
        <v>13474</v>
      </c>
      <c r="F291" t="s">
        <v>20</v>
      </c>
      <c r="G291">
        <v>337</v>
      </c>
      <c r="H291" t="s">
        <v>15</v>
      </c>
      <c r="I291" t="s">
        <v>16</v>
      </c>
      <c r="J291">
        <v>1438578000</v>
      </c>
      <c r="K291">
        <v>1438837200</v>
      </c>
      <c r="L291" s="11">
        <f t="shared" si="24"/>
        <v>42219.208333333328</v>
      </c>
      <c r="M291" s="11">
        <f t="shared" si="25"/>
        <v>42222.208333333328</v>
      </c>
      <c r="N291" t="b">
        <v>0</v>
      </c>
      <c r="O291" t="b">
        <v>0</v>
      </c>
      <c r="P291" t="s">
        <v>33</v>
      </c>
      <c r="Q291" t="str">
        <f t="shared" si="26"/>
        <v>theater</v>
      </c>
      <c r="R291" t="str">
        <f t="shared" si="27"/>
        <v>plays</v>
      </c>
      <c r="S291" s="4">
        <f t="shared" si="28"/>
        <v>16.842500000000001</v>
      </c>
      <c r="T291" s="5">
        <f t="shared" si="29"/>
        <v>39.982195845697326</v>
      </c>
    </row>
    <row r="292" spans="1:20" x14ac:dyDescent="0.35">
      <c r="A292">
        <v>290</v>
      </c>
      <c r="B292" t="s">
        <v>632</v>
      </c>
      <c r="C292" s="3" t="s">
        <v>633</v>
      </c>
      <c r="D292" s="5">
        <v>168600</v>
      </c>
      <c r="E292" s="5">
        <v>91722</v>
      </c>
      <c r="F292" t="s">
        <v>14</v>
      </c>
      <c r="G292">
        <v>908</v>
      </c>
      <c r="H292" t="s">
        <v>21</v>
      </c>
      <c r="I292" t="s">
        <v>22</v>
      </c>
      <c r="J292">
        <v>1368162000</v>
      </c>
      <c r="K292">
        <v>1370926800</v>
      </c>
      <c r="L292" s="11">
        <f t="shared" si="24"/>
        <v>41404.208333333336</v>
      </c>
      <c r="M292" s="11">
        <f t="shared" si="25"/>
        <v>41436.208333333336</v>
      </c>
      <c r="N292" t="b">
        <v>0</v>
      </c>
      <c r="O292" t="b">
        <v>1</v>
      </c>
      <c r="P292" t="s">
        <v>42</v>
      </c>
      <c r="Q292" t="str">
        <f t="shared" si="26"/>
        <v>film &amp; video</v>
      </c>
      <c r="R292" t="str">
        <f t="shared" si="27"/>
        <v>documentary</v>
      </c>
      <c r="S292" s="4">
        <f t="shared" si="28"/>
        <v>0.54402135231316728</v>
      </c>
      <c r="T292" s="5">
        <f t="shared" si="29"/>
        <v>101.01541850220265</v>
      </c>
    </row>
    <row r="293" spans="1:20" x14ac:dyDescent="0.35">
      <c r="A293">
        <v>291</v>
      </c>
      <c r="B293" t="s">
        <v>634</v>
      </c>
      <c r="C293" s="3" t="s">
        <v>635</v>
      </c>
      <c r="D293" s="5">
        <v>1800</v>
      </c>
      <c r="E293" s="5">
        <v>8219</v>
      </c>
      <c r="F293" t="s">
        <v>20</v>
      </c>
      <c r="G293">
        <v>107</v>
      </c>
      <c r="H293" t="s">
        <v>21</v>
      </c>
      <c r="I293" t="s">
        <v>22</v>
      </c>
      <c r="J293">
        <v>1318654800</v>
      </c>
      <c r="K293">
        <v>1319000400</v>
      </c>
      <c r="L293" s="11">
        <f t="shared" si="24"/>
        <v>40831.208333333336</v>
      </c>
      <c r="M293" s="11">
        <f t="shared" si="25"/>
        <v>40835.208333333336</v>
      </c>
      <c r="N293" t="b">
        <v>1</v>
      </c>
      <c r="O293" t="b">
        <v>0</v>
      </c>
      <c r="P293" t="s">
        <v>28</v>
      </c>
      <c r="Q293" t="str">
        <f t="shared" si="26"/>
        <v>technology</v>
      </c>
      <c r="R293" t="str">
        <f t="shared" si="27"/>
        <v>web</v>
      </c>
      <c r="S293" s="4">
        <f t="shared" si="28"/>
        <v>4.5661111111111108</v>
      </c>
      <c r="T293" s="5">
        <f t="shared" si="29"/>
        <v>76.813084112149539</v>
      </c>
    </row>
    <row r="294" spans="1:20" x14ac:dyDescent="0.35">
      <c r="A294">
        <v>292</v>
      </c>
      <c r="B294" t="s">
        <v>636</v>
      </c>
      <c r="C294" s="3" t="s">
        <v>637</v>
      </c>
      <c r="D294" s="5">
        <v>7300</v>
      </c>
      <c r="E294" s="5">
        <v>717</v>
      </c>
      <c r="F294" t="s">
        <v>14</v>
      </c>
      <c r="G294">
        <v>10</v>
      </c>
      <c r="H294" t="s">
        <v>21</v>
      </c>
      <c r="I294" t="s">
        <v>22</v>
      </c>
      <c r="J294">
        <v>1331874000</v>
      </c>
      <c r="K294">
        <v>1333429200</v>
      </c>
      <c r="L294" s="11">
        <f t="shared" si="24"/>
        <v>40984.208333333336</v>
      </c>
      <c r="M294" s="11">
        <f t="shared" si="25"/>
        <v>41002.208333333336</v>
      </c>
      <c r="N294" t="b">
        <v>0</v>
      </c>
      <c r="O294" t="b">
        <v>0</v>
      </c>
      <c r="P294" t="s">
        <v>17</v>
      </c>
      <c r="Q294" t="str">
        <f t="shared" si="26"/>
        <v>food</v>
      </c>
      <c r="R294" t="str">
        <f t="shared" si="27"/>
        <v>food trucks</v>
      </c>
      <c r="S294" s="4">
        <f t="shared" si="28"/>
        <v>9.8219178082191785E-2</v>
      </c>
      <c r="T294" s="5">
        <f t="shared" si="29"/>
        <v>71.7</v>
      </c>
    </row>
    <row r="295" spans="1:20" x14ac:dyDescent="0.35">
      <c r="A295">
        <v>293</v>
      </c>
      <c r="B295" t="s">
        <v>638</v>
      </c>
      <c r="C295" s="3" t="s">
        <v>639</v>
      </c>
      <c r="D295" s="5">
        <v>6500</v>
      </c>
      <c r="E295" s="5">
        <v>1065</v>
      </c>
      <c r="F295" t="s">
        <v>74</v>
      </c>
      <c r="G295">
        <v>32</v>
      </c>
      <c r="H295" t="s">
        <v>107</v>
      </c>
      <c r="I295" t="s">
        <v>108</v>
      </c>
      <c r="J295">
        <v>1286254800</v>
      </c>
      <c r="K295">
        <v>1287032400</v>
      </c>
      <c r="L295" s="11">
        <f t="shared" si="24"/>
        <v>40456.208333333336</v>
      </c>
      <c r="M295" s="11">
        <f t="shared" si="25"/>
        <v>40465.208333333336</v>
      </c>
      <c r="N295" t="b">
        <v>0</v>
      </c>
      <c r="O295" t="b">
        <v>0</v>
      </c>
      <c r="P295" t="s">
        <v>33</v>
      </c>
      <c r="Q295" t="str">
        <f t="shared" si="26"/>
        <v>theater</v>
      </c>
      <c r="R295" t="str">
        <f t="shared" si="27"/>
        <v>plays</v>
      </c>
      <c r="S295" s="4">
        <f t="shared" si="28"/>
        <v>0.16384615384615384</v>
      </c>
      <c r="T295" s="5">
        <f t="shared" si="29"/>
        <v>33.28125</v>
      </c>
    </row>
    <row r="296" spans="1:20" x14ac:dyDescent="0.35">
      <c r="A296">
        <v>294</v>
      </c>
      <c r="B296" t="s">
        <v>640</v>
      </c>
      <c r="C296" s="3" t="s">
        <v>641</v>
      </c>
      <c r="D296" s="5">
        <v>600</v>
      </c>
      <c r="E296" s="5">
        <v>8038</v>
      </c>
      <c r="F296" t="s">
        <v>20</v>
      </c>
      <c r="G296">
        <v>183</v>
      </c>
      <c r="H296" t="s">
        <v>21</v>
      </c>
      <c r="I296" t="s">
        <v>22</v>
      </c>
      <c r="J296">
        <v>1540530000</v>
      </c>
      <c r="K296">
        <v>1541570400</v>
      </c>
      <c r="L296" s="11">
        <f t="shared" si="24"/>
        <v>43399.208333333328</v>
      </c>
      <c r="M296" s="11">
        <f t="shared" si="25"/>
        <v>43411.25</v>
      </c>
      <c r="N296" t="b">
        <v>0</v>
      </c>
      <c r="O296" t="b">
        <v>0</v>
      </c>
      <c r="P296" t="s">
        <v>33</v>
      </c>
      <c r="Q296" t="str">
        <f t="shared" si="26"/>
        <v>theater</v>
      </c>
      <c r="R296" t="str">
        <f t="shared" si="27"/>
        <v>plays</v>
      </c>
      <c r="S296" s="4">
        <f t="shared" si="28"/>
        <v>13.396666666666667</v>
      </c>
      <c r="T296" s="5">
        <f t="shared" si="29"/>
        <v>43.923497267759565</v>
      </c>
    </row>
    <row r="297" spans="1:20" ht="31" x14ac:dyDescent="0.35">
      <c r="A297">
        <v>295</v>
      </c>
      <c r="B297" t="s">
        <v>642</v>
      </c>
      <c r="C297" s="3" t="s">
        <v>643</v>
      </c>
      <c r="D297" s="5">
        <v>192900</v>
      </c>
      <c r="E297" s="5">
        <v>68769</v>
      </c>
      <c r="F297" t="s">
        <v>14</v>
      </c>
      <c r="G297">
        <v>1910</v>
      </c>
      <c r="H297" t="s">
        <v>98</v>
      </c>
      <c r="I297" t="s">
        <v>99</v>
      </c>
      <c r="J297">
        <v>1381813200</v>
      </c>
      <c r="K297">
        <v>1383976800</v>
      </c>
      <c r="L297" s="11">
        <f t="shared" si="24"/>
        <v>41562.208333333336</v>
      </c>
      <c r="M297" s="11">
        <f t="shared" si="25"/>
        <v>41587.25</v>
      </c>
      <c r="N297" t="b">
        <v>0</v>
      </c>
      <c r="O297" t="b">
        <v>0</v>
      </c>
      <c r="P297" t="s">
        <v>33</v>
      </c>
      <c r="Q297" t="str">
        <f t="shared" si="26"/>
        <v>theater</v>
      </c>
      <c r="R297" t="str">
        <f t="shared" si="27"/>
        <v>plays</v>
      </c>
      <c r="S297" s="4">
        <f t="shared" si="28"/>
        <v>0.35650077760497667</v>
      </c>
      <c r="T297" s="5">
        <f t="shared" si="29"/>
        <v>36.004712041884815</v>
      </c>
    </row>
    <row r="298" spans="1:20" ht="31" x14ac:dyDescent="0.35">
      <c r="A298">
        <v>296</v>
      </c>
      <c r="B298" t="s">
        <v>644</v>
      </c>
      <c r="C298" s="3" t="s">
        <v>645</v>
      </c>
      <c r="D298" s="5">
        <v>6100</v>
      </c>
      <c r="E298" s="5">
        <v>3352</v>
      </c>
      <c r="F298" t="s">
        <v>14</v>
      </c>
      <c r="G298">
        <v>38</v>
      </c>
      <c r="H298" t="s">
        <v>26</v>
      </c>
      <c r="I298" t="s">
        <v>27</v>
      </c>
      <c r="J298">
        <v>1548655200</v>
      </c>
      <c r="K298">
        <v>1550556000</v>
      </c>
      <c r="L298" s="11">
        <f t="shared" si="24"/>
        <v>43493.25</v>
      </c>
      <c r="M298" s="11">
        <f t="shared" si="25"/>
        <v>43515.25</v>
      </c>
      <c r="N298" t="b">
        <v>0</v>
      </c>
      <c r="O298" t="b">
        <v>0</v>
      </c>
      <c r="P298" t="s">
        <v>33</v>
      </c>
      <c r="Q298" t="str">
        <f t="shared" si="26"/>
        <v>theater</v>
      </c>
      <c r="R298" t="str">
        <f t="shared" si="27"/>
        <v>plays</v>
      </c>
      <c r="S298" s="4">
        <f t="shared" si="28"/>
        <v>0.54950819672131146</v>
      </c>
      <c r="T298" s="5">
        <f t="shared" si="29"/>
        <v>88.21052631578948</v>
      </c>
    </row>
    <row r="299" spans="1:20" x14ac:dyDescent="0.35">
      <c r="A299">
        <v>297</v>
      </c>
      <c r="B299" t="s">
        <v>646</v>
      </c>
      <c r="C299" s="3" t="s">
        <v>647</v>
      </c>
      <c r="D299" s="5">
        <v>7200</v>
      </c>
      <c r="E299" s="5">
        <v>6785</v>
      </c>
      <c r="F299" t="s">
        <v>14</v>
      </c>
      <c r="G299">
        <v>104</v>
      </c>
      <c r="H299" t="s">
        <v>26</v>
      </c>
      <c r="I299" t="s">
        <v>27</v>
      </c>
      <c r="J299">
        <v>1389679200</v>
      </c>
      <c r="K299">
        <v>1390456800</v>
      </c>
      <c r="L299" s="11">
        <f t="shared" si="24"/>
        <v>41653.25</v>
      </c>
      <c r="M299" s="11">
        <f t="shared" si="25"/>
        <v>41662.25</v>
      </c>
      <c r="N299" t="b">
        <v>0</v>
      </c>
      <c r="O299" t="b">
        <v>1</v>
      </c>
      <c r="P299" t="s">
        <v>33</v>
      </c>
      <c r="Q299" t="str">
        <f t="shared" si="26"/>
        <v>theater</v>
      </c>
      <c r="R299" t="str">
        <f t="shared" si="27"/>
        <v>plays</v>
      </c>
      <c r="S299" s="4">
        <f t="shared" si="28"/>
        <v>0.94236111111111109</v>
      </c>
      <c r="T299" s="5">
        <f t="shared" si="29"/>
        <v>65.240384615384613</v>
      </c>
    </row>
    <row r="300" spans="1:20" x14ac:dyDescent="0.35">
      <c r="A300">
        <v>298</v>
      </c>
      <c r="B300" t="s">
        <v>648</v>
      </c>
      <c r="C300" s="3" t="s">
        <v>649</v>
      </c>
      <c r="D300" s="5">
        <v>3500</v>
      </c>
      <c r="E300" s="5">
        <v>5037</v>
      </c>
      <c r="F300" t="s">
        <v>20</v>
      </c>
      <c r="G300">
        <v>72</v>
      </c>
      <c r="H300" t="s">
        <v>21</v>
      </c>
      <c r="I300" t="s">
        <v>22</v>
      </c>
      <c r="J300">
        <v>1456466400</v>
      </c>
      <c r="K300">
        <v>1458018000</v>
      </c>
      <c r="L300" s="11">
        <f t="shared" si="24"/>
        <v>42426.25</v>
      </c>
      <c r="M300" s="11">
        <f t="shared" si="25"/>
        <v>42444.208333333328</v>
      </c>
      <c r="N300" t="b">
        <v>0</v>
      </c>
      <c r="O300" t="b">
        <v>1</v>
      </c>
      <c r="P300" t="s">
        <v>23</v>
      </c>
      <c r="Q300" t="str">
        <f t="shared" si="26"/>
        <v>music</v>
      </c>
      <c r="R300" t="str">
        <f t="shared" si="27"/>
        <v>rock</v>
      </c>
      <c r="S300" s="4">
        <f t="shared" si="28"/>
        <v>1.4391428571428571</v>
      </c>
      <c r="T300" s="5">
        <f t="shared" si="29"/>
        <v>69.958333333333329</v>
      </c>
    </row>
    <row r="301" spans="1:20" ht="31" x14ac:dyDescent="0.35">
      <c r="A301">
        <v>299</v>
      </c>
      <c r="B301" t="s">
        <v>650</v>
      </c>
      <c r="C301" s="3" t="s">
        <v>651</v>
      </c>
      <c r="D301" s="5">
        <v>3800</v>
      </c>
      <c r="E301" s="5">
        <v>1954</v>
      </c>
      <c r="F301" t="s">
        <v>14</v>
      </c>
      <c r="G301">
        <v>49</v>
      </c>
      <c r="H301" t="s">
        <v>21</v>
      </c>
      <c r="I301" t="s">
        <v>22</v>
      </c>
      <c r="J301">
        <v>1456984800</v>
      </c>
      <c r="K301">
        <v>1461819600</v>
      </c>
      <c r="L301" s="11">
        <f t="shared" si="24"/>
        <v>42432.25</v>
      </c>
      <c r="M301" s="11">
        <f t="shared" si="25"/>
        <v>42488.208333333328</v>
      </c>
      <c r="N301" t="b">
        <v>0</v>
      </c>
      <c r="O301" t="b">
        <v>0</v>
      </c>
      <c r="P301" t="s">
        <v>17</v>
      </c>
      <c r="Q301" t="str">
        <f t="shared" si="26"/>
        <v>food</v>
      </c>
      <c r="R301" t="str">
        <f t="shared" si="27"/>
        <v>food trucks</v>
      </c>
      <c r="S301" s="4">
        <f t="shared" si="28"/>
        <v>0.51421052631578945</v>
      </c>
      <c r="T301" s="5">
        <f t="shared" si="29"/>
        <v>39.877551020408163</v>
      </c>
    </row>
    <row r="302" spans="1:20" x14ac:dyDescent="0.35">
      <c r="A302">
        <v>300</v>
      </c>
      <c r="B302" t="s">
        <v>652</v>
      </c>
      <c r="C302" s="3" t="s">
        <v>653</v>
      </c>
      <c r="D302" s="5">
        <v>100</v>
      </c>
      <c r="E302" s="5">
        <v>5</v>
      </c>
      <c r="F302" t="s">
        <v>14</v>
      </c>
      <c r="G302">
        <v>1</v>
      </c>
      <c r="H302" t="s">
        <v>36</v>
      </c>
      <c r="I302" t="s">
        <v>37</v>
      </c>
      <c r="J302">
        <v>1504069200</v>
      </c>
      <c r="K302">
        <v>1504155600</v>
      </c>
      <c r="L302" s="11">
        <f t="shared" si="24"/>
        <v>42977.208333333328</v>
      </c>
      <c r="M302" s="11">
        <f t="shared" si="25"/>
        <v>42978.208333333328</v>
      </c>
      <c r="N302" t="b">
        <v>0</v>
      </c>
      <c r="O302" t="b">
        <v>1</v>
      </c>
      <c r="P302" t="s">
        <v>68</v>
      </c>
      <c r="Q302" t="str">
        <f t="shared" si="26"/>
        <v>publishing</v>
      </c>
      <c r="R302" t="str">
        <f t="shared" si="27"/>
        <v>nonfiction</v>
      </c>
      <c r="S302" s="4">
        <f t="shared" si="28"/>
        <v>0.05</v>
      </c>
      <c r="T302" s="5">
        <f t="shared" si="29"/>
        <v>5</v>
      </c>
    </row>
    <row r="303" spans="1:20" ht="31" x14ac:dyDescent="0.35">
      <c r="A303">
        <v>301</v>
      </c>
      <c r="B303" t="s">
        <v>654</v>
      </c>
      <c r="C303" s="3" t="s">
        <v>655</v>
      </c>
      <c r="D303" s="5">
        <v>900</v>
      </c>
      <c r="E303" s="5">
        <v>12102</v>
      </c>
      <c r="F303" t="s">
        <v>20</v>
      </c>
      <c r="G303">
        <v>295</v>
      </c>
      <c r="H303" t="s">
        <v>21</v>
      </c>
      <c r="I303" t="s">
        <v>22</v>
      </c>
      <c r="J303">
        <v>1424930400</v>
      </c>
      <c r="K303">
        <v>1426395600</v>
      </c>
      <c r="L303" s="11">
        <f t="shared" si="24"/>
        <v>42061.25</v>
      </c>
      <c r="M303" s="11">
        <f t="shared" si="25"/>
        <v>42078.208333333328</v>
      </c>
      <c r="N303" t="b">
        <v>0</v>
      </c>
      <c r="O303" t="b">
        <v>0</v>
      </c>
      <c r="P303" t="s">
        <v>42</v>
      </c>
      <c r="Q303" t="str">
        <f t="shared" si="26"/>
        <v>film &amp; video</v>
      </c>
      <c r="R303" t="str">
        <f t="shared" si="27"/>
        <v>documentary</v>
      </c>
      <c r="S303" s="4">
        <f t="shared" si="28"/>
        <v>13.446666666666667</v>
      </c>
      <c r="T303" s="5">
        <f t="shared" si="29"/>
        <v>41.023728813559323</v>
      </c>
    </row>
    <row r="304" spans="1:20" x14ac:dyDescent="0.35">
      <c r="A304">
        <v>302</v>
      </c>
      <c r="B304" t="s">
        <v>656</v>
      </c>
      <c r="C304" s="3" t="s">
        <v>657</v>
      </c>
      <c r="D304" s="5">
        <v>76100</v>
      </c>
      <c r="E304" s="5">
        <v>24234</v>
      </c>
      <c r="F304" t="s">
        <v>14</v>
      </c>
      <c r="G304">
        <v>245</v>
      </c>
      <c r="H304" t="s">
        <v>21</v>
      </c>
      <c r="I304" t="s">
        <v>22</v>
      </c>
      <c r="J304">
        <v>1535864400</v>
      </c>
      <c r="K304">
        <v>1537074000</v>
      </c>
      <c r="L304" s="11">
        <f t="shared" si="24"/>
        <v>43345.208333333328</v>
      </c>
      <c r="M304" s="11">
        <f t="shared" si="25"/>
        <v>43359.208333333328</v>
      </c>
      <c r="N304" t="b">
        <v>0</v>
      </c>
      <c r="O304" t="b">
        <v>0</v>
      </c>
      <c r="P304" t="s">
        <v>33</v>
      </c>
      <c r="Q304" t="str">
        <f t="shared" si="26"/>
        <v>theater</v>
      </c>
      <c r="R304" t="str">
        <f t="shared" si="27"/>
        <v>plays</v>
      </c>
      <c r="S304" s="4">
        <f t="shared" si="28"/>
        <v>0.31844940867279897</v>
      </c>
      <c r="T304" s="5">
        <f t="shared" si="29"/>
        <v>98.914285714285711</v>
      </c>
    </row>
    <row r="305" spans="1:20" x14ac:dyDescent="0.35">
      <c r="A305">
        <v>303</v>
      </c>
      <c r="B305" t="s">
        <v>658</v>
      </c>
      <c r="C305" s="3" t="s">
        <v>659</v>
      </c>
      <c r="D305" s="5">
        <v>3400</v>
      </c>
      <c r="E305" s="5">
        <v>2809</v>
      </c>
      <c r="F305" t="s">
        <v>14</v>
      </c>
      <c r="G305">
        <v>32</v>
      </c>
      <c r="H305" t="s">
        <v>21</v>
      </c>
      <c r="I305" t="s">
        <v>22</v>
      </c>
      <c r="J305">
        <v>1452146400</v>
      </c>
      <c r="K305">
        <v>1452578400</v>
      </c>
      <c r="L305" s="11">
        <f t="shared" si="24"/>
        <v>42376.25</v>
      </c>
      <c r="M305" s="11">
        <f t="shared" si="25"/>
        <v>42381.25</v>
      </c>
      <c r="N305" t="b">
        <v>0</v>
      </c>
      <c r="O305" t="b">
        <v>0</v>
      </c>
      <c r="P305" t="s">
        <v>60</v>
      </c>
      <c r="Q305" t="str">
        <f t="shared" si="26"/>
        <v>music</v>
      </c>
      <c r="R305" t="str">
        <f t="shared" si="27"/>
        <v>indie rock</v>
      </c>
      <c r="S305" s="4">
        <f t="shared" si="28"/>
        <v>0.82617647058823529</v>
      </c>
      <c r="T305" s="5">
        <f t="shared" si="29"/>
        <v>87.78125</v>
      </c>
    </row>
    <row r="306" spans="1:20" x14ac:dyDescent="0.35">
      <c r="A306">
        <v>304</v>
      </c>
      <c r="B306" t="s">
        <v>660</v>
      </c>
      <c r="C306" s="3" t="s">
        <v>661</v>
      </c>
      <c r="D306" s="5">
        <v>2100</v>
      </c>
      <c r="E306" s="5">
        <v>11469</v>
      </c>
      <c r="F306" t="s">
        <v>20</v>
      </c>
      <c r="G306">
        <v>142</v>
      </c>
      <c r="H306" t="s">
        <v>21</v>
      </c>
      <c r="I306" t="s">
        <v>22</v>
      </c>
      <c r="J306">
        <v>1470546000</v>
      </c>
      <c r="K306">
        <v>1474088400</v>
      </c>
      <c r="L306" s="11">
        <f t="shared" si="24"/>
        <v>42589.208333333328</v>
      </c>
      <c r="M306" s="11">
        <f t="shared" si="25"/>
        <v>42630.208333333328</v>
      </c>
      <c r="N306" t="b">
        <v>0</v>
      </c>
      <c r="O306" t="b">
        <v>0</v>
      </c>
      <c r="P306" t="s">
        <v>42</v>
      </c>
      <c r="Q306" t="str">
        <f t="shared" si="26"/>
        <v>film &amp; video</v>
      </c>
      <c r="R306" t="str">
        <f t="shared" si="27"/>
        <v>documentary</v>
      </c>
      <c r="S306" s="4">
        <f t="shared" si="28"/>
        <v>5.4614285714285717</v>
      </c>
      <c r="T306" s="5">
        <f t="shared" si="29"/>
        <v>80.767605633802816</v>
      </c>
    </row>
    <row r="307" spans="1:20" x14ac:dyDescent="0.35">
      <c r="A307">
        <v>305</v>
      </c>
      <c r="B307" t="s">
        <v>662</v>
      </c>
      <c r="C307" s="3" t="s">
        <v>663</v>
      </c>
      <c r="D307" s="5">
        <v>2800</v>
      </c>
      <c r="E307" s="5">
        <v>8014</v>
      </c>
      <c r="F307" t="s">
        <v>20</v>
      </c>
      <c r="G307">
        <v>85</v>
      </c>
      <c r="H307" t="s">
        <v>21</v>
      </c>
      <c r="I307" t="s">
        <v>22</v>
      </c>
      <c r="J307">
        <v>1458363600</v>
      </c>
      <c r="K307">
        <v>1461906000</v>
      </c>
      <c r="L307" s="11">
        <f t="shared" si="24"/>
        <v>42448.208333333328</v>
      </c>
      <c r="M307" s="11">
        <f t="shared" si="25"/>
        <v>42489.208333333328</v>
      </c>
      <c r="N307" t="b">
        <v>0</v>
      </c>
      <c r="O307" t="b">
        <v>0</v>
      </c>
      <c r="P307" t="s">
        <v>33</v>
      </c>
      <c r="Q307" t="str">
        <f t="shared" si="26"/>
        <v>theater</v>
      </c>
      <c r="R307" t="str">
        <f t="shared" si="27"/>
        <v>plays</v>
      </c>
      <c r="S307" s="4">
        <f t="shared" si="28"/>
        <v>2.8621428571428571</v>
      </c>
      <c r="T307" s="5">
        <f t="shared" si="29"/>
        <v>94.28235294117647</v>
      </c>
    </row>
    <row r="308" spans="1:20" ht="31" x14ac:dyDescent="0.35">
      <c r="A308">
        <v>306</v>
      </c>
      <c r="B308" t="s">
        <v>664</v>
      </c>
      <c r="C308" s="3" t="s">
        <v>665</v>
      </c>
      <c r="D308" s="5">
        <v>6500</v>
      </c>
      <c r="E308" s="5">
        <v>514</v>
      </c>
      <c r="F308" t="s">
        <v>14</v>
      </c>
      <c r="G308">
        <v>7</v>
      </c>
      <c r="H308" t="s">
        <v>21</v>
      </c>
      <c r="I308" t="s">
        <v>22</v>
      </c>
      <c r="J308">
        <v>1500008400</v>
      </c>
      <c r="K308">
        <v>1500267600</v>
      </c>
      <c r="L308" s="11">
        <f t="shared" si="24"/>
        <v>42930.208333333328</v>
      </c>
      <c r="M308" s="11">
        <f t="shared" si="25"/>
        <v>42933.208333333328</v>
      </c>
      <c r="N308" t="b">
        <v>0</v>
      </c>
      <c r="O308" t="b">
        <v>1</v>
      </c>
      <c r="P308" t="s">
        <v>33</v>
      </c>
      <c r="Q308" t="str">
        <f t="shared" si="26"/>
        <v>theater</v>
      </c>
      <c r="R308" t="str">
        <f t="shared" si="27"/>
        <v>plays</v>
      </c>
      <c r="S308" s="4">
        <f t="shared" si="28"/>
        <v>7.9076923076923072E-2</v>
      </c>
      <c r="T308" s="5">
        <f t="shared" si="29"/>
        <v>73.428571428571431</v>
      </c>
    </row>
    <row r="309" spans="1:20" x14ac:dyDescent="0.35">
      <c r="A309">
        <v>307</v>
      </c>
      <c r="B309" t="s">
        <v>666</v>
      </c>
      <c r="C309" s="3" t="s">
        <v>667</v>
      </c>
      <c r="D309" s="5">
        <v>32900</v>
      </c>
      <c r="E309" s="5">
        <v>43473</v>
      </c>
      <c r="F309" t="s">
        <v>20</v>
      </c>
      <c r="G309">
        <v>659</v>
      </c>
      <c r="H309" t="s">
        <v>36</v>
      </c>
      <c r="I309" t="s">
        <v>37</v>
      </c>
      <c r="J309">
        <v>1338958800</v>
      </c>
      <c r="K309">
        <v>1340686800</v>
      </c>
      <c r="L309" s="11">
        <f t="shared" si="24"/>
        <v>41066.208333333336</v>
      </c>
      <c r="M309" s="11">
        <f t="shared" si="25"/>
        <v>41086.208333333336</v>
      </c>
      <c r="N309" t="b">
        <v>0</v>
      </c>
      <c r="O309" t="b">
        <v>1</v>
      </c>
      <c r="P309" t="s">
        <v>119</v>
      </c>
      <c r="Q309" t="str">
        <f t="shared" si="26"/>
        <v>publishing</v>
      </c>
      <c r="R309" t="str">
        <f t="shared" si="27"/>
        <v>fiction</v>
      </c>
      <c r="S309" s="4">
        <f t="shared" si="28"/>
        <v>1.3213677811550153</v>
      </c>
      <c r="T309" s="5">
        <f t="shared" si="29"/>
        <v>65.968133535660087</v>
      </c>
    </row>
    <row r="310" spans="1:20" x14ac:dyDescent="0.35">
      <c r="A310">
        <v>308</v>
      </c>
      <c r="B310" t="s">
        <v>668</v>
      </c>
      <c r="C310" s="3" t="s">
        <v>669</v>
      </c>
      <c r="D310" s="5">
        <v>118200</v>
      </c>
      <c r="E310" s="5">
        <v>87560</v>
      </c>
      <c r="F310" t="s">
        <v>14</v>
      </c>
      <c r="G310">
        <v>803</v>
      </c>
      <c r="H310" t="s">
        <v>21</v>
      </c>
      <c r="I310" t="s">
        <v>22</v>
      </c>
      <c r="J310">
        <v>1303102800</v>
      </c>
      <c r="K310">
        <v>1303189200</v>
      </c>
      <c r="L310" s="11">
        <f t="shared" si="24"/>
        <v>40651.208333333336</v>
      </c>
      <c r="M310" s="11">
        <f t="shared" si="25"/>
        <v>40652.208333333336</v>
      </c>
      <c r="N310" t="b">
        <v>0</v>
      </c>
      <c r="O310" t="b">
        <v>0</v>
      </c>
      <c r="P310" t="s">
        <v>33</v>
      </c>
      <c r="Q310" t="str">
        <f t="shared" si="26"/>
        <v>theater</v>
      </c>
      <c r="R310" t="str">
        <f t="shared" si="27"/>
        <v>plays</v>
      </c>
      <c r="S310" s="4">
        <f t="shared" si="28"/>
        <v>0.74077834179357027</v>
      </c>
      <c r="T310" s="5">
        <f t="shared" si="29"/>
        <v>109.04109589041096</v>
      </c>
    </row>
    <row r="311" spans="1:20" x14ac:dyDescent="0.35">
      <c r="A311">
        <v>309</v>
      </c>
      <c r="B311" t="s">
        <v>670</v>
      </c>
      <c r="C311" s="3" t="s">
        <v>671</v>
      </c>
      <c r="D311" s="5">
        <v>4100</v>
      </c>
      <c r="E311" s="5">
        <v>3087</v>
      </c>
      <c r="F311" t="s">
        <v>74</v>
      </c>
      <c r="G311">
        <v>75</v>
      </c>
      <c r="H311" t="s">
        <v>21</v>
      </c>
      <c r="I311" t="s">
        <v>22</v>
      </c>
      <c r="J311">
        <v>1316581200</v>
      </c>
      <c r="K311">
        <v>1318309200</v>
      </c>
      <c r="L311" s="11">
        <f t="shared" si="24"/>
        <v>40807.208333333336</v>
      </c>
      <c r="M311" s="11">
        <f t="shared" si="25"/>
        <v>40827.208333333336</v>
      </c>
      <c r="N311" t="b">
        <v>0</v>
      </c>
      <c r="O311" t="b">
        <v>1</v>
      </c>
      <c r="P311" t="s">
        <v>60</v>
      </c>
      <c r="Q311" t="str">
        <f t="shared" si="26"/>
        <v>music</v>
      </c>
      <c r="R311" t="str">
        <f t="shared" si="27"/>
        <v>indie rock</v>
      </c>
      <c r="S311" s="4">
        <f t="shared" si="28"/>
        <v>0.75292682926829269</v>
      </c>
      <c r="T311" s="5">
        <f t="shared" si="29"/>
        <v>41.16</v>
      </c>
    </row>
    <row r="312" spans="1:20" x14ac:dyDescent="0.35">
      <c r="A312">
        <v>310</v>
      </c>
      <c r="B312" t="s">
        <v>672</v>
      </c>
      <c r="C312" s="3" t="s">
        <v>673</v>
      </c>
      <c r="D312" s="5">
        <v>7800</v>
      </c>
      <c r="E312" s="5">
        <v>1586</v>
      </c>
      <c r="F312" t="s">
        <v>14</v>
      </c>
      <c r="G312">
        <v>16</v>
      </c>
      <c r="H312" t="s">
        <v>21</v>
      </c>
      <c r="I312" t="s">
        <v>22</v>
      </c>
      <c r="J312">
        <v>1270789200</v>
      </c>
      <c r="K312">
        <v>1272171600</v>
      </c>
      <c r="L312" s="11">
        <f t="shared" si="24"/>
        <v>40277.208333333336</v>
      </c>
      <c r="M312" s="11">
        <f t="shared" si="25"/>
        <v>40293.208333333336</v>
      </c>
      <c r="N312" t="b">
        <v>0</v>
      </c>
      <c r="O312" t="b">
        <v>0</v>
      </c>
      <c r="P312" t="s">
        <v>89</v>
      </c>
      <c r="Q312" t="str">
        <f t="shared" si="26"/>
        <v>games</v>
      </c>
      <c r="R312" t="str">
        <f t="shared" si="27"/>
        <v>video games</v>
      </c>
      <c r="S312" s="4">
        <f t="shared" si="28"/>
        <v>0.20333333333333334</v>
      </c>
      <c r="T312" s="5">
        <f t="shared" si="29"/>
        <v>99.125</v>
      </c>
    </row>
    <row r="313" spans="1:20" x14ac:dyDescent="0.35">
      <c r="A313">
        <v>311</v>
      </c>
      <c r="B313" t="s">
        <v>674</v>
      </c>
      <c r="C313" s="3" t="s">
        <v>675</v>
      </c>
      <c r="D313" s="5">
        <v>6300</v>
      </c>
      <c r="E313" s="5">
        <v>12812</v>
      </c>
      <c r="F313" t="s">
        <v>20</v>
      </c>
      <c r="G313">
        <v>121</v>
      </c>
      <c r="H313" t="s">
        <v>21</v>
      </c>
      <c r="I313" t="s">
        <v>22</v>
      </c>
      <c r="J313">
        <v>1297836000</v>
      </c>
      <c r="K313">
        <v>1298872800</v>
      </c>
      <c r="L313" s="11">
        <f t="shared" si="24"/>
        <v>40590.25</v>
      </c>
      <c r="M313" s="11">
        <f t="shared" si="25"/>
        <v>40602.25</v>
      </c>
      <c r="N313" t="b">
        <v>0</v>
      </c>
      <c r="O313" t="b">
        <v>0</v>
      </c>
      <c r="P313" t="s">
        <v>33</v>
      </c>
      <c r="Q313" t="str">
        <f t="shared" si="26"/>
        <v>theater</v>
      </c>
      <c r="R313" t="str">
        <f t="shared" si="27"/>
        <v>plays</v>
      </c>
      <c r="S313" s="4">
        <f t="shared" si="28"/>
        <v>2.0336507936507937</v>
      </c>
      <c r="T313" s="5">
        <f t="shared" si="29"/>
        <v>105.88429752066116</v>
      </c>
    </row>
    <row r="314" spans="1:20" x14ac:dyDescent="0.35">
      <c r="A314">
        <v>312</v>
      </c>
      <c r="B314" t="s">
        <v>676</v>
      </c>
      <c r="C314" s="3" t="s">
        <v>677</v>
      </c>
      <c r="D314" s="5">
        <v>59100</v>
      </c>
      <c r="E314" s="5">
        <v>183345</v>
      </c>
      <c r="F314" t="s">
        <v>20</v>
      </c>
      <c r="G314">
        <v>3742</v>
      </c>
      <c r="H314" t="s">
        <v>21</v>
      </c>
      <c r="I314" t="s">
        <v>22</v>
      </c>
      <c r="J314">
        <v>1382677200</v>
      </c>
      <c r="K314">
        <v>1383282000</v>
      </c>
      <c r="L314" s="11">
        <f t="shared" si="24"/>
        <v>41572.208333333336</v>
      </c>
      <c r="M314" s="11">
        <f t="shared" si="25"/>
        <v>41579.208333333336</v>
      </c>
      <c r="N314" t="b">
        <v>0</v>
      </c>
      <c r="O314" t="b">
        <v>0</v>
      </c>
      <c r="P314" t="s">
        <v>33</v>
      </c>
      <c r="Q314" t="str">
        <f t="shared" si="26"/>
        <v>theater</v>
      </c>
      <c r="R314" t="str">
        <f t="shared" si="27"/>
        <v>plays</v>
      </c>
      <c r="S314" s="4">
        <f t="shared" si="28"/>
        <v>3.1022842639593908</v>
      </c>
      <c r="T314" s="5">
        <f t="shared" si="29"/>
        <v>48.996525921966864</v>
      </c>
    </row>
    <row r="315" spans="1:20" x14ac:dyDescent="0.35">
      <c r="A315">
        <v>313</v>
      </c>
      <c r="B315" t="s">
        <v>678</v>
      </c>
      <c r="C315" s="3" t="s">
        <v>679</v>
      </c>
      <c r="D315" s="5">
        <v>2200</v>
      </c>
      <c r="E315" s="5">
        <v>8697</v>
      </c>
      <c r="F315" t="s">
        <v>20</v>
      </c>
      <c r="G315">
        <v>223</v>
      </c>
      <c r="H315" t="s">
        <v>21</v>
      </c>
      <c r="I315" t="s">
        <v>22</v>
      </c>
      <c r="J315">
        <v>1330322400</v>
      </c>
      <c r="K315">
        <v>1330495200</v>
      </c>
      <c r="L315" s="11">
        <f t="shared" si="24"/>
        <v>40966.25</v>
      </c>
      <c r="M315" s="11">
        <f t="shared" si="25"/>
        <v>40968.25</v>
      </c>
      <c r="N315" t="b">
        <v>0</v>
      </c>
      <c r="O315" t="b">
        <v>0</v>
      </c>
      <c r="P315" t="s">
        <v>23</v>
      </c>
      <c r="Q315" t="str">
        <f t="shared" si="26"/>
        <v>music</v>
      </c>
      <c r="R315" t="str">
        <f t="shared" si="27"/>
        <v>rock</v>
      </c>
      <c r="S315" s="4">
        <f t="shared" si="28"/>
        <v>3.9531818181818181</v>
      </c>
      <c r="T315" s="5">
        <f t="shared" si="29"/>
        <v>39</v>
      </c>
    </row>
    <row r="316" spans="1:20" x14ac:dyDescent="0.35">
      <c r="A316">
        <v>314</v>
      </c>
      <c r="B316" t="s">
        <v>680</v>
      </c>
      <c r="C316" s="3" t="s">
        <v>681</v>
      </c>
      <c r="D316" s="5">
        <v>1400</v>
      </c>
      <c r="E316" s="5">
        <v>4126</v>
      </c>
      <c r="F316" t="s">
        <v>20</v>
      </c>
      <c r="G316">
        <v>133</v>
      </c>
      <c r="H316" t="s">
        <v>21</v>
      </c>
      <c r="I316" t="s">
        <v>22</v>
      </c>
      <c r="J316">
        <v>1552366800</v>
      </c>
      <c r="K316">
        <v>1552798800</v>
      </c>
      <c r="L316" s="11">
        <f t="shared" si="24"/>
        <v>43536.208333333328</v>
      </c>
      <c r="M316" s="11">
        <f t="shared" si="25"/>
        <v>43541.208333333328</v>
      </c>
      <c r="N316" t="b">
        <v>0</v>
      </c>
      <c r="O316" t="b">
        <v>1</v>
      </c>
      <c r="P316" t="s">
        <v>42</v>
      </c>
      <c r="Q316" t="str">
        <f t="shared" si="26"/>
        <v>film &amp; video</v>
      </c>
      <c r="R316" t="str">
        <f t="shared" si="27"/>
        <v>documentary</v>
      </c>
      <c r="S316" s="4">
        <f t="shared" si="28"/>
        <v>2.9471428571428571</v>
      </c>
      <c r="T316" s="5">
        <f t="shared" si="29"/>
        <v>31.022556390977442</v>
      </c>
    </row>
    <row r="317" spans="1:20" ht="31" x14ac:dyDescent="0.35">
      <c r="A317">
        <v>315</v>
      </c>
      <c r="B317" t="s">
        <v>682</v>
      </c>
      <c r="C317" s="3" t="s">
        <v>683</v>
      </c>
      <c r="D317" s="5">
        <v>9500</v>
      </c>
      <c r="E317" s="5">
        <v>3220</v>
      </c>
      <c r="F317" t="s">
        <v>14</v>
      </c>
      <c r="G317">
        <v>31</v>
      </c>
      <c r="H317" t="s">
        <v>21</v>
      </c>
      <c r="I317" t="s">
        <v>22</v>
      </c>
      <c r="J317">
        <v>1400907600</v>
      </c>
      <c r="K317">
        <v>1403413200</v>
      </c>
      <c r="L317" s="11">
        <f t="shared" si="24"/>
        <v>41783.208333333336</v>
      </c>
      <c r="M317" s="11">
        <f t="shared" si="25"/>
        <v>41812.208333333336</v>
      </c>
      <c r="N317" t="b">
        <v>0</v>
      </c>
      <c r="O317" t="b">
        <v>0</v>
      </c>
      <c r="P317" t="s">
        <v>33</v>
      </c>
      <c r="Q317" t="str">
        <f t="shared" si="26"/>
        <v>theater</v>
      </c>
      <c r="R317" t="str">
        <f t="shared" si="27"/>
        <v>plays</v>
      </c>
      <c r="S317" s="4">
        <f t="shared" si="28"/>
        <v>0.33894736842105261</v>
      </c>
      <c r="T317" s="5">
        <f t="shared" si="29"/>
        <v>103.87096774193549</v>
      </c>
    </row>
    <row r="318" spans="1:20" x14ac:dyDescent="0.35">
      <c r="A318">
        <v>316</v>
      </c>
      <c r="B318" t="s">
        <v>684</v>
      </c>
      <c r="C318" s="3" t="s">
        <v>685</v>
      </c>
      <c r="D318" s="5">
        <v>9600</v>
      </c>
      <c r="E318" s="5">
        <v>6401</v>
      </c>
      <c r="F318" t="s">
        <v>14</v>
      </c>
      <c r="G318">
        <v>108</v>
      </c>
      <c r="H318" t="s">
        <v>107</v>
      </c>
      <c r="I318" t="s">
        <v>108</v>
      </c>
      <c r="J318">
        <v>1574143200</v>
      </c>
      <c r="K318">
        <v>1574229600</v>
      </c>
      <c r="L318" s="11">
        <f t="shared" si="24"/>
        <v>43788.25</v>
      </c>
      <c r="M318" s="11">
        <f t="shared" si="25"/>
        <v>43789.25</v>
      </c>
      <c r="N318" t="b">
        <v>0</v>
      </c>
      <c r="O318" t="b">
        <v>1</v>
      </c>
      <c r="P318" t="s">
        <v>17</v>
      </c>
      <c r="Q318" t="str">
        <f t="shared" si="26"/>
        <v>food</v>
      </c>
      <c r="R318" t="str">
        <f t="shared" si="27"/>
        <v>food trucks</v>
      </c>
      <c r="S318" s="4">
        <f t="shared" si="28"/>
        <v>0.66677083333333331</v>
      </c>
      <c r="T318" s="5">
        <f t="shared" si="29"/>
        <v>59.268518518518519</v>
      </c>
    </row>
    <row r="319" spans="1:20" x14ac:dyDescent="0.35">
      <c r="A319">
        <v>317</v>
      </c>
      <c r="B319" t="s">
        <v>686</v>
      </c>
      <c r="C319" s="3" t="s">
        <v>687</v>
      </c>
      <c r="D319" s="5">
        <v>6600</v>
      </c>
      <c r="E319" s="5">
        <v>1269</v>
      </c>
      <c r="F319" t="s">
        <v>14</v>
      </c>
      <c r="G319">
        <v>30</v>
      </c>
      <c r="H319" t="s">
        <v>21</v>
      </c>
      <c r="I319" t="s">
        <v>22</v>
      </c>
      <c r="J319">
        <v>1494738000</v>
      </c>
      <c r="K319">
        <v>1495861200</v>
      </c>
      <c r="L319" s="11">
        <f t="shared" si="24"/>
        <v>42869.208333333328</v>
      </c>
      <c r="M319" s="11">
        <f t="shared" si="25"/>
        <v>42882.208333333328</v>
      </c>
      <c r="N319" t="b">
        <v>0</v>
      </c>
      <c r="O319" t="b">
        <v>0</v>
      </c>
      <c r="P319" t="s">
        <v>33</v>
      </c>
      <c r="Q319" t="str">
        <f t="shared" si="26"/>
        <v>theater</v>
      </c>
      <c r="R319" t="str">
        <f t="shared" si="27"/>
        <v>plays</v>
      </c>
      <c r="S319" s="4">
        <f t="shared" si="28"/>
        <v>0.19227272727272726</v>
      </c>
      <c r="T319" s="5">
        <f t="shared" si="29"/>
        <v>42.3</v>
      </c>
    </row>
    <row r="320" spans="1:20" ht="31" x14ac:dyDescent="0.35">
      <c r="A320">
        <v>318</v>
      </c>
      <c r="B320" t="s">
        <v>688</v>
      </c>
      <c r="C320" s="3" t="s">
        <v>689</v>
      </c>
      <c r="D320" s="5">
        <v>5700</v>
      </c>
      <c r="E320" s="5">
        <v>903</v>
      </c>
      <c r="F320" t="s">
        <v>14</v>
      </c>
      <c r="G320">
        <v>17</v>
      </c>
      <c r="H320" t="s">
        <v>21</v>
      </c>
      <c r="I320" t="s">
        <v>22</v>
      </c>
      <c r="J320">
        <v>1392357600</v>
      </c>
      <c r="K320">
        <v>1392530400</v>
      </c>
      <c r="L320" s="11">
        <f t="shared" si="24"/>
        <v>41684.25</v>
      </c>
      <c r="M320" s="11">
        <f t="shared" si="25"/>
        <v>41686.25</v>
      </c>
      <c r="N320" t="b">
        <v>0</v>
      </c>
      <c r="O320" t="b">
        <v>0</v>
      </c>
      <c r="P320" t="s">
        <v>23</v>
      </c>
      <c r="Q320" t="str">
        <f t="shared" si="26"/>
        <v>music</v>
      </c>
      <c r="R320" t="str">
        <f t="shared" si="27"/>
        <v>rock</v>
      </c>
      <c r="S320" s="4">
        <f t="shared" si="28"/>
        <v>0.15842105263157893</v>
      </c>
      <c r="T320" s="5">
        <f t="shared" si="29"/>
        <v>53.117647058823529</v>
      </c>
    </row>
    <row r="321" spans="1:20" x14ac:dyDescent="0.35">
      <c r="A321">
        <v>319</v>
      </c>
      <c r="B321" t="s">
        <v>690</v>
      </c>
      <c r="C321" s="3" t="s">
        <v>691</v>
      </c>
      <c r="D321" s="5">
        <v>8400</v>
      </c>
      <c r="E321" s="5">
        <v>3251</v>
      </c>
      <c r="F321" t="s">
        <v>74</v>
      </c>
      <c r="G321">
        <v>64</v>
      </c>
      <c r="H321" t="s">
        <v>21</v>
      </c>
      <c r="I321" t="s">
        <v>22</v>
      </c>
      <c r="J321">
        <v>1281589200</v>
      </c>
      <c r="K321">
        <v>1283662800</v>
      </c>
      <c r="L321" s="11">
        <f t="shared" si="24"/>
        <v>40402.208333333336</v>
      </c>
      <c r="M321" s="11">
        <f t="shared" si="25"/>
        <v>40426.208333333336</v>
      </c>
      <c r="N321" t="b">
        <v>0</v>
      </c>
      <c r="O321" t="b">
        <v>0</v>
      </c>
      <c r="P321" t="s">
        <v>28</v>
      </c>
      <c r="Q321" t="str">
        <f t="shared" si="26"/>
        <v>technology</v>
      </c>
      <c r="R321" t="str">
        <f t="shared" si="27"/>
        <v>web</v>
      </c>
      <c r="S321" s="4">
        <f t="shared" si="28"/>
        <v>0.38702380952380955</v>
      </c>
      <c r="T321" s="5">
        <f t="shared" si="29"/>
        <v>50.796875</v>
      </c>
    </row>
    <row r="322" spans="1:20" x14ac:dyDescent="0.35">
      <c r="A322">
        <v>320</v>
      </c>
      <c r="B322" t="s">
        <v>692</v>
      </c>
      <c r="C322" s="3" t="s">
        <v>693</v>
      </c>
      <c r="D322" s="5">
        <v>84400</v>
      </c>
      <c r="E322" s="5">
        <v>8092</v>
      </c>
      <c r="F322" t="s">
        <v>14</v>
      </c>
      <c r="G322">
        <v>80</v>
      </c>
      <c r="H322" t="s">
        <v>21</v>
      </c>
      <c r="I322" t="s">
        <v>22</v>
      </c>
      <c r="J322">
        <v>1305003600</v>
      </c>
      <c r="K322">
        <v>1305781200</v>
      </c>
      <c r="L322" s="11">
        <f t="shared" ref="L322:L385" si="30">J322 / 86400 + DATE(1970,1,1)</f>
        <v>40673.208333333336</v>
      </c>
      <c r="M322" s="11">
        <f t="shared" ref="M322:M385" si="31">K322 / 86400 + DATE(1970,1,1)</f>
        <v>40682.208333333336</v>
      </c>
      <c r="N322" t="b">
        <v>0</v>
      </c>
      <c r="O322" t="b">
        <v>0</v>
      </c>
      <c r="P322" t="s">
        <v>119</v>
      </c>
      <c r="Q322" t="str">
        <f t="shared" ref="Q322:Q385" si="32">LEFT(P322, FIND("/", P322)-1)</f>
        <v>publishing</v>
      </c>
      <c r="R322" t="str">
        <f t="shared" ref="R322:R385" si="33">RIGHT(P322, LEN(P322) -FIND("/", P322))</f>
        <v>fiction</v>
      </c>
      <c r="S322" s="4">
        <f t="shared" ref="S322:S385" si="34">E322/D322</f>
        <v>9.5876777251184833E-2</v>
      </c>
      <c r="T322" s="5">
        <f t="shared" ref="T322:T385" si="35">IFERROR(E322/G322, "n/a")</f>
        <v>101.15</v>
      </c>
    </row>
    <row r="323" spans="1:20" ht="31" x14ac:dyDescent="0.35">
      <c r="A323">
        <v>321</v>
      </c>
      <c r="B323" t="s">
        <v>694</v>
      </c>
      <c r="C323" s="3" t="s">
        <v>695</v>
      </c>
      <c r="D323" s="5">
        <v>170400</v>
      </c>
      <c r="E323" s="5">
        <v>160422</v>
      </c>
      <c r="F323" t="s">
        <v>14</v>
      </c>
      <c r="G323">
        <v>2468</v>
      </c>
      <c r="H323" t="s">
        <v>21</v>
      </c>
      <c r="I323" t="s">
        <v>22</v>
      </c>
      <c r="J323">
        <v>1301634000</v>
      </c>
      <c r="K323">
        <v>1302325200</v>
      </c>
      <c r="L323" s="11">
        <f t="shared" si="30"/>
        <v>40634.208333333336</v>
      </c>
      <c r="M323" s="11">
        <f t="shared" si="31"/>
        <v>40642.208333333336</v>
      </c>
      <c r="N323" t="b">
        <v>0</v>
      </c>
      <c r="O323" t="b">
        <v>0</v>
      </c>
      <c r="P323" t="s">
        <v>100</v>
      </c>
      <c r="Q323" t="str">
        <f t="shared" si="32"/>
        <v>film &amp; video</v>
      </c>
      <c r="R323" t="str">
        <f t="shared" si="33"/>
        <v>shorts</v>
      </c>
      <c r="S323" s="4">
        <f t="shared" si="34"/>
        <v>0.94144366197183094</v>
      </c>
      <c r="T323" s="5">
        <f t="shared" si="35"/>
        <v>65.000810372771468</v>
      </c>
    </row>
    <row r="324" spans="1:20" ht="31" x14ac:dyDescent="0.35">
      <c r="A324">
        <v>322</v>
      </c>
      <c r="B324" t="s">
        <v>696</v>
      </c>
      <c r="C324" s="3" t="s">
        <v>697</v>
      </c>
      <c r="D324" s="5">
        <v>117900</v>
      </c>
      <c r="E324" s="5">
        <v>196377</v>
      </c>
      <c r="F324" t="s">
        <v>20</v>
      </c>
      <c r="G324">
        <v>5168</v>
      </c>
      <c r="H324" t="s">
        <v>21</v>
      </c>
      <c r="I324" t="s">
        <v>22</v>
      </c>
      <c r="J324">
        <v>1290664800</v>
      </c>
      <c r="K324">
        <v>1291788000</v>
      </c>
      <c r="L324" s="11">
        <f t="shared" si="30"/>
        <v>40507.25</v>
      </c>
      <c r="M324" s="11">
        <f t="shared" si="31"/>
        <v>40520.25</v>
      </c>
      <c r="N324" t="b">
        <v>0</v>
      </c>
      <c r="O324" t="b">
        <v>0</v>
      </c>
      <c r="P324" t="s">
        <v>33</v>
      </c>
      <c r="Q324" t="str">
        <f t="shared" si="32"/>
        <v>theater</v>
      </c>
      <c r="R324" t="str">
        <f t="shared" si="33"/>
        <v>plays</v>
      </c>
      <c r="S324" s="4">
        <f t="shared" si="34"/>
        <v>1.6656234096692113</v>
      </c>
      <c r="T324" s="5">
        <f t="shared" si="35"/>
        <v>37.998645510835914</v>
      </c>
    </row>
    <row r="325" spans="1:20" x14ac:dyDescent="0.35">
      <c r="A325">
        <v>323</v>
      </c>
      <c r="B325" t="s">
        <v>698</v>
      </c>
      <c r="C325" s="3" t="s">
        <v>699</v>
      </c>
      <c r="D325" s="5">
        <v>8900</v>
      </c>
      <c r="E325" s="5">
        <v>2148</v>
      </c>
      <c r="F325" t="s">
        <v>14</v>
      </c>
      <c r="G325">
        <v>26</v>
      </c>
      <c r="H325" t="s">
        <v>40</v>
      </c>
      <c r="I325" t="s">
        <v>41</v>
      </c>
      <c r="J325">
        <v>1395896400</v>
      </c>
      <c r="K325">
        <v>1396069200</v>
      </c>
      <c r="L325" s="11">
        <f t="shared" si="30"/>
        <v>41725.208333333336</v>
      </c>
      <c r="M325" s="11">
        <f t="shared" si="31"/>
        <v>41727.208333333336</v>
      </c>
      <c r="N325" t="b">
        <v>0</v>
      </c>
      <c r="O325" t="b">
        <v>0</v>
      </c>
      <c r="P325" t="s">
        <v>42</v>
      </c>
      <c r="Q325" t="str">
        <f t="shared" si="32"/>
        <v>film &amp; video</v>
      </c>
      <c r="R325" t="str">
        <f t="shared" si="33"/>
        <v>documentary</v>
      </c>
      <c r="S325" s="4">
        <f t="shared" si="34"/>
        <v>0.24134831460674158</v>
      </c>
      <c r="T325" s="5">
        <f t="shared" si="35"/>
        <v>82.615384615384613</v>
      </c>
    </row>
    <row r="326" spans="1:20" x14ac:dyDescent="0.35">
      <c r="A326">
        <v>324</v>
      </c>
      <c r="B326" t="s">
        <v>700</v>
      </c>
      <c r="C326" s="3" t="s">
        <v>701</v>
      </c>
      <c r="D326" s="5">
        <v>7100</v>
      </c>
      <c r="E326" s="5">
        <v>11648</v>
      </c>
      <c r="F326" t="s">
        <v>20</v>
      </c>
      <c r="G326">
        <v>307</v>
      </c>
      <c r="H326" t="s">
        <v>21</v>
      </c>
      <c r="I326" t="s">
        <v>22</v>
      </c>
      <c r="J326">
        <v>1434862800</v>
      </c>
      <c r="K326">
        <v>1435899600</v>
      </c>
      <c r="L326" s="11">
        <f t="shared" si="30"/>
        <v>42176.208333333328</v>
      </c>
      <c r="M326" s="11">
        <f t="shared" si="31"/>
        <v>42188.208333333328</v>
      </c>
      <c r="N326" t="b">
        <v>0</v>
      </c>
      <c r="O326" t="b">
        <v>1</v>
      </c>
      <c r="P326" t="s">
        <v>33</v>
      </c>
      <c r="Q326" t="str">
        <f t="shared" si="32"/>
        <v>theater</v>
      </c>
      <c r="R326" t="str">
        <f t="shared" si="33"/>
        <v>plays</v>
      </c>
      <c r="S326" s="4">
        <f t="shared" si="34"/>
        <v>1.6405633802816901</v>
      </c>
      <c r="T326" s="5">
        <f t="shared" si="35"/>
        <v>37.941368078175898</v>
      </c>
    </row>
    <row r="327" spans="1:20" ht="31" x14ac:dyDescent="0.35">
      <c r="A327">
        <v>325</v>
      </c>
      <c r="B327" t="s">
        <v>702</v>
      </c>
      <c r="C327" s="3" t="s">
        <v>703</v>
      </c>
      <c r="D327" s="5">
        <v>6500</v>
      </c>
      <c r="E327" s="5">
        <v>5897</v>
      </c>
      <c r="F327" t="s">
        <v>14</v>
      </c>
      <c r="G327">
        <v>73</v>
      </c>
      <c r="H327" t="s">
        <v>21</v>
      </c>
      <c r="I327" t="s">
        <v>22</v>
      </c>
      <c r="J327">
        <v>1529125200</v>
      </c>
      <c r="K327">
        <v>1531112400</v>
      </c>
      <c r="L327" s="11">
        <f t="shared" si="30"/>
        <v>43267.208333333328</v>
      </c>
      <c r="M327" s="11">
        <f t="shared" si="31"/>
        <v>43290.208333333328</v>
      </c>
      <c r="N327" t="b">
        <v>0</v>
      </c>
      <c r="O327" t="b">
        <v>1</v>
      </c>
      <c r="P327" t="s">
        <v>33</v>
      </c>
      <c r="Q327" t="str">
        <f t="shared" si="32"/>
        <v>theater</v>
      </c>
      <c r="R327" t="str">
        <f t="shared" si="33"/>
        <v>plays</v>
      </c>
      <c r="S327" s="4">
        <f t="shared" si="34"/>
        <v>0.90723076923076929</v>
      </c>
      <c r="T327" s="5">
        <f t="shared" si="35"/>
        <v>80.780821917808225</v>
      </c>
    </row>
    <row r="328" spans="1:20" ht="31" x14ac:dyDescent="0.35">
      <c r="A328">
        <v>326</v>
      </c>
      <c r="B328" t="s">
        <v>704</v>
      </c>
      <c r="C328" s="3" t="s">
        <v>705</v>
      </c>
      <c r="D328" s="5">
        <v>7200</v>
      </c>
      <c r="E328" s="5">
        <v>3326</v>
      </c>
      <c r="F328" t="s">
        <v>14</v>
      </c>
      <c r="G328">
        <v>128</v>
      </c>
      <c r="H328" t="s">
        <v>21</v>
      </c>
      <c r="I328" t="s">
        <v>22</v>
      </c>
      <c r="J328">
        <v>1451109600</v>
      </c>
      <c r="K328">
        <v>1451628000</v>
      </c>
      <c r="L328" s="11">
        <f t="shared" si="30"/>
        <v>42364.25</v>
      </c>
      <c r="M328" s="11">
        <f t="shared" si="31"/>
        <v>42370.25</v>
      </c>
      <c r="N328" t="b">
        <v>0</v>
      </c>
      <c r="O328" t="b">
        <v>0</v>
      </c>
      <c r="P328" t="s">
        <v>71</v>
      </c>
      <c r="Q328" t="str">
        <f t="shared" si="32"/>
        <v>film &amp; video</v>
      </c>
      <c r="R328" t="str">
        <f t="shared" si="33"/>
        <v>animation</v>
      </c>
      <c r="S328" s="4">
        <f t="shared" si="34"/>
        <v>0.46194444444444444</v>
      </c>
      <c r="T328" s="5">
        <f t="shared" si="35"/>
        <v>25.984375</v>
      </c>
    </row>
    <row r="329" spans="1:20" x14ac:dyDescent="0.35">
      <c r="A329">
        <v>327</v>
      </c>
      <c r="B329" t="s">
        <v>706</v>
      </c>
      <c r="C329" s="3" t="s">
        <v>707</v>
      </c>
      <c r="D329" s="5">
        <v>2600</v>
      </c>
      <c r="E329" s="5">
        <v>1002</v>
      </c>
      <c r="F329" t="s">
        <v>14</v>
      </c>
      <c r="G329">
        <v>33</v>
      </c>
      <c r="H329" t="s">
        <v>21</v>
      </c>
      <c r="I329" t="s">
        <v>22</v>
      </c>
      <c r="J329">
        <v>1566968400</v>
      </c>
      <c r="K329">
        <v>1567314000</v>
      </c>
      <c r="L329" s="11">
        <f t="shared" si="30"/>
        <v>43705.208333333328</v>
      </c>
      <c r="M329" s="11">
        <f t="shared" si="31"/>
        <v>43709.208333333328</v>
      </c>
      <c r="N329" t="b">
        <v>0</v>
      </c>
      <c r="O329" t="b">
        <v>1</v>
      </c>
      <c r="P329" t="s">
        <v>33</v>
      </c>
      <c r="Q329" t="str">
        <f t="shared" si="32"/>
        <v>theater</v>
      </c>
      <c r="R329" t="str">
        <f t="shared" si="33"/>
        <v>plays</v>
      </c>
      <c r="S329" s="4">
        <f t="shared" si="34"/>
        <v>0.38538461538461538</v>
      </c>
      <c r="T329" s="5">
        <f t="shared" si="35"/>
        <v>30.363636363636363</v>
      </c>
    </row>
    <row r="330" spans="1:20" ht="31" x14ac:dyDescent="0.35">
      <c r="A330">
        <v>328</v>
      </c>
      <c r="B330" t="s">
        <v>708</v>
      </c>
      <c r="C330" s="3" t="s">
        <v>709</v>
      </c>
      <c r="D330" s="5">
        <v>98700</v>
      </c>
      <c r="E330" s="5">
        <v>131826</v>
      </c>
      <c r="F330" t="s">
        <v>20</v>
      </c>
      <c r="G330">
        <v>2441</v>
      </c>
      <c r="H330" t="s">
        <v>21</v>
      </c>
      <c r="I330" t="s">
        <v>22</v>
      </c>
      <c r="J330">
        <v>1543557600</v>
      </c>
      <c r="K330">
        <v>1544508000</v>
      </c>
      <c r="L330" s="11">
        <f t="shared" si="30"/>
        <v>43434.25</v>
      </c>
      <c r="M330" s="11">
        <f t="shared" si="31"/>
        <v>43445.25</v>
      </c>
      <c r="N330" t="b">
        <v>0</v>
      </c>
      <c r="O330" t="b">
        <v>0</v>
      </c>
      <c r="P330" t="s">
        <v>23</v>
      </c>
      <c r="Q330" t="str">
        <f t="shared" si="32"/>
        <v>music</v>
      </c>
      <c r="R330" t="str">
        <f t="shared" si="33"/>
        <v>rock</v>
      </c>
      <c r="S330" s="4">
        <f t="shared" si="34"/>
        <v>1.3356231003039514</v>
      </c>
      <c r="T330" s="5">
        <f t="shared" si="35"/>
        <v>54.004916018025398</v>
      </c>
    </row>
    <row r="331" spans="1:20" x14ac:dyDescent="0.35">
      <c r="A331">
        <v>329</v>
      </c>
      <c r="B331" t="s">
        <v>710</v>
      </c>
      <c r="C331" s="3" t="s">
        <v>711</v>
      </c>
      <c r="D331" s="5">
        <v>93800</v>
      </c>
      <c r="E331" s="5">
        <v>21477</v>
      </c>
      <c r="F331" t="s">
        <v>47</v>
      </c>
      <c r="G331">
        <v>211</v>
      </c>
      <c r="H331" t="s">
        <v>21</v>
      </c>
      <c r="I331" t="s">
        <v>22</v>
      </c>
      <c r="J331">
        <v>1481522400</v>
      </c>
      <c r="K331">
        <v>1482472800</v>
      </c>
      <c r="L331" s="11">
        <f t="shared" si="30"/>
        <v>42716.25</v>
      </c>
      <c r="M331" s="11">
        <f t="shared" si="31"/>
        <v>42727.25</v>
      </c>
      <c r="N331" t="b">
        <v>0</v>
      </c>
      <c r="O331" t="b">
        <v>0</v>
      </c>
      <c r="P331" t="s">
        <v>89</v>
      </c>
      <c r="Q331" t="str">
        <f t="shared" si="32"/>
        <v>games</v>
      </c>
      <c r="R331" t="str">
        <f t="shared" si="33"/>
        <v>video games</v>
      </c>
      <c r="S331" s="4">
        <f t="shared" si="34"/>
        <v>0.22896588486140726</v>
      </c>
      <c r="T331" s="5">
        <f t="shared" si="35"/>
        <v>101.78672985781991</v>
      </c>
    </row>
    <row r="332" spans="1:20" ht="31" x14ac:dyDescent="0.35">
      <c r="A332">
        <v>330</v>
      </c>
      <c r="B332" t="s">
        <v>712</v>
      </c>
      <c r="C332" s="3" t="s">
        <v>713</v>
      </c>
      <c r="D332" s="5">
        <v>33700</v>
      </c>
      <c r="E332" s="5">
        <v>62330</v>
      </c>
      <c r="F332" t="s">
        <v>20</v>
      </c>
      <c r="G332">
        <v>1385</v>
      </c>
      <c r="H332" t="s">
        <v>40</v>
      </c>
      <c r="I332" t="s">
        <v>41</v>
      </c>
      <c r="J332">
        <v>1512712800</v>
      </c>
      <c r="K332">
        <v>1512799200</v>
      </c>
      <c r="L332" s="11">
        <f t="shared" si="30"/>
        <v>43077.25</v>
      </c>
      <c r="M332" s="11">
        <f t="shared" si="31"/>
        <v>43078.25</v>
      </c>
      <c r="N332" t="b">
        <v>0</v>
      </c>
      <c r="O332" t="b">
        <v>0</v>
      </c>
      <c r="P332" t="s">
        <v>42</v>
      </c>
      <c r="Q332" t="str">
        <f t="shared" si="32"/>
        <v>film &amp; video</v>
      </c>
      <c r="R332" t="str">
        <f t="shared" si="33"/>
        <v>documentary</v>
      </c>
      <c r="S332" s="4">
        <f t="shared" si="34"/>
        <v>1.8495548961424333</v>
      </c>
      <c r="T332" s="5">
        <f t="shared" si="35"/>
        <v>45.003610108303249</v>
      </c>
    </row>
    <row r="333" spans="1:20" x14ac:dyDescent="0.35">
      <c r="A333">
        <v>331</v>
      </c>
      <c r="B333" t="s">
        <v>714</v>
      </c>
      <c r="C333" s="3" t="s">
        <v>715</v>
      </c>
      <c r="D333" s="5">
        <v>3300</v>
      </c>
      <c r="E333" s="5">
        <v>14643</v>
      </c>
      <c r="F333" t="s">
        <v>20</v>
      </c>
      <c r="G333">
        <v>190</v>
      </c>
      <c r="H333" t="s">
        <v>21</v>
      </c>
      <c r="I333" t="s">
        <v>22</v>
      </c>
      <c r="J333">
        <v>1324274400</v>
      </c>
      <c r="K333">
        <v>1324360800</v>
      </c>
      <c r="L333" s="11">
        <f t="shared" si="30"/>
        <v>40896.25</v>
      </c>
      <c r="M333" s="11">
        <f t="shared" si="31"/>
        <v>40897.25</v>
      </c>
      <c r="N333" t="b">
        <v>0</v>
      </c>
      <c r="O333" t="b">
        <v>0</v>
      </c>
      <c r="P333" t="s">
        <v>17</v>
      </c>
      <c r="Q333" t="str">
        <f t="shared" si="32"/>
        <v>food</v>
      </c>
      <c r="R333" t="str">
        <f t="shared" si="33"/>
        <v>food trucks</v>
      </c>
      <c r="S333" s="4">
        <f t="shared" si="34"/>
        <v>4.4372727272727275</v>
      </c>
      <c r="T333" s="5">
        <f t="shared" si="35"/>
        <v>77.068421052631578</v>
      </c>
    </row>
    <row r="334" spans="1:20" ht="31" x14ac:dyDescent="0.35">
      <c r="A334">
        <v>332</v>
      </c>
      <c r="B334" t="s">
        <v>716</v>
      </c>
      <c r="C334" s="3" t="s">
        <v>717</v>
      </c>
      <c r="D334" s="5">
        <v>20700</v>
      </c>
      <c r="E334" s="5">
        <v>41396</v>
      </c>
      <c r="F334" t="s">
        <v>20</v>
      </c>
      <c r="G334">
        <v>470</v>
      </c>
      <c r="H334" t="s">
        <v>21</v>
      </c>
      <c r="I334" t="s">
        <v>22</v>
      </c>
      <c r="J334">
        <v>1364446800</v>
      </c>
      <c r="K334">
        <v>1364533200</v>
      </c>
      <c r="L334" s="11">
        <f t="shared" si="30"/>
        <v>41361.208333333336</v>
      </c>
      <c r="M334" s="11">
        <f t="shared" si="31"/>
        <v>41362.208333333336</v>
      </c>
      <c r="N334" t="b">
        <v>0</v>
      </c>
      <c r="O334" t="b">
        <v>0</v>
      </c>
      <c r="P334" t="s">
        <v>65</v>
      </c>
      <c r="Q334" t="str">
        <f t="shared" si="32"/>
        <v>technology</v>
      </c>
      <c r="R334" t="str">
        <f t="shared" si="33"/>
        <v>wearables</v>
      </c>
      <c r="S334" s="4">
        <f t="shared" si="34"/>
        <v>1.999806763285024</v>
      </c>
      <c r="T334" s="5">
        <f t="shared" si="35"/>
        <v>88.076595744680844</v>
      </c>
    </row>
    <row r="335" spans="1:20" x14ac:dyDescent="0.35">
      <c r="A335">
        <v>333</v>
      </c>
      <c r="B335" t="s">
        <v>718</v>
      </c>
      <c r="C335" s="3" t="s">
        <v>719</v>
      </c>
      <c r="D335" s="5">
        <v>9600</v>
      </c>
      <c r="E335" s="5">
        <v>11900</v>
      </c>
      <c r="F335" t="s">
        <v>20</v>
      </c>
      <c r="G335">
        <v>253</v>
      </c>
      <c r="H335" t="s">
        <v>21</v>
      </c>
      <c r="I335" t="s">
        <v>22</v>
      </c>
      <c r="J335">
        <v>1542693600</v>
      </c>
      <c r="K335">
        <v>1545112800</v>
      </c>
      <c r="L335" s="11">
        <f t="shared" si="30"/>
        <v>43424.25</v>
      </c>
      <c r="M335" s="11">
        <f t="shared" si="31"/>
        <v>43452.25</v>
      </c>
      <c r="N335" t="b">
        <v>0</v>
      </c>
      <c r="O335" t="b">
        <v>0</v>
      </c>
      <c r="P335" t="s">
        <v>33</v>
      </c>
      <c r="Q335" t="str">
        <f t="shared" si="32"/>
        <v>theater</v>
      </c>
      <c r="R335" t="str">
        <f t="shared" si="33"/>
        <v>plays</v>
      </c>
      <c r="S335" s="4">
        <f t="shared" si="34"/>
        <v>1.2395833333333333</v>
      </c>
      <c r="T335" s="5">
        <f t="shared" si="35"/>
        <v>47.035573122529641</v>
      </c>
    </row>
    <row r="336" spans="1:20" x14ac:dyDescent="0.35">
      <c r="A336">
        <v>334</v>
      </c>
      <c r="B336" t="s">
        <v>720</v>
      </c>
      <c r="C336" s="3" t="s">
        <v>721</v>
      </c>
      <c r="D336" s="5">
        <v>66200</v>
      </c>
      <c r="E336" s="5">
        <v>123538</v>
      </c>
      <c r="F336" t="s">
        <v>20</v>
      </c>
      <c r="G336">
        <v>1113</v>
      </c>
      <c r="H336" t="s">
        <v>21</v>
      </c>
      <c r="I336" t="s">
        <v>22</v>
      </c>
      <c r="J336">
        <v>1515564000</v>
      </c>
      <c r="K336">
        <v>1516168800</v>
      </c>
      <c r="L336" s="11">
        <f t="shared" si="30"/>
        <v>43110.25</v>
      </c>
      <c r="M336" s="11">
        <f t="shared" si="31"/>
        <v>43117.25</v>
      </c>
      <c r="N336" t="b">
        <v>0</v>
      </c>
      <c r="O336" t="b">
        <v>0</v>
      </c>
      <c r="P336" t="s">
        <v>23</v>
      </c>
      <c r="Q336" t="str">
        <f t="shared" si="32"/>
        <v>music</v>
      </c>
      <c r="R336" t="str">
        <f t="shared" si="33"/>
        <v>rock</v>
      </c>
      <c r="S336" s="4">
        <f t="shared" si="34"/>
        <v>1.8661329305135952</v>
      </c>
      <c r="T336" s="5">
        <f t="shared" si="35"/>
        <v>110.99550763701707</v>
      </c>
    </row>
    <row r="337" spans="1:20" x14ac:dyDescent="0.35">
      <c r="A337">
        <v>335</v>
      </c>
      <c r="B337" t="s">
        <v>722</v>
      </c>
      <c r="C337" s="3" t="s">
        <v>723</v>
      </c>
      <c r="D337" s="5">
        <v>173800</v>
      </c>
      <c r="E337" s="5">
        <v>198628</v>
      </c>
      <c r="F337" t="s">
        <v>20</v>
      </c>
      <c r="G337">
        <v>2283</v>
      </c>
      <c r="H337" t="s">
        <v>21</v>
      </c>
      <c r="I337" t="s">
        <v>22</v>
      </c>
      <c r="J337">
        <v>1573797600</v>
      </c>
      <c r="K337">
        <v>1574920800</v>
      </c>
      <c r="L337" s="11">
        <f t="shared" si="30"/>
        <v>43784.25</v>
      </c>
      <c r="M337" s="11">
        <f t="shared" si="31"/>
        <v>43797.25</v>
      </c>
      <c r="N337" t="b">
        <v>0</v>
      </c>
      <c r="O337" t="b">
        <v>0</v>
      </c>
      <c r="P337" t="s">
        <v>23</v>
      </c>
      <c r="Q337" t="str">
        <f t="shared" si="32"/>
        <v>music</v>
      </c>
      <c r="R337" t="str">
        <f t="shared" si="33"/>
        <v>rock</v>
      </c>
      <c r="S337" s="4">
        <f t="shared" si="34"/>
        <v>1.1428538550057536</v>
      </c>
      <c r="T337" s="5">
        <f t="shared" si="35"/>
        <v>87.003066141042481</v>
      </c>
    </row>
    <row r="338" spans="1:20" x14ac:dyDescent="0.35">
      <c r="A338">
        <v>336</v>
      </c>
      <c r="B338" t="s">
        <v>724</v>
      </c>
      <c r="C338" s="3" t="s">
        <v>725</v>
      </c>
      <c r="D338" s="5">
        <v>70700</v>
      </c>
      <c r="E338" s="5">
        <v>68602</v>
      </c>
      <c r="F338" t="s">
        <v>14</v>
      </c>
      <c r="G338">
        <v>1072</v>
      </c>
      <c r="H338" t="s">
        <v>21</v>
      </c>
      <c r="I338" t="s">
        <v>22</v>
      </c>
      <c r="J338">
        <v>1292392800</v>
      </c>
      <c r="K338">
        <v>1292479200</v>
      </c>
      <c r="L338" s="11">
        <f t="shared" si="30"/>
        <v>40527.25</v>
      </c>
      <c r="M338" s="11">
        <f t="shared" si="31"/>
        <v>40528.25</v>
      </c>
      <c r="N338" t="b">
        <v>0</v>
      </c>
      <c r="O338" t="b">
        <v>1</v>
      </c>
      <c r="P338" t="s">
        <v>23</v>
      </c>
      <c r="Q338" t="str">
        <f t="shared" si="32"/>
        <v>music</v>
      </c>
      <c r="R338" t="str">
        <f t="shared" si="33"/>
        <v>rock</v>
      </c>
      <c r="S338" s="4">
        <f t="shared" si="34"/>
        <v>0.97032531824611035</v>
      </c>
      <c r="T338" s="5">
        <f t="shared" si="35"/>
        <v>63.994402985074629</v>
      </c>
    </row>
    <row r="339" spans="1:20" x14ac:dyDescent="0.35">
      <c r="A339">
        <v>337</v>
      </c>
      <c r="B339" t="s">
        <v>726</v>
      </c>
      <c r="C339" s="3" t="s">
        <v>727</v>
      </c>
      <c r="D339" s="5">
        <v>94500</v>
      </c>
      <c r="E339" s="5">
        <v>116064</v>
      </c>
      <c r="F339" t="s">
        <v>20</v>
      </c>
      <c r="G339">
        <v>1095</v>
      </c>
      <c r="H339" t="s">
        <v>21</v>
      </c>
      <c r="I339" t="s">
        <v>22</v>
      </c>
      <c r="J339">
        <v>1573452000</v>
      </c>
      <c r="K339">
        <v>1573538400</v>
      </c>
      <c r="L339" s="11">
        <f t="shared" si="30"/>
        <v>43780.25</v>
      </c>
      <c r="M339" s="11">
        <f t="shared" si="31"/>
        <v>43781.25</v>
      </c>
      <c r="N339" t="b">
        <v>0</v>
      </c>
      <c r="O339" t="b">
        <v>0</v>
      </c>
      <c r="P339" t="s">
        <v>33</v>
      </c>
      <c r="Q339" t="str">
        <f t="shared" si="32"/>
        <v>theater</v>
      </c>
      <c r="R339" t="str">
        <f t="shared" si="33"/>
        <v>plays</v>
      </c>
      <c r="S339" s="4">
        <f t="shared" si="34"/>
        <v>1.2281904761904763</v>
      </c>
      <c r="T339" s="5">
        <f t="shared" si="35"/>
        <v>105.9945205479452</v>
      </c>
    </row>
    <row r="340" spans="1:20" x14ac:dyDescent="0.35">
      <c r="A340">
        <v>338</v>
      </c>
      <c r="B340" t="s">
        <v>728</v>
      </c>
      <c r="C340" s="3" t="s">
        <v>729</v>
      </c>
      <c r="D340" s="5">
        <v>69800</v>
      </c>
      <c r="E340" s="5">
        <v>125042</v>
      </c>
      <c r="F340" t="s">
        <v>20</v>
      </c>
      <c r="G340">
        <v>1690</v>
      </c>
      <c r="H340" t="s">
        <v>21</v>
      </c>
      <c r="I340" t="s">
        <v>22</v>
      </c>
      <c r="J340">
        <v>1317790800</v>
      </c>
      <c r="K340">
        <v>1320382800</v>
      </c>
      <c r="L340" s="11">
        <f t="shared" si="30"/>
        <v>40821.208333333336</v>
      </c>
      <c r="M340" s="11">
        <f t="shared" si="31"/>
        <v>40851.208333333336</v>
      </c>
      <c r="N340" t="b">
        <v>0</v>
      </c>
      <c r="O340" t="b">
        <v>0</v>
      </c>
      <c r="P340" t="s">
        <v>33</v>
      </c>
      <c r="Q340" t="str">
        <f t="shared" si="32"/>
        <v>theater</v>
      </c>
      <c r="R340" t="str">
        <f t="shared" si="33"/>
        <v>plays</v>
      </c>
      <c r="S340" s="4">
        <f t="shared" si="34"/>
        <v>1.7914326647564469</v>
      </c>
      <c r="T340" s="5">
        <f t="shared" si="35"/>
        <v>73.989349112426041</v>
      </c>
    </row>
    <row r="341" spans="1:20" x14ac:dyDescent="0.35">
      <c r="A341">
        <v>339</v>
      </c>
      <c r="B341" t="s">
        <v>730</v>
      </c>
      <c r="C341" s="3" t="s">
        <v>731</v>
      </c>
      <c r="D341" s="5">
        <v>136300</v>
      </c>
      <c r="E341" s="5">
        <v>108974</v>
      </c>
      <c r="F341" t="s">
        <v>74</v>
      </c>
      <c r="G341">
        <v>1297</v>
      </c>
      <c r="H341" t="s">
        <v>15</v>
      </c>
      <c r="I341" t="s">
        <v>16</v>
      </c>
      <c r="J341">
        <v>1501650000</v>
      </c>
      <c r="K341">
        <v>1502859600</v>
      </c>
      <c r="L341" s="11">
        <f t="shared" si="30"/>
        <v>42949.208333333328</v>
      </c>
      <c r="M341" s="11">
        <f t="shared" si="31"/>
        <v>42963.208333333328</v>
      </c>
      <c r="N341" t="b">
        <v>0</v>
      </c>
      <c r="O341" t="b">
        <v>0</v>
      </c>
      <c r="P341" t="s">
        <v>33</v>
      </c>
      <c r="Q341" t="str">
        <f t="shared" si="32"/>
        <v>theater</v>
      </c>
      <c r="R341" t="str">
        <f t="shared" si="33"/>
        <v>plays</v>
      </c>
      <c r="S341" s="4">
        <f t="shared" si="34"/>
        <v>0.79951577402787966</v>
      </c>
      <c r="T341" s="5">
        <f t="shared" si="35"/>
        <v>84.02004626060139</v>
      </c>
    </row>
    <row r="342" spans="1:20" x14ac:dyDescent="0.35">
      <c r="A342">
        <v>340</v>
      </c>
      <c r="B342" t="s">
        <v>732</v>
      </c>
      <c r="C342" s="3" t="s">
        <v>733</v>
      </c>
      <c r="D342" s="5">
        <v>37100</v>
      </c>
      <c r="E342" s="5">
        <v>34964</v>
      </c>
      <c r="F342" t="s">
        <v>14</v>
      </c>
      <c r="G342">
        <v>393</v>
      </c>
      <c r="H342" t="s">
        <v>21</v>
      </c>
      <c r="I342" t="s">
        <v>22</v>
      </c>
      <c r="J342">
        <v>1323669600</v>
      </c>
      <c r="K342">
        <v>1323756000</v>
      </c>
      <c r="L342" s="11">
        <f t="shared" si="30"/>
        <v>40889.25</v>
      </c>
      <c r="M342" s="11">
        <f t="shared" si="31"/>
        <v>40890.25</v>
      </c>
      <c r="N342" t="b">
        <v>0</v>
      </c>
      <c r="O342" t="b">
        <v>0</v>
      </c>
      <c r="P342" t="s">
        <v>122</v>
      </c>
      <c r="Q342" t="str">
        <f t="shared" si="32"/>
        <v>photography</v>
      </c>
      <c r="R342" t="str">
        <f t="shared" si="33"/>
        <v>photography books</v>
      </c>
      <c r="S342" s="4">
        <f t="shared" si="34"/>
        <v>0.94242587601078165</v>
      </c>
      <c r="T342" s="5">
        <f t="shared" si="35"/>
        <v>88.966921119592882</v>
      </c>
    </row>
    <row r="343" spans="1:20" ht="31" x14ac:dyDescent="0.35">
      <c r="A343">
        <v>341</v>
      </c>
      <c r="B343" t="s">
        <v>734</v>
      </c>
      <c r="C343" s="3" t="s">
        <v>735</v>
      </c>
      <c r="D343" s="5">
        <v>114300</v>
      </c>
      <c r="E343" s="5">
        <v>96777</v>
      </c>
      <c r="F343" t="s">
        <v>14</v>
      </c>
      <c r="G343">
        <v>1257</v>
      </c>
      <c r="H343" t="s">
        <v>21</v>
      </c>
      <c r="I343" t="s">
        <v>22</v>
      </c>
      <c r="J343">
        <v>1440738000</v>
      </c>
      <c r="K343">
        <v>1441342800</v>
      </c>
      <c r="L343" s="11">
        <f t="shared" si="30"/>
        <v>42244.208333333328</v>
      </c>
      <c r="M343" s="11">
        <f t="shared" si="31"/>
        <v>42251.208333333328</v>
      </c>
      <c r="N343" t="b">
        <v>0</v>
      </c>
      <c r="O343" t="b">
        <v>0</v>
      </c>
      <c r="P343" t="s">
        <v>60</v>
      </c>
      <c r="Q343" t="str">
        <f t="shared" si="32"/>
        <v>music</v>
      </c>
      <c r="R343" t="str">
        <f t="shared" si="33"/>
        <v>indie rock</v>
      </c>
      <c r="S343" s="4">
        <f t="shared" si="34"/>
        <v>0.84669291338582675</v>
      </c>
      <c r="T343" s="5">
        <f t="shared" si="35"/>
        <v>76.990453460620529</v>
      </c>
    </row>
    <row r="344" spans="1:20" x14ac:dyDescent="0.35">
      <c r="A344">
        <v>342</v>
      </c>
      <c r="B344" t="s">
        <v>736</v>
      </c>
      <c r="C344" s="3" t="s">
        <v>737</v>
      </c>
      <c r="D344" s="5">
        <v>47900</v>
      </c>
      <c r="E344" s="5">
        <v>31864</v>
      </c>
      <c r="F344" t="s">
        <v>14</v>
      </c>
      <c r="G344">
        <v>328</v>
      </c>
      <c r="H344" t="s">
        <v>21</v>
      </c>
      <c r="I344" t="s">
        <v>22</v>
      </c>
      <c r="J344">
        <v>1374296400</v>
      </c>
      <c r="K344">
        <v>1375333200</v>
      </c>
      <c r="L344" s="11">
        <f t="shared" si="30"/>
        <v>41475.208333333336</v>
      </c>
      <c r="M344" s="11">
        <f t="shared" si="31"/>
        <v>41487.208333333336</v>
      </c>
      <c r="N344" t="b">
        <v>0</v>
      </c>
      <c r="O344" t="b">
        <v>0</v>
      </c>
      <c r="P344" t="s">
        <v>33</v>
      </c>
      <c r="Q344" t="str">
        <f t="shared" si="32"/>
        <v>theater</v>
      </c>
      <c r="R344" t="str">
        <f t="shared" si="33"/>
        <v>plays</v>
      </c>
      <c r="S344" s="4">
        <f t="shared" si="34"/>
        <v>0.66521920668058454</v>
      </c>
      <c r="T344" s="5">
        <f t="shared" si="35"/>
        <v>97.146341463414629</v>
      </c>
    </row>
    <row r="345" spans="1:20" x14ac:dyDescent="0.35">
      <c r="A345">
        <v>343</v>
      </c>
      <c r="B345" t="s">
        <v>738</v>
      </c>
      <c r="C345" s="3" t="s">
        <v>739</v>
      </c>
      <c r="D345" s="5">
        <v>9000</v>
      </c>
      <c r="E345" s="5">
        <v>4853</v>
      </c>
      <c r="F345" t="s">
        <v>14</v>
      </c>
      <c r="G345">
        <v>147</v>
      </c>
      <c r="H345" t="s">
        <v>21</v>
      </c>
      <c r="I345" t="s">
        <v>22</v>
      </c>
      <c r="J345">
        <v>1384840800</v>
      </c>
      <c r="K345">
        <v>1389420000</v>
      </c>
      <c r="L345" s="11">
        <f t="shared" si="30"/>
        <v>41597.25</v>
      </c>
      <c r="M345" s="11">
        <f t="shared" si="31"/>
        <v>41650.25</v>
      </c>
      <c r="N345" t="b">
        <v>0</v>
      </c>
      <c r="O345" t="b">
        <v>0</v>
      </c>
      <c r="P345" t="s">
        <v>33</v>
      </c>
      <c r="Q345" t="str">
        <f t="shared" si="32"/>
        <v>theater</v>
      </c>
      <c r="R345" t="str">
        <f t="shared" si="33"/>
        <v>plays</v>
      </c>
      <c r="S345" s="4">
        <f t="shared" si="34"/>
        <v>0.53922222222222227</v>
      </c>
      <c r="T345" s="5">
        <f t="shared" si="35"/>
        <v>33.013605442176868</v>
      </c>
    </row>
    <row r="346" spans="1:20" x14ac:dyDescent="0.35">
      <c r="A346">
        <v>344</v>
      </c>
      <c r="B346" t="s">
        <v>740</v>
      </c>
      <c r="C346" s="3" t="s">
        <v>741</v>
      </c>
      <c r="D346" s="5">
        <v>197600</v>
      </c>
      <c r="E346" s="5">
        <v>82959</v>
      </c>
      <c r="F346" t="s">
        <v>14</v>
      </c>
      <c r="G346">
        <v>830</v>
      </c>
      <c r="H346" t="s">
        <v>21</v>
      </c>
      <c r="I346" t="s">
        <v>22</v>
      </c>
      <c r="J346">
        <v>1516600800</v>
      </c>
      <c r="K346">
        <v>1520056800</v>
      </c>
      <c r="L346" s="11">
        <f t="shared" si="30"/>
        <v>43122.25</v>
      </c>
      <c r="M346" s="11">
        <f t="shared" si="31"/>
        <v>43162.25</v>
      </c>
      <c r="N346" t="b">
        <v>0</v>
      </c>
      <c r="O346" t="b">
        <v>0</v>
      </c>
      <c r="P346" t="s">
        <v>89</v>
      </c>
      <c r="Q346" t="str">
        <f t="shared" si="32"/>
        <v>games</v>
      </c>
      <c r="R346" t="str">
        <f t="shared" si="33"/>
        <v>video games</v>
      </c>
      <c r="S346" s="4">
        <f t="shared" si="34"/>
        <v>0.41983299595141699</v>
      </c>
      <c r="T346" s="5">
        <f t="shared" si="35"/>
        <v>99.950602409638549</v>
      </c>
    </row>
    <row r="347" spans="1:20" x14ac:dyDescent="0.35">
      <c r="A347">
        <v>345</v>
      </c>
      <c r="B347" t="s">
        <v>742</v>
      </c>
      <c r="C347" s="3" t="s">
        <v>743</v>
      </c>
      <c r="D347" s="5">
        <v>157600</v>
      </c>
      <c r="E347" s="5">
        <v>23159</v>
      </c>
      <c r="F347" t="s">
        <v>14</v>
      </c>
      <c r="G347">
        <v>331</v>
      </c>
      <c r="H347" t="s">
        <v>40</v>
      </c>
      <c r="I347" t="s">
        <v>41</v>
      </c>
      <c r="J347">
        <v>1436418000</v>
      </c>
      <c r="K347">
        <v>1436504400</v>
      </c>
      <c r="L347" s="11">
        <f t="shared" si="30"/>
        <v>42194.208333333328</v>
      </c>
      <c r="M347" s="11">
        <f t="shared" si="31"/>
        <v>42195.208333333328</v>
      </c>
      <c r="N347" t="b">
        <v>0</v>
      </c>
      <c r="O347" t="b">
        <v>0</v>
      </c>
      <c r="P347" t="s">
        <v>53</v>
      </c>
      <c r="Q347" t="str">
        <f t="shared" si="32"/>
        <v>film &amp; video</v>
      </c>
      <c r="R347" t="str">
        <f t="shared" si="33"/>
        <v>drama</v>
      </c>
      <c r="S347" s="4">
        <f t="shared" si="34"/>
        <v>0.14694796954314721</v>
      </c>
      <c r="T347" s="5">
        <f t="shared" si="35"/>
        <v>69.966767371601208</v>
      </c>
    </row>
    <row r="348" spans="1:20" x14ac:dyDescent="0.35">
      <c r="A348">
        <v>346</v>
      </c>
      <c r="B348" t="s">
        <v>744</v>
      </c>
      <c r="C348" s="3" t="s">
        <v>745</v>
      </c>
      <c r="D348" s="5">
        <v>8000</v>
      </c>
      <c r="E348" s="5">
        <v>2758</v>
      </c>
      <c r="F348" t="s">
        <v>14</v>
      </c>
      <c r="G348">
        <v>25</v>
      </c>
      <c r="H348" t="s">
        <v>21</v>
      </c>
      <c r="I348" t="s">
        <v>22</v>
      </c>
      <c r="J348">
        <v>1503550800</v>
      </c>
      <c r="K348">
        <v>1508302800</v>
      </c>
      <c r="L348" s="11">
        <f t="shared" si="30"/>
        <v>42971.208333333328</v>
      </c>
      <c r="M348" s="11">
        <f t="shared" si="31"/>
        <v>43026.208333333328</v>
      </c>
      <c r="N348" t="b">
        <v>0</v>
      </c>
      <c r="O348" t="b">
        <v>1</v>
      </c>
      <c r="P348" t="s">
        <v>60</v>
      </c>
      <c r="Q348" t="str">
        <f t="shared" si="32"/>
        <v>music</v>
      </c>
      <c r="R348" t="str">
        <f t="shared" si="33"/>
        <v>indie rock</v>
      </c>
      <c r="S348" s="4">
        <f t="shared" si="34"/>
        <v>0.34475</v>
      </c>
      <c r="T348" s="5">
        <f t="shared" si="35"/>
        <v>110.32</v>
      </c>
    </row>
    <row r="349" spans="1:20" x14ac:dyDescent="0.35">
      <c r="A349">
        <v>347</v>
      </c>
      <c r="B349" t="s">
        <v>746</v>
      </c>
      <c r="C349" s="3" t="s">
        <v>747</v>
      </c>
      <c r="D349" s="5">
        <v>900</v>
      </c>
      <c r="E349" s="5">
        <v>12607</v>
      </c>
      <c r="F349" t="s">
        <v>20</v>
      </c>
      <c r="G349">
        <v>191</v>
      </c>
      <c r="H349" t="s">
        <v>21</v>
      </c>
      <c r="I349" t="s">
        <v>22</v>
      </c>
      <c r="J349">
        <v>1423634400</v>
      </c>
      <c r="K349">
        <v>1425708000</v>
      </c>
      <c r="L349" s="11">
        <f t="shared" si="30"/>
        <v>42046.25</v>
      </c>
      <c r="M349" s="11">
        <f t="shared" si="31"/>
        <v>42070.25</v>
      </c>
      <c r="N349" t="b">
        <v>0</v>
      </c>
      <c r="O349" t="b">
        <v>0</v>
      </c>
      <c r="P349" t="s">
        <v>28</v>
      </c>
      <c r="Q349" t="str">
        <f t="shared" si="32"/>
        <v>technology</v>
      </c>
      <c r="R349" t="str">
        <f t="shared" si="33"/>
        <v>web</v>
      </c>
      <c r="S349" s="4">
        <f t="shared" si="34"/>
        <v>14.007777777777777</v>
      </c>
      <c r="T349" s="5">
        <f t="shared" si="35"/>
        <v>66.005235602094245</v>
      </c>
    </row>
    <row r="350" spans="1:20" x14ac:dyDescent="0.35">
      <c r="A350">
        <v>348</v>
      </c>
      <c r="B350" t="s">
        <v>748</v>
      </c>
      <c r="C350" s="3" t="s">
        <v>749</v>
      </c>
      <c r="D350" s="5">
        <v>199000</v>
      </c>
      <c r="E350" s="5">
        <v>142823</v>
      </c>
      <c r="F350" t="s">
        <v>14</v>
      </c>
      <c r="G350">
        <v>3483</v>
      </c>
      <c r="H350" t="s">
        <v>21</v>
      </c>
      <c r="I350" t="s">
        <v>22</v>
      </c>
      <c r="J350">
        <v>1487224800</v>
      </c>
      <c r="K350">
        <v>1488348000</v>
      </c>
      <c r="L350" s="11">
        <f t="shared" si="30"/>
        <v>42782.25</v>
      </c>
      <c r="M350" s="11">
        <f t="shared" si="31"/>
        <v>42795.25</v>
      </c>
      <c r="N350" t="b">
        <v>0</v>
      </c>
      <c r="O350" t="b">
        <v>0</v>
      </c>
      <c r="P350" t="s">
        <v>17</v>
      </c>
      <c r="Q350" t="str">
        <f t="shared" si="32"/>
        <v>food</v>
      </c>
      <c r="R350" t="str">
        <f t="shared" si="33"/>
        <v>food trucks</v>
      </c>
      <c r="S350" s="4">
        <f t="shared" si="34"/>
        <v>0.71770351758793971</v>
      </c>
      <c r="T350" s="5">
        <f t="shared" si="35"/>
        <v>41.005742176284812</v>
      </c>
    </row>
    <row r="351" spans="1:20" x14ac:dyDescent="0.35">
      <c r="A351">
        <v>349</v>
      </c>
      <c r="B351" t="s">
        <v>750</v>
      </c>
      <c r="C351" s="3" t="s">
        <v>751</v>
      </c>
      <c r="D351" s="5">
        <v>180800</v>
      </c>
      <c r="E351" s="5">
        <v>95958</v>
      </c>
      <c r="F351" t="s">
        <v>14</v>
      </c>
      <c r="G351">
        <v>923</v>
      </c>
      <c r="H351" t="s">
        <v>21</v>
      </c>
      <c r="I351" t="s">
        <v>22</v>
      </c>
      <c r="J351">
        <v>1500008400</v>
      </c>
      <c r="K351">
        <v>1502600400</v>
      </c>
      <c r="L351" s="11">
        <f t="shared" si="30"/>
        <v>42930.208333333328</v>
      </c>
      <c r="M351" s="11">
        <f t="shared" si="31"/>
        <v>42960.208333333328</v>
      </c>
      <c r="N351" t="b">
        <v>0</v>
      </c>
      <c r="O351" t="b">
        <v>0</v>
      </c>
      <c r="P351" t="s">
        <v>33</v>
      </c>
      <c r="Q351" t="str">
        <f t="shared" si="32"/>
        <v>theater</v>
      </c>
      <c r="R351" t="str">
        <f t="shared" si="33"/>
        <v>plays</v>
      </c>
      <c r="S351" s="4">
        <f t="shared" si="34"/>
        <v>0.53074115044247783</v>
      </c>
      <c r="T351" s="5">
        <f t="shared" si="35"/>
        <v>103.96316359696641</v>
      </c>
    </row>
    <row r="352" spans="1:20" x14ac:dyDescent="0.35">
      <c r="A352">
        <v>350</v>
      </c>
      <c r="B352" t="s">
        <v>752</v>
      </c>
      <c r="C352" s="3" t="s">
        <v>753</v>
      </c>
      <c r="D352" s="5">
        <v>100</v>
      </c>
      <c r="E352" s="5">
        <v>5</v>
      </c>
      <c r="F352" t="s">
        <v>14</v>
      </c>
      <c r="G352">
        <v>1</v>
      </c>
      <c r="H352" t="s">
        <v>21</v>
      </c>
      <c r="I352" t="s">
        <v>22</v>
      </c>
      <c r="J352">
        <v>1432098000</v>
      </c>
      <c r="K352">
        <v>1433653200</v>
      </c>
      <c r="L352" s="11">
        <f t="shared" si="30"/>
        <v>42144.208333333328</v>
      </c>
      <c r="M352" s="11">
        <f t="shared" si="31"/>
        <v>42162.208333333328</v>
      </c>
      <c r="N352" t="b">
        <v>0</v>
      </c>
      <c r="O352" t="b">
        <v>1</v>
      </c>
      <c r="P352" t="s">
        <v>159</v>
      </c>
      <c r="Q352" t="str">
        <f t="shared" si="32"/>
        <v>music</v>
      </c>
      <c r="R352" t="str">
        <f t="shared" si="33"/>
        <v>jazz</v>
      </c>
      <c r="S352" s="4">
        <f t="shared" si="34"/>
        <v>0.05</v>
      </c>
      <c r="T352" s="5">
        <f t="shared" si="35"/>
        <v>5</v>
      </c>
    </row>
    <row r="353" spans="1:20" x14ac:dyDescent="0.35">
      <c r="A353">
        <v>351</v>
      </c>
      <c r="B353" t="s">
        <v>754</v>
      </c>
      <c r="C353" s="3" t="s">
        <v>755</v>
      </c>
      <c r="D353" s="5">
        <v>74100</v>
      </c>
      <c r="E353" s="5">
        <v>94631</v>
      </c>
      <c r="F353" t="s">
        <v>20</v>
      </c>
      <c r="G353">
        <v>2013</v>
      </c>
      <c r="H353" t="s">
        <v>21</v>
      </c>
      <c r="I353" t="s">
        <v>22</v>
      </c>
      <c r="J353">
        <v>1440392400</v>
      </c>
      <c r="K353">
        <v>1441602000</v>
      </c>
      <c r="L353" s="11">
        <f t="shared" si="30"/>
        <v>42240.208333333328</v>
      </c>
      <c r="M353" s="11">
        <f t="shared" si="31"/>
        <v>42254.208333333328</v>
      </c>
      <c r="N353" t="b">
        <v>0</v>
      </c>
      <c r="O353" t="b">
        <v>0</v>
      </c>
      <c r="P353" t="s">
        <v>23</v>
      </c>
      <c r="Q353" t="str">
        <f t="shared" si="32"/>
        <v>music</v>
      </c>
      <c r="R353" t="str">
        <f t="shared" si="33"/>
        <v>rock</v>
      </c>
      <c r="S353" s="4">
        <f t="shared" si="34"/>
        <v>1.2770715249662619</v>
      </c>
      <c r="T353" s="5">
        <f t="shared" si="35"/>
        <v>47.009935419771487</v>
      </c>
    </row>
    <row r="354" spans="1:20" x14ac:dyDescent="0.35">
      <c r="A354">
        <v>352</v>
      </c>
      <c r="B354" t="s">
        <v>756</v>
      </c>
      <c r="C354" s="3" t="s">
        <v>757</v>
      </c>
      <c r="D354" s="5">
        <v>2800</v>
      </c>
      <c r="E354" s="5">
        <v>977</v>
      </c>
      <c r="F354" t="s">
        <v>14</v>
      </c>
      <c r="G354">
        <v>33</v>
      </c>
      <c r="H354" t="s">
        <v>15</v>
      </c>
      <c r="I354" t="s">
        <v>16</v>
      </c>
      <c r="J354">
        <v>1446876000</v>
      </c>
      <c r="K354">
        <v>1447567200</v>
      </c>
      <c r="L354" s="11">
        <f t="shared" si="30"/>
        <v>42315.25</v>
      </c>
      <c r="M354" s="11">
        <f t="shared" si="31"/>
        <v>42323.25</v>
      </c>
      <c r="N354" t="b">
        <v>0</v>
      </c>
      <c r="O354" t="b">
        <v>0</v>
      </c>
      <c r="P354" t="s">
        <v>33</v>
      </c>
      <c r="Q354" t="str">
        <f t="shared" si="32"/>
        <v>theater</v>
      </c>
      <c r="R354" t="str">
        <f t="shared" si="33"/>
        <v>plays</v>
      </c>
      <c r="S354" s="4">
        <f t="shared" si="34"/>
        <v>0.34892857142857142</v>
      </c>
      <c r="T354" s="5">
        <f t="shared" si="35"/>
        <v>29.606060606060606</v>
      </c>
    </row>
    <row r="355" spans="1:20" x14ac:dyDescent="0.35">
      <c r="A355">
        <v>353</v>
      </c>
      <c r="B355" t="s">
        <v>758</v>
      </c>
      <c r="C355" s="3" t="s">
        <v>759</v>
      </c>
      <c r="D355" s="5">
        <v>33600</v>
      </c>
      <c r="E355" s="5">
        <v>137961</v>
      </c>
      <c r="F355" t="s">
        <v>20</v>
      </c>
      <c r="G355">
        <v>1703</v>
      </c>
      <c r="H355" t="s">
        <v>21</v>
      </c>
      <c r="I355" t="s">
        <v>22</v>
      </c>
      <c r="J355">
        <v>1562302800</v>
      </c>
      <c r="K355">
        <v>1562389200</v>
      </c>
      <c r="L355" s="11">
        <f t="shared" si="30"/>
        <v>43651.208333333328</v>
      </c>
      <c r="M355" s="11">
        <f t="shared" si="31"/>
        <v>43652.208333333328</v>
      </c>
      <c r="N355" t="b">
        <v>0</v>
      </c>
      <c r="O355" t="b">
        <v>0</v>
      </c>
      <c r="P355" t="s">
        <v>33</v>
      </c>
      <c r="Q355" t="str">
        <f t="shared" si="32"/>
        <v>theater</v>
      </c>
      <c r="R355" t="str">
        <f t="shared" si="33"/>
        <v>plays</v>
      </c>
      <c r="S355" s="4">
        <f t="shared" si="34"/>
        <v>4.105982142857143</v>
      </c>
      <c r="T355" s="5">
        <f t="shared" si="35"/>
        <v>81.010569583088667</v>
      </c>
    </row>
    <row r="356" spans="1:20" x14ac:dyDescent="0.35">
      <c r="A356">
        <v>354</v>
      </c>
      <c r="B356" t="s">
        <v>760</v>
      </c>
      <c r="C356" s="3" t="s">
        <v>761</v>
      </c>
      <c r="D356" s="5">
        <v>6100</v>
      </c>
      <c r="E356" s="5">
        <v>7548</v>
      </c>
      <c r="F356" t="s">
        <v>20</v>
      </c>
      <c r="G356">
        <v>80</v>
      </c>
      <c r="H356" t="s">
        <v>36</v>
      </c>
      <c r="I356" t="s">
        <v>37</v>
      </c>
      <c r="J356">
        <v>1378184400</v>
      </c>
      <c r="K356">
        <v>1378789200</v>
      </c>
      <c r="L356" s="11">
        <f t="shared" si="30"/>
        <v>41520.208333333336</v>
      </c>
      <c r="M356" s="11">
        <f t="shared" si="31"/>
        <v>41527.208333333336</v>
      </c>
      <c r="N356" t="b">
        <v>0</v>
      </c>
      <c r="O356" t="b">
        <v>0</v>
      </c>
      <c r="P356" t="s">
        <v>42</v>
      </c>
      <c r="Q356" t="str">
        <f t="shared" si="32"/>
        <v>film &amp; video</v>
      </c>
      <c r="R356" t="str">
        <f t="shared" si="33"/>
        <v>documentary</v>
      </c>
      <c r="S356" s="4">
        <f t="shared" si="34"/>
        <v>1.2373770491803278</v>
      </c>
      <c r="T356" s="5">
        <f t="shared" si="35"/>
        <v>94.35</v>
      </c>
    </row>
    <row r="357" spans="1:20" x14ac:dyDescent="0.35">
      <c r="A357">
        <v>355</v>
      </c>
      <c r="B357" t="s">
        <v>762</v>
      </c>
      <c r="C357" s="3" t="s">
        <v>763</v>
      </c>
      <c r="D357" s="5">
        <v>3800</v>
      </c>
      <c r="E357" s="5">
        <v>2241</v>
      </c>
      <c r="F357" t="s">
        <v>47</v>
      </c>
      <c r="G357">
        <v>86</v>
      </c>
      <c r="H357" t="s">
        <v>21</v>
      </c>
      <c r="I357" t="s">
        <v>22</v>
      </c>
      <c r="J357">
        <v>1485064800</v>
      </c>
      <c r="K357">
        <v>1488520800</v>
      </c>
      <c r="L357" s="11">
        <f t="shared" si="30"/>
        <v>42757.25</v>
      </c>
      <c r="M357" s="11">
        <f t="shared" si="31"/>
        <v>42797.25</v>
      </c>
      <c r="N357" t="b">
        <v>0</v>
      </c>
      <c r="O357" t="b">
        <v>0</v>
      </c>
      <c r="P357" t="s">
        <v>65</v>
      </c>
      <c r="Q357" t="str">
        <f t="shared" si="32"/>
        <v>technology</v>
      </c>
      <c r="R357" t="str">
        <f t="shared" si="33"/>
        <v>wearables</v>
      </c>
      <c r="S357" s="4">
        <f t="shared" si="34"/>
        <v>0.58973684210526311</v>
      </c>
      <c r="T357" s="5">
        <f t="shared" si="35"/>
        <v>26.058139534883722</v>
      </c>
    </row>
    <row r="358" spans="1:20" x14ac:dyDescent="0.35">
      <c r="A358">
        <v>356</v>
      </c>
      <c r="B358" t="s">
        <v>764</v>
      </c>
      <c r="C358" s="3" t="s">
        <v>765</v>
      </c>
      <c r="D358" s="5">
        <v>9300</v>
      </c>
      <c r="E358" s="5">
        <v>3431</v>
      </c>
      <c r="F358" t="s">
        <v>14</v>
      </c>
      <c r="G358">
        <v>40</v>
      </c>
      <c r="H358" t="s">
        <v>107</v>
      </c>
      <c r="I358" t="s">
        <v>108</v>
      </c>
      <c r="J358">
        <v>1326520800</v>
      </c>
      <c r="K358">
        <v>1327298400</v>
      </c>
      <c r="L358" s="11">
        <f t="shared" si="30"/>
        <v>40922.25</v>
      </c>
      <c r="M358" s="11">
        <f t="shared" si="31"/>
        <v>40931.25</v>
      </c>
      <c r="N358" t="b">
        <v>0</v>
      </c>
      <c r="O358" t="b">
        <v>0</v>
      </c>
      <c r="P358" t="s">
        <v>33</v>
      </c>
      <c r="Q358" t="str">
        <f t="shared" si="32"/>
        <v>theater</v>
      </c>
      <c r="R358" t="str">
        <f t="shared" si="33"/>
        <v>plays</v>
      </c>
      <c r="S358" s="4">
        <f t="shared" si="34"/>
        <v>0.36892473118279567</v>
      </c>
      <c r="T358" s="5">
        <f t="shared" si="35"/>
        <v>85.775000000000006</v>
      </c>
    </row>
    <row r="359" spans="1:20" x14ac:dyDescent="0.35">
      <c r="A359">
        <v>357</v>
      </c>
      <c r="B359" t="s">
        <v>766</v>
      </c>
      <c r="C359" s="3" t="s">
        <v>767</v>
      </c>
      <c r="D359" s="5">
        <v>2300</v>
      </c>
      <c r="E359" s="5">
        <v>4253</v>
      </c>
      <c r="F359" t="s">
        <v>20</v>
      </c>
      <c r="G359">
        <v>41</v>
      </c>
      <c r="H359" t="s">
        <v>21</v>
      </c>
      <c r="I359" t="s">
        <v>22</v>
      </c>
      <c r="J359">
        <v>1441256400</v>
      </c>
      <c r="K359">
        <v>1443416400</v>
      </c>
      <c r="L359" s="11">
        <f t="shared" si="30"/>
        <v>42250.208333333328</v>
      </c>
      <c r="M359" s="11">
        <f t="shared" si="31"/>
        <v>42275.208333333328</v>
      </c>
      <c r="N359" t="b">
        <v>0</v>
      </c>
      <c r="O359" t="b">
        <v>0</v>
      </c>
      <c r="P359" t="s">
        <v>89</v>
      </c>
      <c r="Q359" t="str">
        <f t="shared" si="32"/>
        <v>games</v>
      </c>
      <c r="R359" t="str">
        <f t="shared" si="33"/>
        <v>video games</v>
      </c>
      <c r="S359" s="4">
        <f t="shared" si="34"/>
        <v>1.8491304347826087</v>
      </c>
      <c r="T359" s="5">
        <f t="shared" si="35"/>
        <v>103.73170731707317</v>
      </c>
    </row>
    <row r="360" spans="1:20" x14ac:dyDescent="0.35">
      <c r="A360">
        <v>358</v>
      </c>
      <c r="B360" t="s">
        <v>768</v>
      </c>
      <c r="C360" s="3" t="s">
        <v>769</v>
      </c>
      <c r="D360" s="5">
        <v>9700</v>
      </c>
      <c r="E360" s="5">
        <v>1146</v>
      </c>
      <c r="F360" t="s">
        <v>14</v>
      </c>
      <c r="G360">
        <v>23</v>
      </c>
      <c r="H360" t="s">
        <v>15</v>
      </c>
      <c r="I360" t="s">
        <v>16</v>
      </c>
      <c r="J360">
        <v>1533877200</v>
      </c>
      <c r="K360">
        <v>1534136400</v>
      </c>
      <c r="L360" s="11">
        <f t="shared" si="30"/>
        <v>43322.208333333328</v>
      </c>
      <c r="M360" s="11">
        <f t="shared" si="31"/>
        <v>43325.208333333328</v>
      </c>
      <c r="N360" t="b">
        <v>1</v>
      </c>
      <c r="O360" t="b">
        <v>0</v>
      </c>
      <c r="P360" t="s">
        <v>122</v>
      </c>
      <c r="Q360" t="str">
        <f t="shared" si="32"/>
        <v>photography</v>
      </c>
      <c r="R360" t="str">
        <f t="shared" si="33"/>
        <v>photography books</v>
      </c>
      <c r="S360" s="4">
        <f t="shared" si="34"/>
        <v>0.11814432989690722</v>
      </c>
      <c r="T360" s="5">
        <f t="shared" si="35"/>
        <v>49.826086956521742</v>
      </c>
    </row>
    <row r="361" spans="1:20" x14ac:dyDescent="0.35">
      <c r="A361">
        <v>359</v>
      </c>
      <c r="B361" t="s">
        <v>770</v>
      </c>
      <c r="C361" s="3" t="s">
        <v>771</v>
      </c>
      <c r="D361" s="5">
        <v>4000</v>
      </c>
      <c r="E361" s="5">
        <v>11948</v>
      </c>
      <c r="F361" t="s">
        <v>20</v>
      </c>
      <c r="G361">
        <v>187</v>
      </c>
      <c r="H361" t="s">
        <v>21</v>
      </c>
      <c r="I361" t="s">
        <v>22</v>
      </c>
      <c r="J361">
        <v>1314421200</v>
      </c>
      <c r="K361">
        <v>1315026000</v>
      </c>
      <c r="L361" s="11">
        <f t="shared" si="30"/>
        <v>40782.208333333336</v>
      </c>
      <c r="M361" s="11">
        <f t="shared" si="31"/>
        <v>40789.208333333336</v>
      </c>
      <c r="N361" t="b">
        <v>0</v>
      </c>
      <c r="O361" t="b">
        <v>0</v>
      </c>
      <c r="P361" t="s">
        <v>71</v>
      </c>
      <c r="Q361" t="str">
        <f t="shared" si="32"/>
        <v>film &amp; video</v>
      </c>
      <c r="R361" t="str">
        <f t="shared" si="33"/>
        <v>animation</v>
      </c>
      <c r="S361" s="4">
        <f t="shared" si="34"/>
        <v>2.9870000000000001</v>
      </c>
      <c r="T361" s="5">
        <f t="shared" si="35"/>
        <v>63.893048128342244</v>
      </c>
    </row>
    <row r="362" spans="1:20" x14ac:dyDescent="0.35">
      <c r="A362">
        <v>360</v>
      </c>
      <c r="B362" t="s">
        <v>772</v>
      </c>
      <c r="C362" s="3" t="s">
        <v>773</v>
      </c>
      <c r="D362" s="5">
        <v>59700</v>
      </c>
      <c r="E362" s="5">
        <v>135132</v>
      </c>
      <c r="F362" t="s">
        <v>20</v>
      </c>
      <c r="G362">
        <v>2875</v>
      </c>
      <c r="H362" t="s">
        <v>40</v>
      </c>
      <c r="I362" t="s">
        <v>41</v>
      </c>
      <c r="J362">
        <v>1293861600</v>
      </c>
      <c r="K362">
        <v>1295071200</v>
      </c>
      <c r="L362" s="11">
        <f t="shared" si="30"/>
        <v>40544.25</v>
      </c>
      <c r="M362" s="11">
        <f t="shared" si="31"/>
        <v>40558.25</v>
      </c>
      <c r="N362" t="b">
        <v>0</v>
      </c>
      <c r="O362" t="b">
        <v>1</v>
      </c>
      <c r="P362" t="s">
        <v>33</v>
      </c>
      <c r="Q362" t="str">
        <f t="shared" si="32"/>
        <v>theater</v>
      </c>
      <c r="R362" t="str">
        <f t="shared" si="33"/>
        <v>plays</v>
      </c>
      <c r="S362" s="4">
        <f t="shared" si="34"/>
        <v>2.2635175879396985</v>
      </c>
      <c r="T362" s="5">
        <f t="shared" si="35"/>
        <v>47.002434782608695</v>
      </c>
    </row>
    <row r="363" spans="1:20" x14ac:dyDescent="0.35">
      <c r="A363">
        <v>361</v>
      </c>
      <c r="B363" t="s">
        <v>774</v>
      </c>
      <c r="C363" s="3" t="s">
        <v>775</v>
      </c>
      <c r="D363" s="5">
        <v>5500</v>
      </c>
      <c r="E363" s="5">
        <v>9546</v>
      </c>
      <c r="F363" t="s">
        <v>20</v>
      </c>
      <c r="G363">
        <v>88</v>
      </c>
      <c r="H363" t="s">
        <v>21</v>
      </c>
      <c r="I363" t="s">
        <v>22</v>
      </c>
      <c r="J363">
        <v>1507352400</v>
      </c>
      <c r="K363">
        <v>1509426000</v>
      </c>
      <c r="L363" s="11">
        <f t="shared" si="30"/>
        <v>43015.208333333328</v>
      </c>
      <c r="M363" s="11">
        <f t="shared" si="31"/>
        <v>43039.208333333328</v>
      </c>
      <c r="N363" t="b">
        <v>0</v>
      </c>
      <c r="O363" t="b">
        <v>0</v>
      </c>
      <c r="P363" t="s">
        <v>33</v>
      </c>
      <c r="Q363" t="str">
        <f t="shared" si="32"/>
        <v>theater</v>
      </c>
      <c r="R363" t="str">
        <f t="shared" si="33"/>
        <v>plays</v>
      </c>
      <c r="S363" s="4">
        <f t="shared" si="34"/>
        <v>1.7356363636363636</v>
      </c>
      <c r="T363" s="5">
        <f t="shared" si="35"/>
        <v>108.47727272727273</v>
      </c>
    </row>
    <row r="364" spans="1:20" x14ac:dyDescent="0.35">
      <c r="A364">
        <v>362</v>
      </c>
      <c r="B364" t="s">
        <v>776</v>
      </c>
      <c r="C364" s="3" t="s">
        <v>777</v>
      </c>
      <c r="D364" s="5">
        <v>3700</v>
      </c>
      <c r="E364" s="5">
        <v>13755</v>
      </c>
      <c r="F364" t="s">
        <v>20</v>
      </c>
      <c r="G364">
        <v>191</v>
      </c>
      <c r="H364" t="s">
        <v>21</v>
      </c>
      <c r="I364" t="s">
        <v>22</v>
      </c>
      <c r="J364">
        <v>1296108000</v>
      </c>
      <c r="K364">
        <v>1299391200</v>
      </c>
      <c r="L364" s="11">
        <f t="shared" si="30"/>
        <v>40570.25</v>
      </c>
      <c r="M364" s="11">
        <f t="shared" si="31"/>
        <v>40608.25</v>
      </c>
      <c r="N364" t="b">
        <v>0</v>
      </c>
      <c r="O364" t="b">
        <v>0</v>
      </c>
      <c r="P364" t="s">
        <v>23</v>
      </c>
      <c r="Q364" t="str">
        <f t="shared" si="32"/>
        <v>music</v>
      </c>
      <c r="R364" t="str">
        <f t="shared" si="33"/>
        <v>rock</v>
      </c>
      <c r="S364" s="4">
        <f t="shared" si="34"/>
        <v>3.7175675675675675</v>
      </c>
      <c r="T364" s="5">
        <f t="shared" si="35"/>
        <v>72.015706806282722</v>
      </c>
    </row>
    <row r="365" spans="1:20" x14ac:dyDescent="0.35">
      <c r="A365">
        <v>363</v>
      </c>
      <c r="B365" t="s">
        <v>778</v>
      </c>
      <c r="C365" s="3" t="s">
        <v>779</v>
      </c>
      <c r="D365" s="5">
        <v>5200</v>
      </c>
      <c r="E365" s="5">
        <v>8330</v>
      </c>
      <c r="F365" t="s">
        <v>20</v>
      </c>
      <c r="G365">
        <v>139</v>
      </c>
      <c r="H365" t="s">
        <v>21</v>
      </c>
      <c r="I365" t="s">
        <v>22</v>
      </c>
      <c r="J365">
        <v>1324965600</v>
      </c>
      <c r="K365">
        <v>1325052000</v>
      </c>
      <c r="L365" s="11">
        <f t="shared" si="30"/>
        <v>40904.25</v>
      </c>
      <c r="M365" s="11">
        <f t="shared" si="31"/>
        <v>40905.25</v>
      </c>
      <c r="N365" t="b">
        <v>0</v>
      </c>
      <c r="O365" t="b">
        <v>0</v>
      </c>
      <c r="P365" t="s">
        <v>23</v>
      </c>
      <c r="Q365" t="str">
        <f t="shared" si="32"/>
        <v>music</v>
      </c>
      <c r="R365" t="str">
        <f t="shared" si="33"/>
        <v>rock</v>
      </c>
      <c r="S365" s="4">
        <f t="shared" si="34"/>
        <v>1.601923076923077</v>
      </c>
      <c r="T365" s="5">
        <f t="shared" si="35"/>
        <v>59.928057553956833</v>
      </c>
    </row>
    <row r="366" spans="1:20" x14ac:dyDescent="0.35">
      <c r="A366">
        <v>364</v>
      </c>
      <c r="B366" t="s">
        <v>780</v>
      </c>
      <c r="C366" s="3" t="s">
        <v>781</v>
      </c>
      <c r="D366" s="5">
        <v>900</v>
      </c>
      <c r="E366" s="5">
        <v>14547</v>
      </c>
      <c r="F366" t="s">
        <v>20</v>
      </c>
      <c r="G366">
        <v>186</v>
      </c>
      <c r="H366" t="s">
        <v>21</v>
      </c>
      <c r="I366" t="s">
        <v>22</v>
      </c>
      <c r="J366">
        <v>1520229600</v>
      </c>
      <c r="K366">
        <v>1522818000</v>
      </c>
      <c r="L366" s="11">
        <f t="shared" si="30"/>
        <v>43164.25</v>
      </c>
      <c r="M366" s="11">
        <f t="shared" si="31"/>
        <v>43194.208333333328</v>
      </c>
      <c r="N366" t="b">
        <v>0</v>
      </c>
      <c r="O366" t="b">
        <v>0</v>
      </c>
      <c r="P366" t="s">
        <v>60</v>
      </c>
      <c r="Q366" t="str">
        <f t="shared" si="32"/>
        <v>music</v>
      </c>
      <c r="R366" t="str">
        <f t="shared" si="33"/>
        <v>indie rock</v>
      </c>
      <c r="S366" s="4">
        <f t="shared" si="34"/>
        <v>16.163333333333334</v>
      </c>
      <c r="T366" s="5">
        <f t="shared" si="35"/>
        <v>78.209677419354833</v>
      </c>
    </row>
    <row r="367" spans="1:20" x14ac:dyDescent="0.35">
      <c r="A367">
        <v>365</v>
      </c>
      <c r="B367" t="s">
        <v>782</v>
      </c>
      <c r="C367" s="3" t="s">
        <v>783</v>
      </c>
      <c r="D367" s="5">
        <v>1600</v>
      </c>
      <c r="E367" s="5">
        <v>11735</v>
      </c>
      <c r="F367" t="s">
        <v>20</v>
      </c>
      <c r="G367">
        <v>112</v>
      </c>
      <c r="H367" t="s">
        <v>26</v>
      </c>
      <c r="I367" t="s">
        <v>27</v>
      </c>
      <c r="J367">
        <v>1482991200</v>
      </c>
      <c r="K367">
        <v>1485324000</v>
      </c>
      <c r="L367" s="11">
        <f t="shared" si="30"/>
        <v>42733.25</v>
      </c>
      <c r="M367" s="11">
        <f t="shared" si="31"/>
        <v>42760.25</v>
      </c>
      <c r="N367" t="b">
        <v>0</v>
      </c>
      <c r="O367" t="b">
        <v>0</v>
      </c>
      <c r="P367" t="s">
        <v>33</v>
      </c>
      <c r="Q367" t="str">
        <f t="shared" si="32"/>
        <v>theater</v>
      </c>
      <c r="R367" t="str">
        <f t="shared" si="33"/>
        <v>plays</v>
      </c>
      <c r="S367" s="4">
        <f t="shared" si="34"/>
        <v>7.3343749999999996</v>
      </c>
      <c r="T367" s="5">
        <f t="shared" si="35"/>
        <v>104.77678571428571</v>
      </c>
    </row>
    <row r="368" spans="1:20" x14ac:dyDescent="0.35">
      <c r="A368">
        <v>366</v>
      </c>
      <c r="B368" t="s">
        <v>784</v>
      </c>
      <c r="C368" s="3" t="s">
        <v>785</v>
      </c>
      <c r="D368" s="5">
        <v>1800</v>
      </c>
      <c r="E368" s="5">
        <v>10658</v>
      </c>
      <c r="F368" t="s">
        <v>20</v>
      </c>
      <c r="G368">
        <v>101</v>
      </c>
      <c r="H368" t="s">
        <v>21</v>
      </c>
      <c r="I368" t="s">
        <v>22</v>
      </c>
      <c r="J368">
        <v>1294034400</v>
      </c>
      <c r="K368">
        <v>1294120800</v>
      </c>
      <c r="L368" s="11">
        <f t="shared" si="30"/>
        <v>40546.25</v>
      </c>
      <c r="M368" s="11">
        <f t="shared" si="31"/>
        <v>40547.25</v>
      </c>
      <c r="N368" t="b">
        <v>0</v>
      </c>
      <c r="O368" t="b">
        <v>1</v>
      </c>
      <c r="P368" t="s">
        <v>33</v>
      </c>
      <c r="Q368" t="str">
        <f t="shared" si="32"/>
        <v>theater</v>
      </c>
      <c r="R368" t="str">
        <f t="shared" si="33"/>
        <v>plays</v>
      </c>
      <c r="S368" s="4">
        <f t="shared" si="34"/>
        <v>5.9211111111111112</v>
      </c>
      <c r="T368" s="5">
        <f t="shared" si="35"/>
        <v>105.52475247524752</v>
      </c>
    </row>
    <row r="369" spans="1:20" x14ac:dyDescent="0.35">
      <c r="A369">
        <v>367</v>
      </c>
      <c r="B369" t="s">
        <v>786</v>
      </c>
      <c r="C369" s="3" t="s">
        <v>787</v>
      </c>
      <c r="D369" s="5">
        <v>9900</v>
      </c>
      <c r="E369" s="5">
        <v>1870</v>
      </c>
      <c r="F369" t="s">
        <v>14</v>
      </c>
      <c r="G369">
        <v>75</v>
      </c>
      <c r="H369" t="s">
        <v>21</v>
      </c>
      <c r="I369" t="s">
        <v>22</v>
      </c>
      <c r="J369">
        <v>1413608400</v>
      </c>
      <c r="K369">
        <v>1415685600</v>
      </c>
      <c r="L369" s="11">
        <f t="shared" si="30"/>
        <v>41930.208333333336</v>
      </c>
      <c r="M369" s="11">
        <f t="shared" si="31"/>
        <v>41954.25</v>
      </c>
      <c r="N369" t="b">
        <v>0</v>
      </c>
      <c r="O369" t="b">
        <v>1</v>
      </c>
      <c r="P369" t="s">
        <v>33</v>
      </c>
      <c r="Q369" t="str">
        <f t="shared" si="32"/>
        <v>theater</v>
      </c>
      <c r="R369" t="str">
        <f t="shared" si="33"/>
        <v>plays</v>
      </c>
      <c r="S369" s="4">
        <f t="shared" si="34"/>
        <v>0.18888888888888888</v>
      </c>
      <c r="T369" s="5">
        <f t="shared" si="35"/>
        <v>24.933333333333334</v>
      </c>
    </row>
    <row r="370" spans="1:20" x14ac:dyDescent="0.35">
      <c r="A370">
        <v>368</v>
      </c>
      <c r="B370" t="s">
        <v>788</v>
      </c>
      <c r="C370" s="3" t="s">
        <v>789</v>
      </c>
      <c r="D370" s="5">
        <v>5200</v>
      </c>
      <c r="E370" s="5">
        <v>14394</v>
      </c>
      <c r="F370" t="s">
        <v>20</v>
      </c>
      <c r="G370">
        <v>206</v>
      </c>
      <c r="H370" t="s">
        <v>40</v>
      </c>
      <c r="I370" t="s">
        <v>41</v>
      </c>
      <c r="J370">
        <v>1286946000</v>
      </c>
      <c r="K370">
        <v>1288933200</v>
      </c>
      <c r="L370" s="11">
        <f t="shared" si="30"/>
        <v>40464.208333333336</v>
      </c>
      <c r="M370" s="11">
        <f t="shared" si="31"/>
        <v>40487.208333333336</v>
      </c>
      <c r="N370" t="b">
        <v>0</v>
      </c>
      <c r="O370" t="b">
        <v>1</v>
      </c>
      <c r="P370" t="s">
        <v>42</v>
      </c>
      <c r="Q370" t="str">
        <f t="shared" si="32"/>
        <v>film &amp; video</v>
      </c>
      <c r="R370" t="str">
        <f t="shared" si="33"/>
        <v>documentary</v>
      </c>
      <c r="S370" s="4">
        <f t="shared" si="34"/>
        <v>2.7680769230769231</v>
      </c>
      <c r="T370" s="5">
        <f t="shared" si="35"/>
        <v>69.873786407766985</v>
      </c>
    </row>
    <row r="371" spans="1:20" x14ac:dyDescent="0.35">
      <c r="A371">
        <v>369</v>
      </c>
      <c r="B371" t="s">
        <v>790</v>
      </c>
      <c r="C371" s="3" t="s">
        <v>791</v>
      </c>
      <c r="D371" s="5">
        <v>5400</v>
      </c>
      <c r="E371" s="5">
        <v>14743</v>
      </c>
      <c r="F371" t="s">
        <v>20</v>
      </c>
      <c r="G371">
        <v>154</v>
      </c>
      <c r="H371" t="s">
        <v>21</v>
      </c>
      <c r="I371" t="s">
        <v>22</v>
      </c>
      <c r="J371">
        <v>1359871200</v>
      </c>
      <c r="K371">
        <v>1363237200</v>
      </c>
      <c r="L371" s="11">
        <f t="shared" si="30"/>
        <v>41308.25</v>
      </c>
      <c r="M371" s="11">
        <f t="shared" si="31"/>
        <v>41347.208333333336</v>
      </c>
      <c r="N371" t="b">
        <v>0</v>
      </c>
      <c r="O371" t="b">
        <v>1</v>
      </c>
      <c r="P371" t="s">
        <v>269</v>
      </c>
      <c r="Q371" t="str">
        <f t="shared" si="32"/>
        <v>film &amp; video</v>
      </c>
      <c r="R371" t="str">
        <f t="shared" si="33"/>
        <v>television</v>
      </c>
      <c r="S371" s="4">
        <f t="shared" si="34"/>
        <v>2.730185185185185</v>
      </c>
      <c r="T371" s="5">
        <f t="shared" si="35"/>
        <v>95.733766233766232</v>
      </c>
    </row>
    <row r="372" spans="1:20" x14ac:dyDescent="0.35">
      <c r="A372">
        <v>370</v>
      </c>
      <c r="B372" t="s">
        <v>792</v>
      </c>
      <c r="C372" s="3" t="s">
        <v>793</v>
      </c>
      <c r="D372" s="5">
        <v>112300</v>
      </c>
      <c r="E372" s="5">
        <v>178965</v>
      </c>
      <c r="F372" t="s">
        <v>20</v>
      </c>
      <c r="G372">
        <v>5966</v>
      </c>
      <c r="H372" t="s">
        <v>21</v>
      </c>
      <c r="I372" t="s">
        <v>22</v>
      </c>
      <c r="J372">
        <v>1555304400</v>
      </c>
      <c r="K372">
        <v>1555822800</v>
      </c>
      <c r="L372" s="11">
        <f t="shared" si="30"/>
        <v>43570.208333333328</v>
      </c>
      <c r="M372" s="11">
        <f t="shared" si="31"/>
        <v>43576.208333333328</v>
      </c>
      <c r="N372" t="b">
        <v>0</v>
      </c>
      <c r="O372" t="b">
        <v>0</v>
      </c>
      <c r="P372" t="s">
        <v>33</v>
      </c>
      <c r="Q372" t="str">
        <f t="shared" si="32"/>
        <v>theater</v>
      </c>
      <c r="R372" t="str">
        <f t="shared" si="33"/>
        <v>plays</v>
      </c>
      <c r="S372" s="4">
        <f t="shared" si="34"/>
        <v>1.593633125556545</v>
      </c>
      <c r="T372" s="5">
        <f t="shared" si="35"/>
        <v>29.997485752598056</v>
      </c>
    </row>
    <row r="373" spans="1:20" x14ac:dyDescent="0.35">
      <c r="A373">
        <v>371</v>
      </c>
      <c r="B373" t="s">
        <v>794</v>
      </c>
      <c r="C373" s="3" t="s">
        <v>795</v>
      </c>
      <c r="D373" s="5">
        <v>189200</v>
      </c>
      <c r="E373" s="5">
        <v>128410</v>
      </c>
      <c r="F373" t="s">
        <v>14</v>
      </c>
      <c r="G373">
        <v>2176</v>
      </c>
      <c r="H373" t="s">
        <v>21</v>
      </c>
      <c r="I373" t="s">
        <v>22</v>
      </c>
      <c r="J373">
        <v>1423375200</v>
      </c>
      <c r="K373">
        <v>1427778000</v>
      </c>
      <c r="L373" s="11">
        <f t="shared" si="30"/>
        <v>42043.25</v>
      </c>
      <c r="M373" s="11">
        <f t="shared" si="31"/>
        <v>42094.208333333328</v>
      </c>
      <c r="N373" t="b">
        <v>0</v>
      </c>
      <c r="O373" t="b">
        <v>0</v>
      </c>
      <c r="P373" t="s">
        <v>33</v>
      </c>
      <c r="Q373" t="str">
        <f t="shared" si="32"/>
        <v>theater</v>
      </c>
      <c r="R373" t="str">
        <f t="shared" si="33"/>
        <v>plays</v>
      </c>
      <c r="S373" s="4">
        <f t="shared" si="34"/>
        <v>0.67869978858350954</v>
      </c>
      <c r="T373" s="5">
        <f t="shared" si="35"/>
        <v>59.011948529411768</v>
      </c>
    </row>
    <row r="374" spans="1:20" ht="31" x14ac:dyDescent="0.35">
      <c r="A374">
        <v>372</v>
      </c>
      <c r="B374" t="s">
        <v>796</v>
      </c>
      <c r="C374" s="3" t="s">
        <v>797</v>
      </c>
      <c r="D374" s="5">
        <v>900</v>
      </c>
      <c r="E374" s="5">
        <v>14324</v>
      </c>
      <c r="F374" t="s">
        <v>20</v>
      </c>
      <c r="G374">
        <v>169</v>
      </c>
      <c r="H374" t="s">
        <v>21</v>
      </c>
      <c r="I374" t="s">
        <v>22</v>
      </c>
      <c r="J374">
        <v>1420696800</v>
      </c>
      <c r="K374">
        <v>1422424800</v>
      </c>
      <c r="L374" s="11">
        <f t="shared" si="30"/>
        <v>42012.25</v>
      </c>
      <c r="M374" s="11">
        <f t="shared" si="31"/>
        <v>42032.25</v>
      </c>
      <c r="N374" t="b">
        <v>0</v>
      </c>
      <c r="O374" t="b">
        <v>1</v>
      </c>
      <c r="P374" t="s">
        <v>42</v>
      </c>
      <c r="Q374" t="str">
        <f t="shared" si="32"/>
        <v>film &amp; video</v>
      </c>
      <c r="R374" t="str">
        <f t="shared" si="33"/>
        <v>documentary</v>
      </c>
      <c r="S374" s="4">
        <f t="shared" si="34"/>
        <v>15.915555555555555</v>
      </c>
      <c r="T374" s="5">
        <f t="shared" si="35"/>
        <v>84.757396449704146</v>
      </c>
    </row>
    <row r="375" spans="1:20" x14ac:dyDescent="0.35">
      <c r="A375">
        <v>373</v>
      </c>
      <c r="B375" t="s">
        <v>798</v>
      </c>
      <c r="C375" s="3" t="s">
        <v>799</v>
      </c>
      <c r="D375" s="5">
        <v>22500</v>
      </c>
      <c r="E375" s="5">
        <v>164291</v>
      </c>
      <c r="F375" t="s">
        <v>20</v>
      </c>
      <c r="G375">
        <v>2106</v>
      </c>
      <c r="H375" t="s">
        <v>21</v>
      </c>
      <c r="I375" t="s">
        <v>22</v>
      </c>
      <c r="J375">
        <v>1502946000</v>
      </c>
      <c r="K375">
        <v>1503637200</v>
      </c>
      <c r="L375" s="11">
        <f t="shared" si="30"/>
        <v>42964.208333333328</v>
      </c>
      <c r="M375" s="11">
        <f t="shared" si="31"/>
        <v>42972.208333333328</v>
      </c>
      <c r="N375" t="b">
        <v>0</v>
      </c>
      <c r="O375" t="b">
        <v>0</v>
      </c>
      <c r="P375" t="s">
        <v>33</v>
      </c>
      <c r="Q375" t="str">
        <f t="shared" si="32"/>
        <v>theater</v>
      </c>
      <c r="R375" t="str">
        <f t="shared" si="33"/>
        <v>plays</v>
      </c>
      <c r="S375" s="4">
        <f t="shared" si="34"/>
        <v>7.3018222222222224</v>
      </c>
      <c r="T375" s="5">
        <f t="shared" si="35"/>
        <v>78.010921177587846</v>
      </c>
    </row>
    <row r="376" spans="1:20" ht="31" x14ac:dyDescent="0.35">
      <c r="A376">
        <v>374</v>
      </c>
      <c r="B376" t="s">
        <v>800</v>
      </c>
      <c r="C376" s="3" t="s">
        <v>801</v>
      </c>
      <c r="D376" s="5">
        <v>167400</v>
      </c>
      <c r="E376" s="5">
        <v>22073</v>
      </c>
      <c r="F376" t="s">
        <v>14</v>
      </c>
      <c r="G376">
        <v>441</v>
      </c>
      <c r="H376" t="s">
        <v>21</v>
      </c>
      <c r="I376" t="s">
        <v>22</v>
      </c>
      <c r="J376">
        <v>1547186400</v>
      </c>
      <c r="K376">
        <v>1547618400</v>
      </c>
      <c r="L376" s="11">
        <f t="shared" si="30"/>
        <v>43476.25</v>
      </c>
      <c r="M376" s="11">
        <f t="shared" si="31"/>
        <v>43481.25</v>
      </c>
      <c r="N376" t="b">
        <v>0</v>
      </c>
      <c r="O376" t="b">
        <v>1</v>
      </c>
      <c r="P376" t="s">
        <v>42</v>
      </c>
      <c r="Q376" t="str">
        <f t="shared" si="32"/>
        <v>film &amp; video</v>
      </c>
      <c r="R376" t="str">
        <f t="shared" si="33"/>
        <v>documentary</v>
      </c>
      <c r="S376" s="4">
        <f t="shared" si="34"/>
        <v>0.13185782556750297</v>
      </c>
      <c r="T376" s="5">
        <f t="shared" si="35"/>
        <v>50.05215419501134</v>
      </c>
    </row>
    <row r="377" spans="1:20" ht="31" x14ac:dyDescent="0.35">
      <c r="A377">
        <v>375</v>
      </c>
      <c r="B377" t="s">
        <v>802</v>
      </c>
      <c r="C377" s="3" t="s">
        <v>803</v>
      </c>
      <c r="D377" s="5">
        <v>2700</v>
      </c>
      <c r="E377" s="5">
        <v>1479</v>
      </c>
      <c r="F377" t="s">
        <v>14</v>
      </c>
      <c r="G377">
        <v>25</v>
      </c>
      <c r="H377" t="s">
        <v>21</v>
      </c>
      <c r="I377" t="s">
        <v>22</v>
      </c>
      <c r="J377">
        <v>1444971600</v>
      </c>
      <c r="K377">
        <v>1449900000</v>
      </c>
      <c r="L377" s="11">
        <f t="shared" si="30"/>
        <v>42293.208333333328</v>
      </c>
      <c r="M377" s="11">
        <f t="shared" si="31"/>
        <v>42350.25</v>
      </c>
      <c r="N377" t="b">
        <v>0</v>
      </c>
      <c r="O377" t="b">
        <v>0</v>
      </c>
      <c r="P377" t="s">
        <v>60</v>
      </c>
      <c r="Q377" t="str">
        <f t="shared" si="32"/>
        <v>music</v>
      </c>
      <c r="R377" t="str">
        <f t="shared" si="33"/>
        <v>indie rock</v>
      </c>
      <c r="S377" s="4">
        <f t="shared" si="34"/>
        <v>0.54777777777777781</v>
      </c>
      <c r="T377" s="5">
        <f t="shared" si="35"/>
        <v>59.16</v>
      </c>
    </row>
    <row r="378" spans="1:20" x14ac:dyDescent="0.35">
      <c r="A378">
        <v>376</v>
      </c>
      <c r="B378" t="s">
        <v>804</v>
      </c>
      <c r="C378" s="3" t="s">
        <v>805</v>
      </c>
      <c r="D378" s="5">
        <v>3400</v>
      </c>
      <c r="E378" s="5">
        <v>12275</v>
      </c>
      <c r="F378" t="s">
        <v>20</v>
      </c>
      <c r="G378">
        <v>131</v>
      </c>
      <c r="H378" t="s">
        <v>21</v>
      </c>
      <c r="I378" t="s">
        <v>22</v>
      </c>
      <c r="J378">
        <v>1404622800</v>
      </c>
      <c r="K378">
        <v>1405141200</v>
      </c>
      <c r="L378" s="11">
        <f t="shared" si="30"/>
        <v>41826.208333333336</v>
      </c>
      <c r="M378" s="11">
        <f t="shared" si="31"/>
        <v>41832.208333333336</v>
      </c>
      <c r="N378" t="b">
        <v>0</v>
      </c>
      <c r="O378" t="b">
        <v>0</v>
      </c>
      <c r="P378" t="s">
        <v>23</v>
      </c>
      <c r="Q378" t="str">
        <f t="shared" si="32"/>
        <v>music</v>
      </c>
      <c r="R378" t="str">
        <f t="shared" si="33"/>
        <v>rock</v>
      </c>
      <c r="S378" s="4">
        <f t="shared" si="34"/>
        <v>3.6102941176470589</v>
      </c>
      <c r="T378" s="5">
        <f t="shared" si="35"/>
        <v>93.702290076335885</v>
      </c>
    </row>
    <row r="379" spans="1:20" x14ac:dyDescent="0.35">
      <c r="A379">
        <v>377</v>
      </c>
      <c r="B379" t="s">
        <v>806</v>
      </c>
      <c r="C379" s="3" t="s">
        <v>807</v>
      </c>
      <c r="D379" s="5">
        <v>49700</v>
      </c>
      <c r="E379" s="5">
        <v>5098</v>
      </c>
      <c r="F379" t="s">
        <v>14</v>
      </c>
      <c r="G379">
        <v>127</v>
      </c>
      <c r="H379" t="s">
        <v>21</v>
      </c>
      <c r="I379" t="s">
        <v>22</v>
      </c>
      <c r="J379">
        <v>1571720400</v>
      </c>
      <c r="K379">
        <v>1572933600</v>
      </c>
      <c r="L379" s="11">
        <f t="shared" si="30"/>
        <v>43760.208333333328</v>
      </c>
      <c r="M379" s="11">
        <f t="shared" si="31"/>
        <v>43774.25</v>
      </c>
      <c r="N379" t="b">
        <v>0</v>
      </c>
      <c r="O379" t="b">
        <v>0</v>
      </c>
      <c r="P379" t="s">
        <v>33</v>
      </c>
      <c r="Q379" t="str">
        <f t="shared" si="32"/>
        <v>theater</v>
      </c>
      <c r="R379" t="str">
        <f t="shared" si="33"/>
        <v>plays</v>
      </c>
      <c r="S379" s="4">
        <f t="shared" si="34"/>
        <v>0.10257545271629778</v>
      </c>
      <c r="T379" s="5">
        <f t="shared" si="35"/>
        <v>40.14173228346457</v>
      </c>
    </row>
    <row r="380" spans="1:20" x14ac:dyDescent="0.35">
      <c r="A380">
        <v>378</v>
      </c>
      <c r="B380" t="s">
        <v>808</v>
      </c>
      <c r="C380" s="3" t="s">
        <v>809</v>
      </c>
      <c r="D380" s="5">
        <v>178200</v>
      </c>
      <c r="E380" s="5">
        <v>24882</v>
      </c>
      <c r="F380" t="s">
        <v>14</v>
      </c>
      <c r="G380">
        <v>355</v>
      </c>
      <c r="H380" t="s">
        <v>21</v>
      </c>
      <c r="I380" t="s">
        <v>22</v>
      </c>
      <c r="J380">
        <v>1526878800</v>
      </c>
      <c r="K380">
        <v>1530162000</v>
      </c>
      <c r="L380" s="11">
        <f t="shared" si="30"/>
        <v>43241.208333333328</v>
      </c>
      <c r="M380" s="11">
        <f t="shared" si="31"/>
        <v>43279.208333333328</v>
      </c>
      <c r="N380" t="b">
        <v>0</v>
      </c>
      <c r="O380" t="b">
        <v>0</v>
      </c>
      <c r="P380" t="s">
        <v>42</v>
      </c>
      <c r="Q380" t="str">
        <f t="shared" si="32"/>
        <v>film &amp; video</v>
      </c>
      <c r="R380" t="str">
        <f t="shared" si="33"/>
        <v>documentary</v>
      </c>
      <c r="S380" s="4">
        <f t="shared" si="34"/>
        <v>0.13962962962962963</v>
      </c>
      <c r="T380" s="5">
        <f t="shared" si="35"/>
        <v>70.090140845070422</v>
      </c>
    </row>
    <row r="381" spans="1:20" x14ac:dyDescent="0.35">
      <c r="A381">
        <v>379</v>
      </c>
      <c r="B381" t="s">
        <v>810</v>
      </c>
      <c r="C381" s="3" t="s">
        <v>811</v>
      </c>
      <c r="D381" s="5">
        <v>7200</v>
      </c>
      <c r="E381" s="5">
        <v>2912</v>
      </c>
      <c r="F381" t="s">
        <v>14</v>
      </c>
      <c r="G381">
        <v>44</v>
      </c>
      <c r="H381" t="s">
        <v>40</v>
      </c>
      <c r="I381" t="s">
        <v>41</v>
      </c>
      <c r="J381">
        <v>1319691600</v>
      </c>
      <c r="K381">
        <v>1320904800</v>
      </c>
      <c r="L381" s="11">
        <f t="shared" si="30"/>
        <v>40843.208333333336</v>
      </c>
      <c r="M381" s="11">
        <f t="shared" si="31"/>
        <v>40857.25</v>
      </c>
      <c r="N381" t="b">
        <v>0</v>
      </c>
      <c r="O381" t="b">
        <v>0</v>
      </c>
      <c r="P381" t="s">
        <v>33</v>
      </c>
      <c r="Q381" t="str">
        <f t="shared" si="32"/>
        <v>theater</v>
      </c>
      <c r="R381" t="str">
        <f t="shared" si="33"/>
        <v>plays</v>
      </c>
      <c r="S381" s="4">
        <f t="shared" si="34"/>
        <v>0.40444444444444444</v>
      </c>
      <c r="T381" s="5">
        <f t="shared" si="35"/>
        <v>66.181818181818187</v>
      </c>
    </row>
    <row r="382" spans="1:20" ht="31" x14ac:dyDescent="0.35">
      <c r="A382">
        <v>380</v>
      </c>
      <c r="B382" t="s">
        <v>812</v>
      </c>
      <c r="C382" s="3" t="s">
        <v>813</v>
      </c>
      <c r="D382" s="5">
        <v>2500</v>
      </c>
      <c r="E382" s="5">
        <v>4008</v>
      </c>
      <c r="F382" t="s">
        <v>20</v>
      </c>
      <c r="G382">
        <v>84</v>
      </c>
      <c r="H382" t="s">
        <v>21</v>
      </c>
      <c r="I382" t="s">
        <v>22</v>
      </c>
      <c r="J382">
        <v>1371963600</v>
      </c>
      <c r="K382">
        <v>1372395600</v>
      </c>
      <c r="L382" s="11">
        <f t="shared" si="30"/>
        <v>41448.208333333336</v>
      </c>
      <c r="M382" s="11">
        <f t="shared" si="31"/>
        <v>41453.208333333336</v>
      </c>
      <c r="N382" t="b">
        <v>0</v>
      </c>
      <c r="O382" t="b">
        <v>0</v>
      </c>
      <c r="P382" t="s">
        <v>33</v>
      </c>
      <c r="Q382" t="str">
        <f t="shared" si="32"/>
        <v>theater</v>
      </c>
      <c r="R382" t="str">
        <f t="shared" si="33"/>
        <v>plays</v>
      </c>
      <c r="S382" s="4">
        <f t="shared" si="34"/>
        <v>1.6032</v>
      </c>
      <c r="T382" s="5">
        <f t="shared" si="35"/>
        <v>47.714285714285715</v>
      </c>
    </row>
    <row r="383" spans="1:20" x14ac:dyDescent="0.35">
      <c r="A383">
        <v>381</v>
      </c>
      <c r="B383" t="s">
        <v>814</v>
      </c>
      <c r="C383" s="3" t="s">
        <v>815</v>
      </c>
      <c r="D383" s="5">
        <v>5300</v>
      </c>
      <c r="E383" s="5">
        <v>9749</v>
      </c>
      <c r="F383" t="s">
        <v>20</v>
      </c>
      <c r="G383">
        <v>155</v>
      </c>
      <c r="H383" t="s">
        <v>21</v>
      </c>
      <c r="I383" t="s">
        <v>22</v>
      </c>
      <c r="J383">
        <v>1433739600</v>
      </c>
      <c r="K383">
        <v>1437714000</v>
      </c>
      <c r="L383" s="11">
        <f t="shared" si="30"/>
        <v>42163.208333333328</v>
      </c>
      <c r="M383" s="11">
        <f t="shared" si="31"/>
        <v>42209.208333333328</v>
      </c>
      <c r="N383" t="b">
        <v>0</v>
      </c>
      <c r="O383" t="b">
        <v>0</v>
      </c>
      <c r="P383" t="s">
        <v>33</v>
      </c>
      <c r="Q383" t="str">
        <f t="shared" si="32"/>
        <v>theater</v>
      </c>
      <c r="R383" t="str">
        <f t="shared" si="33"/>
        <v>plays</v>
      </c>
      <c r="S383" s="4">
        <f t="shared" si="34"/>
        <v>1.8394339622641509</v>
      </c>
      <c r="T383" s="5">
        <f t="shared" si="35"/>
        <v>62.896774193548389</v>
      </c>
    </row>
    <row r="384" spans="1:20" ht="31" x14ac:dyDescent="0.35">
      <c r="A384">
        <v>382</v>
      </c>
      <c r="B384" t="s">
        <v>816</v>
      </c>
      <c r="C384" s="3" t="s">
        <v>817</v>
      </c>
      <c r="D384" s="5">
        <v>9100</v>
      </c>
      <c r="E384" s="5">
        <v>5803</v>
      </c>
      <c r="F384" t="s">
        <v>14</v>
      </c>
      <c r="G384">
        <v>67</v>
      </c>
      <c r="H384" t="s">
        <v>21</v>
      </c>
      <c r="I384" t="s">
        <v>22</v>
      </c>
      <c r="J384">
        <v>1508130000</v>
      </c>
      <c r="K384">
        <v>1509771600</v>
      </c>
      <c r="L384" s="11">
        <f t="shared" si="30"/>
        <v>43024.208333333328</v>
      </c>
      <c r="M384" s="11">
        <f t="shared" si="31"/>
        <v>43043.208333333328</v>
      </c>
      <c r="N384" t="b">
        <v>0</v>
      </c>
      <c r="O384" t="b">
        <v>0</v>
      </c>
      <c r="P384" t="s">
        <v>122</v>
      </c>
      <c r="Q384" t="str">
        <f t="shared" si="32"/>
        <v>photography</v>
      </c>
      <c r="R384" t="str">
        <f t="shared" si="33"/>
        <v>photography books</v>
      </c>
      <c r="S384" s="4">
        <f t="shared" si="34"/>
        <v>0.63769230769230767</v>
      </c>
      <c r="T384" s="5">
        <f t="shared" si="35"/>
        <v>86.611940298507463</v>
      </c>
    </row>
    <row r="385" spans="1:20" x14ac:dyDescent="0.35">
      <c r="A385">
        <v>383</v>
      </c>
      <c r="B385" t="s">
        <v>818</v>
      </c>
      <c r="C385" s="3" t="s">
        <v>819</v>
      </c>
      <c r="D385" s="5">
        <v>6300</v>
      </c>
      <c r="E385" s="5">
        <v>14199</v>
      </c>
      <c r="F385" t="s">
        <v>20</v>
      </c>
      <c r="G385">
        <v>189</v>
      </c>
      <c r="H385" t="s">
        <v>21</v>
      </c>
      <c r="I385" t="s">
        <v>22</v>
      </c>
      <c r="J385">
        <v>1550037600</v>
      </c>
      <c r="K385">
        <v>1550556000</v>
      </c>
      <c r="L385" s="11">
        <f t="shared" si="30"/>
        <v>43509.25</v>
      </c>
      <c r="M385" s="11">
        <f t="shared" si="31"/>
        <v>43515.25</v>
      </c>
      <c r="N385" t="b">
        <v>0</v>
      </c>
      <c r="O385" t="b">
        <v>1</v>
      </c>
      <c r="P385" t="s">
        <v>17</v>
      </c>
      <c r="Q385" t="str">
        <f t="shared" si="32"/>
        <v>food</v>
      </c>
      <c r="R385" t="str">
        <f t="shared" si="33"/>
        <v>food trucks</v>
      </c>
      <c r="S385" s="4">
        <f t="shared" si="34"/>
        <v>2.2538095238095237</v>
      </c>
      <c r="T385" s="5">
        <f t="shared" si="35"/>
        <v>75.126984126984127</v>
      </c>
    </row>
    <row r="386" spans="1:20" x14ac:dyDescent="0.35">
      <c r="A386">
        <v>384</v>
      </c>
      <c r="B386" t="s">
        <v>820</v>
      </c>
      <c r="C386" s="3" t="s">
        <v>821</v>
      </c>
      <c r="D386" s="5">
        <v>114400</v>
      </c>
      <c r="E386" s="5">
        <v>196779</v>
      </c>
      <c r="F386" t="s">
        <v>20</v>
      </c>
      <c r="G386">
        <v>4799</v>
      </c>
      <c r="H386" t="s">
        <v>21</v>
      </c>
      <c r="I386" t="s">
        <v>22</v>
      </c>
      <c r="J386">
        <v>1486706400</v>
      </c>
      <c r="K386">
        <v>1489039200</v>
      </c>
      <c r="L386" s="11">
        <f t="shared" ref="L386:L449" si="36">J386 / 86400 + DATE(1970,1,1)</f>
        <v>42776.25</v>
      </c>
      <c r="M386" s="11">
        <f t="shared" ref="M386:M449" si="37">K386 / 86400 + DATE(1970,1,1)</f>
        <v>42803.25</v>
      </c>
      <c r="N386" t="b">
        <v>1</v>
      </c>
      <c r="O386" t="b">
        <v>1</v>
      </c>
      <c r="P386" t="s">
        <v>42</v>
      </c>
      <c r="Q386" t="str">
        <f t="shared" ref="Q386:Q449" si="38">LEFT(P386, FIND("/", P386)-1)</f>
        <v>film &amp; video</v>
      </c>
      <c r="R386" t="str">
        <f t="shared" ref="R386:R449" si="39">RIGHT(P386, LEN(P386) -FIND("/", P386))</f>
        <v>documentary</v>
      </c>
      <c r="S386" s="4">
        <f t="shared" ref="S386:S449" si="40">E386/D386</f>
        <v>1.7200961538461539</v>
      </c>
      <c r="T386" s="5">
        <f t="shared" ref="T386:T449" si="41">IFERROR(E386/G386, "n/a")</f>
        <v>41.004167534903104</v>
      </c>
    </row>
    <row r="387" spans="1:20" ht="31" x14ac:dyDescent="0.35">
      <c r="A387">
        <v>385</v>
      </c>
      <c r="B387" t="s">
        <v>822</v>
      </c>
      <c r="C387" s="3" t="s">
        <v>823</v>
      </c>
      <c r="D387" s="5">
        <v>38900</v>
      </c>
      <c r="E387" s="5">
        <v>56859</v>
      </c>
      <c r="F387" t="s">
        <v>20</v>
      </c>
      <c r="G387">
        <v>1137</v>
      </c>
      <c r="H387" t="s">
        <v>21</v>
      </c>
      <c r="I387" t="s">
        <v>22</v>
      </c>
      <c r="J387">
        <v>1553835600</v>
      </c>
      <c r="K387">
        <v>1556600400</v>
      </c>
      <c r="L387" s="11">
        <f t="shared" si="36"/>
        <v>43553.208333333328</v>
      </c>
      <c r="M387" s="11">
        <f t="shared" si="37"/>
        <v>43585.208333333328</v>
      </c>
      <c r="N387" t="b">
        <v>0</v>
      </c>
      <c r="O387" t="b">
        <v>0</v>
      </c>
      <c r="P387" t="s">
        <v>68</v>
      </c>
      <c r="Q387" t="str">
        <f t="shared" si="38"/>
        <v>publishing</v>
      </c>
      <c r="R387" t="str">
        <f t="shared" si="39"/>
        <v>nonfiction</v>
      </c>
      <c r="S387" s="4">
        <f t="shared" si="40"/>
        <v>1.4616709511568124</v>
      </c>
      <c r="T387" s="5">
        <f t="shared" si="41"/>
        <v>50.007915567282325</v>
      </c>
    </row>
    <row r="388" spans="1:20" ht="31" x14ac:dyDescent="0.35">
      <c r="A388">
        <v>386</v>
      </c>
      <c r="B388" t="s">
        <v>824</v>
      </c>
      <c r="C388" s="3" t="s">
        <v>825</v>
      </c>
      <c r="D388" s="5">
        <v>135500</v>
      </c>
      <c r="E388" s="5">
        <v>103554</v>
      </c>
      <c r="F388" t="s">
        <v>14</v>
      </c>
      <c r="G388">
        <v>1068</v>
      </c>
      <c r="H388" t="s">
        <v>21</v>
      </c>
      <c r="I388" t="s">
        <v>22</v>
      </c>
      <c r="J388">
        <v>1277528400</v>
      </c>
      <c r="K388">
        <v>1278565200</v>
      </c>
      <c r="L388" s="11">
        <f t="shared" si="36"/>
        <v>40355.208333333336</v>
      </c>
      <c r="M388" s="11">
        <f t="shared" si="37"/>
        <v>40367.208333333336</v>
      </c>
      <c r="N388" t="b">
        <v>0</v>
      </c>
      <c r="O388" t="b">
        <v>0</v>
      </c>
      <c r="P388" t="s">
        <v>33</v>
      </c>
      <c r="Q388" t="str">
        <f t="shared" si="38"/>
        <v>theater</v>
      </c>
      <c r="R388" t="str">
        <f t="shared" si="39"/>
        <v>plays</v>
      </c>
      <c r="S388" s="4">
        <f t="shared" si="40"/>
        <v>0.76423616236162362</v>
      </c>
      <c r="T388" s="5">
        <f t="shared" si="41"/>
        <v>96.960674157303373</v>
      </c>
    </row>
    <row r="389" spans="1:20" x14ac:dyDescent="0.35">
      <c r="A389">
        <v>387</v>
      </c>
      <c r="B389" t="s">
        <v>826</v>
      </c>
      <c r="C389" s="3" t="s">
        <v>827</v>
      </c>
      <c r="D389" s="5">
        <v>109000</v>
      </c>
      <c r="E389" s="5">
        <v>42795</v>
      </c>
      <c r="F389" t="s">
        <v>14</v>
      </c>
      <c r="G389">
        <v>424</v>
      </c>
      <c r="H389" t="s">
        <v>21</v>
      </c>
      <c r="I389" t="s">
        <v>22</v>
      </c>
      <c r="J389">
        <v>1339477200</v>
      </c>
      <c r="K389">
        <v>1339909200</v>
      </c>
      <c r="L389" s="11">
        <f t="shared" si="36"/>
        <v>41072.208333333336</v>
      </c>
      <c r="M389" s="11">
        <f t="shared" si="37"/>
        <v>41077.208333333336</v>
      </c>
      <c r="N389" t="b">
        <v>0</v>
      </c>
      <c r="O389" t="b">
        <v>0</v>
      </c>
      <c r="P389" t="s">
        <v>65</v>
      </c>
      <c r="Q389" t="str">
        <f t="shared" si="38"/>
        <v>technology</v>
      </c>
      <c r="R389" t="str">
        <f t="shared" si="39"/>
        <v>wearables</v>
      </c>
      <c r="S389" s="4">
        <f t="shared" si="40"/>
        <v>0.39261467889908258</v>
      </c>
      <c r="T389" s="5">
        <f t="shared" si="41"/>
        <v>100.93160377358491</v>
      </c>
    </row>
    <row r="390" spans="1:20" x14ac:dyDescent="0.35">
      <c r="A390">
        <v>388</v>
      </c>
      <c r="B390" t="s">
        <v>828</v>
      </c>
      <c r="C390" s="3" t="s">
        <v>829</v>
      </c>
      <c r="D390" s="5">
        <v>114800</v>
      </c>
      <c r="E390" s="5">
        <v>12938</v>
      </c>
      <c r="F390" t="s">
        <v>74</v>
      </c>
      <c r="G390">
        <v>145</v>
      </c>
      <c r="H390" t="s">
        <v>98</v>
      </c>
      <c r="I390" t="s">
        <v>99</v>
      </c>
      <c r="J390">
        <v>1325656800</v>
      </c>
      <c r="K390">
        <v>1325829600</v>
      </c>
      <c r="L390" s="11">
        <f t="shared" si="36"/>
        <v>40912.25</v>
      </c>
      <c r="M390" s="11">
        <f t="shared" si="37"/>
        <v>40914.25</v>
      </c>
      <c r="N390" t="b">
        <v>0</v>
      </c>
      <c r="O390" t="b">
        <v>0</v>
      </c>
      <c r="P390" t="s">
        <v>60</v>
      </c>
      <c r="Q390" t="str">
        <f t="shared" si="38"/>
        <v>music</v>
      </c>
      <c r="R390" t="str">
        <f t="shared" si="39"/>
        <v>indie rock</v>
      </c>
      <c r="S390" s="4">
        <f t="shared" si="40"/>
        <v>0.11270034843205574</v>
      </c>
      <c r="T390" s="5">
        <f t="shared" si="41"/>
        <v>89.227586206896547</v>
      </c>
    </row>
    <row r="391" spans="1:20" x14ac:dyDescent="0.35">
      <c r="A391">
        <v>389</v>
      </c>
      <c r="B391" t="s">
        <v>830</v>
      </c>
      <c r="C391" s="3" t="s">
        <v>831</v>
      </c>
      <c r="D391" s="5">
        <v>83000</v>
      </c>
      <c r="E391" s="5">
        <v>101352</v>
      </c>
      <c r="F391" t="s">
        <v>20</v>
      </c>
      <c r="G391">
        <v>1152</v>
      </c>
      <c r="H391" t="s">
        <v>21</v>
      </c>
      <c r="I391" t="s">
        <v>22</v>
      </c>
      <c r="J391">
        <v>1288242000</v>
      </c>
      <c r="K391">
        <v>1290578400</v>
      </c>
      <c r="L391" s="11">
        <f t="shared" si="36"/>
        <v>40479.208333333336</v>
      </c>
      <c r="M391" s="11">
        <f t="shared" si="37"/>
        <v>40506.25</v>
      </c>
      <c r="N391" t="b">
        <v>0</v>
      </c>
      <c r="O391" t="b">
        <v>0</v>
      </c>
      <c r="P391" t="s">
        <v>33</v>
      </c>
      <c r="Q391" t="str">
        <f t="shared" si="38"/>
        <v>theater</v>
      </c>
      <c r="R391" t="str">
        <f t="shared" si="39"/>
        <v>plays</v>
      </c>
      <c r="S391" s="4">
        <f t="shared" si="40"/>
        <v>1.2211084337349398</v>
      </c>
      <c r="T391" s="5">
        <f t="shared" si="41"/>
        <v>87.979166666666671</v>
      </c>
    </row>
    <row r="392" spans="1:20" x14ac:dyDescent="0.35">
      <c r="A392">
        <v>390</v>
      </c>
      <c r="B392" t="s">
        <v>832</v>
      </c>
      <c r="C392" s="3" t="s">
        <v>833</v>
      </c>
      <c r="D392" s="5">
        <v>2400</v>
      </c>
      <c r="E392" s="5">
        <v>4477</v>
      </c>
      <c r="F392" t="s">
        <v>20</v>
      </c>
      <c r="G392">
        <v>50</v>
      </c>
      <c r="H392" t="s">
        <v>21</v>
      </c>
      <c r="I392" t="s">
        <v>22</v>
      </c>
      <c r="J392">
        <v>1379048400</v>
      </c>
      <c r="K392">
        <v>1380344400</v>
      </c>
      <c r="L392" s="11">
        <f t="shared" si="36"/>
        <v>41530.208333333336</v>
      </c>
      <c r="M392" s="11">
        <f t="shared" si="37"/>
        <v>41545.208333333336</v>
      </c>
      <c r="N392" t="b">
        <v>0</v>
      </c>
      <c r="O392" t="b">
        <v>0</v>
      </c>
      <c r="P392" t="s">
        <v>122</v>
      </c>
      <c r="Q392" t="str">
        <f t="shared" si="38"/>
        <v>photography</v>
      </c>
      <c r="R392" t="str">
        <f t="shared" si="39"/>
        <v>photography books</v>
      </c>
      <c r="S392" s="4">
        <f t="shared" si="40"/>
        <v>1.8654166666666667</v>
      </c>
      <c r="T392" s="5">
        <f t="shared" si="41"/>
        <v>89.54</v>
      </c>
    </row>
    <row r="393" spans="1:20" x14ac:dyDescent="0.35">
      <c r="A393">
        <v>391</v>
      </c>
      <c r="B393" t="s">
        <v>834</v>
      </c>
      <c r="C393" s="3" t="s">
        <v>835</v>
      </c>
      <c r="D393" s="5">
        <v>60400</v>
      </c>
      <c r="E393" s="5">
        <v>4393</v>
      </c>
      <c r="F393" t="s">
        <v>14</v>
      </c>
      <c r="G393">
        <v>151</v>
      </c>
      <c r="H393" t="s">
        <v>21</v>
      </c>
      <c r="I393" t="s">
        <v>22</v>
      </c>
      <c r="J393">
        <v>1389679200</v>
      </c>
      <c r="K393">
        <v>1389852000</v>
      </c>
      <c r="L393" s="11">
        <f t="shared" si="36"/>
        <v>41653.25</v>
      </c>
      <c r="M393" s="11">
        <f t="shared" si="37"/>
        <v>41655.25</v>
      </c>
      <c r="N393" t="b">
        <v>0</v>
      </c>
      <c r="O393" t="b">
        <v>0</v>
      </c>
      <c r="P393" t="s">
        <v>68</v>
      </c>
      <c r="Q393" t="str">
        <f t="shared" si="38"/>
        <v>publishing</v>
      </c>
      <c r="R393" t="str">
        <f t="shared" si="39"/>
        <v>nonfiction</v>
      </c>
      <c r="S393" s="4">
        <f t="shared" si="40"/>
        <v>7.27317880794702E-2</v>
      </c>
      <c r="T393" s="5">
        <f t="shared" si="41"/>
        <v>29.09271523178808</v>
      </c>
    </row>
    <row r="394" spans="1:20" ht="31" x14ac:dyDescent="0.35">
      <c r="A394">
        <v>392</v>
      </c>
      <c r="B394" t="s">
        <v>836</v>
      </c>
      <c r="C394" s="3" t="s">
        <v>837</v>
      </c>
      <c r="D394" s="5">
        <v>102900</v>
      </c>
      <c r="E394" s="5">
        <v>67546</v>
      </c>
      <c r="F394" t="s">
        <v>14</v>
      </c>
      <c r="G394">
        <v>1608</v>
      </c>
      <c r="H394" t="s">
        <v>21</v>
      </c>
      <c r="I394" t="s">
        <v>22</v>
      </c>
      <c r="J394">
        <v>1294293600</v>
      </c>
      <c r="K394">
        <v>1294466400</v>
      </c>
      <c r="L394" s="11">
        <f t="shared" si="36"/>
        <v>40549.25</v>
      </c>
      <c r="M394" s="11">
        <f t="shared" si="37"/>
        <v>40551.25</v>
      </c>
      <c r="N394" t="b">
        <v>0</v>
      </c>
      <c r="O394" t="b">
        <v>0</v>
      </c>
      <c r="P394" t="s">
        <v>65</v>
      </c>
      <c r="Q394" t="str">
        <f t="shared" si="38"/>
        <v>technology</v>
      </c>
      <c r="R394" t="str">
        <f t="shared" si="39"/>
        <v>wearables</v>
      </c>
      <c r="S394" s="4">
        <f t="shared" si="40"/>
        <v>0.65642371234207963</v>
      </c>
      <c r="T394" s="5">
        <f t="shared" si="41"/>
        <v>42.006218905472636</v>
      </c>
    </row>
    <row r="395" spans="1:20" x14ac:dyDescent="0.35">
      <c r="A395">
        <v>393</v>
      </c>
      <c r="B395" t="s">
        <v>838</v>
      </c>
      <c r="C395" s="3" t="s">
        <v>839</v>
      </c>
      <c r="D395" s="5">
        <v>62800</v>
      </c>
      <c r="E395" s="5">
        <v>143788</v>
      </c>
      <c r="F395" t="s">
        <v>20</v>
      </c>
      <c r="G395">
        <v>3059</v>
      </c>
      <c r="H395" t="s">
        <v>15</v>
      </c>
      <c r="I395" t="s">
        <v>16</v>
      </c>
      <c r="J395">
        <v>1500267600</v>
      </c>
      <c r="K395">
        <v>1500354000</v>
      </c>
      <c r="L395" s="11">
        <f t="shared" si="36"/>
        <v>42933.208333333328</v>
      </c>
      <c r="M395" s="11">
        <f t="shared" si="37"/>
        <v>42934.208333333328</v>
      </c>
      <c r="N395" t="b">
        <v>0</v>
      </c>
      <c r="O395" t="b">
        <v>0</v>
      </c>
      <c r="P395" t="s">
        <v>159</v>
      </c>
      <c r="Q395" t="str">
        <f t="shared" si="38"/>
        <v>music</v>
      </c>
      <c r="R395" t="str">
        <f t="shared" si="39"/>
        <v>jazz</v>
      </c>
      <c r="S395" s="4">
        <f t="shared" si="40"/>
        <v>2.2896178343949045</v>
      </c>
      <c r="T395" s="5">
        <f t="shared" si="41"/>
        <v>47.004903563255965</v>
      </c>
    </row>
    <row r="396" spans="1:20" x14ac:dyDescent="0.35">
      <c r="A396">
        <v>394</v>
      </c>
      <c r="B396" t="s">
        <v>840</v>
      </c>
      <c r="C396" s="3" t="s">
        <v>841</v>
      </c>
      <c r="D396" s="5">
        <v>800</v>
      </c>
      <c r="E396" s="5">
        <v>3755</v>
      </c>
      <c r="F396" t="s">
        <v>20</v>
      </c>
      <c r="G396">
        <v>34</v>
      </c>
      <c r="H396" t="s">
        <v>21</v>
      </c>
      <c r="I396" t="s">
        <v>22</v>
      </c>
      <c r="J396">
        <v>1375074000</v>
      </c>
      <c r="K396">
        <v>1375938000</v>
      </c>
      <c r="L396" s="11">
        <f t="shared" si="36"/>
        <v>41484.208333333336</v>
      </c>
      <c r="M396" s="11">
        <f t="shared" si="37"/>
        <v>41494.208333333336</v>
      </c>
      <c r="N396" t="b">
        <v>0</v>
      </c>
      <c r="O396" t="b">
        <v>1</v>
      </c>
      <c r="P396" t="s">
        <v>42</v>
      </c>
      <c r="Q396" t="str">
        <f t="shared" si="38"/>
        <v>film &amp; video</v>
      </c>
      <c r="R396" t="str">
        <f t="shared" si="39"/>
        <v>documentary</v>
      </c>
      <c r="S396" s="4">
        <f t="shared" si="40"/>
        <v>4.6937499999999996</v>
      </c>
      <c r="T396" s="5">
        <f t="shared" si="41"/>
        <v>110.44117647058823</v>
      </c>
    </row>
    <row r="397" spans="1:20" ht="31" x14ac:dyDescent="0.35">
      <c r="A397">
        <v>395</v>
      </c>
      <c r="B397" t="s">
        <v>295</v>
      </c>
      <c r="C397" s="3" t="s">
        <v>842</v>
      </c>
      <c r="D397" s="5">
        <v>7100</v>
      </c>
      <c r="E397" s="5">
        <v>9238</v>
      </c>
      <c r="F397" t="s">
        <v>20</v>
      </c>
      <c r="G397">
        <v>220</v>
      </c>
      <c r="H397" t="s">
        <v>21</v>
      </c>
      <c r="I397" t="s">
        <v>22</v>
      </c>
      <c r="J397">
        <v>1323324000</v>
      </c>
      <c r="K397">
        <v>1323410400</v>
      </c>
      <c r="L397" s="11">
        <f t="shared" si="36"/>
        <v>40885.25</v>
      </c>
      <c r="M397" s="11">
        <f t="shared" si="37"/>
        <v>40886.25</v>
      </c>
      <c r="N397" t="b">
        <v>1</v>
      </c>
      <c r="O397" t="b">
        <v>0</v>
      </c>
      <c r="P397" t="s">
        <v>33</v>
      </c>
      <c r="Q397" t="str">
        <f t="shared" si="38"/>
        <v>theater</v>
      </c>
      <c r="R397" t="str">
        <f t="shared" si="39"/>
        <v>plays</v>
      </c>
      <c r="S397" s="4">
        <f t="shared" si="40"/>
        <v>1.3011267605633803</v>
      </c>
      <c r="T397" s="5">
        <f t="shared" si="41"/>
        <v>41.990909090909092</v>
      </c>
    </row>
    <row r="398" spans="1:20" x14ac:dyDescent="0.35">
      <c r="A398">
        <v>396</v>
      </c>
      <c r="B398" t="s">
        <v>843</v>
      </c>
      <c r="C398" s="3" t="s">
        <v>844</v>
      </c>
      <c r="D398" s="5">
        <v>46100</v>
      </c>
      <c r="E398" s="5">
        <v>77012</v>
      </c>
      <c r="F398" t="s">
        <v>20</v>
      </c>
      <c r="G398">
        <v>1604</v>
      </c>
      <c r="H398" t="s">
        <v>26</v>
      </c>
      <c r="I398" t="s">
        <v>27</v>
      </c>
      <c r="J398">
        <v>1538715600</v>
      </c>
      <c r="K398">
        <v>1539406800</v>
      </c>
      <c r="L398" s="11">
        <f t="shared" si="36"/>
        <v>43378.208333333328</v>
      </c>
      <c r="M398" s="11">
        <f t="shared" si="37"/>
        <v>43386.208333333328</v>
      </c>
      <c r="N398" t="b">
        <v>0</v>
      </c>
      <c r="O398" t="b">
        <v>0</v>
      </c>
      <c r="P398" t="s">
        <v>53</v>
      </c>
      <c r="Q398" t="str">
        <f t="shared" si="38"/>
        <v>film &amp; video</v>
      </c>
      <c r="R398" t="str">
        <f t="shared" si="39"/>
        <v>drama</v>
      </c>
      <c r="S398" s="4">
        <f t="shared" si="40"/>
        <v>1.6705422993492407</v>
      </c>
      <c r="T398" s="5">
        <f t="shared" si="41"/>
        <v>48.012468827930178</v>
      </c>
    </row>
    <row r="399" spans="1:20" x14ac:dyDescent="0.35">
      <c r="A399">
        <v>397</v>
      </c>
      <c r="B399" t="s">
        <v>845</v>
      </c>
      <c r="C399" s="3" t="s">
        <v>846</v>
      </c>
      <c r="D399" s="5">
        <v>8100</v>
      </c>
      <c r="E399" s="5">
        <v>14083</v>
      </c>
      <c r="F399" t="s">
        <v>20</v>
      </c>
      <c r="G399">
        <v>454</v>
      </c>
      <c r="H399" t="s">
        <v>21</v>
      </c>
      <c r="I399" t="s">
        <v>22</v>
      </c>
      <c r="J399">
        <v>1369285200</v>
      </c>
      <c r="K399">
        <v>1369803600</v>
      </c>
      <c r="L399" s="11">
        <f t="shared" si="36"/>
        <v>41417.208333333336</v>
      </c>
      <c r="M399" s="11">
        <f t="shared" si="37"/>
        <v>41423.208333333336</v>
      </c>
      <c r="N399" t="b">
        <v>0</v>
      </c>
      <c r="O399" t="b">
        <v>0</v>
      </c>
      <c r="P399" t="s">
        <v>23</v>
      </c>
      <c r="Q399" t="str">
        <f t="shared" si="38"/>
        <v>music</v>
      </c>
      <c r="R399" t="str">
        <f t="shared" si="39"/>
        <v>rock</v>
      </c>
      <c r="S399" s="4">
        <f t="shared" si="40"/>
        <v>1.738641975308642</v>
      </c>
      <c r="T399" s="5">
        <f t="shared" si="41"/>
        <v>31.019823788546255</v>
      </c>
    </row>
    <row r="400" spans="1:20" ht="31" x14ac:dyDescent="0.35">
      <c r="A400">
        <v>398</v>
      </c>
      <c r="B400" t="s">
        <v>847</v>
      </c>
      <c r="C400" s="3" t="s">
        <v>848</v>
      </c>
      <c r="D400" s="5">
        <v>1700</v>
      </c>
      <c r="E400" s="5">
        <v>12202</v>
      </c>
      <c r="F400" t="s">
        <v>20</v>
      </c>
      <c r="G400">
        <v>123</v>
      </c>
      <c r="H400" t="s">
        <v>107</v>
      </c>
      <c r="I400" t="s">
        <v>108</v>
      </c>
      <c r="J400">
        <v>1525755600</v>
      </c>
      <c r="K400">
        <v>1525928400</v>
      </c>
      <c r="L400" s="11">
        <f t="shared" si="36"/>
        <v>43228.208333333328</v>
      </c>
      <c r="M400" s="11">
        <f t="shared" si="37"/>
        <v>43230.208333333328</v>
      </c>
      <c r="N400" t="b">
        <v>0</v>
      </c>
      <c r="O400" t="b">
        <v>1</v>
      </c>
      <c r="P400" t="s">
        <v>71</v>
      </c>
      <c r="Q400" t="str">
        <f t="shared" si="38"/>
        <v>film &amp; video</v>
      </c>
      <c r="R400" t="str">
        <f t="shared" si="39"/>
        <v>animation</v>
      </c>
      <c r="S400" s="4">
        <f t="shared" si="40"/>
        <v>7.1776470588235295</v>
      </c>
      <c r="T400" s="5">
        <f t="shared" si="41"/>
        <v>99.203252032520325</v>
      </c>
    </row>
    <row r="401" spans="1:20" x14ac:dyDescent="0.35">
      <c r="A401">
        <v>399</v>
      </c>
      <c r="B401" t="s">
        <v>849</v>
      </c>
      <c r="C401" s="3" t="s">
        <v>850</v>
      </c>
      <c r="D401" s="5">
        <v>97300</v>
      </c>
      <c r="E401" s="5">
        <v>62127</v>
      </c>
      <c r="F401" t="s">
        <v>14</v>
      </c>
      <c r="G401">
        <v>941</v>
      </c>
      <c r="H401" t="s">
        <v>21</v>
      </c>
      <c r="I401" t="s">
        <v>22</v>
      </c>
      <c r="J401">
        <v>1296626400</v>
      </c>
      <c r="K401">
        <v>1297231200</v>
      </c>
      <c r="L401" s="11">
        <f t="shared" si="36"/>
        <v>40576.25</v>
      </c>
      <c r="M401" s="11">
        <f t="shared" si="37"/>
        <v>40583.25</v>
      </c>
      <c r="N401" t="b">
        <v>0</v>
      </c>
      <c r="O401" t="b">
        <v>0</v>
      </c>
      <c r="P401" t="s">
        <v>60</v>
      </c>
      <c r="Q401" t="str">
        <f t="shared" si="38"/>
        <v>music</v>
      </c>
      <c r="R401" t="str">
        <f t="shared" si="39"/>
        <v>indie rock</v>
      </c>
      <c r="S401" s="4">
        <f t="shared" si="40"/>
        <v>0.63850976361767731</v>
      </c>
      <c r="T401" s="5">
        <f t="shared" si="41"/>
        <v>66.022316684378325</v>
      </c>
    </row>
    <row r="402" spans="1:20" ht="31" x14ac:dyDescent="0.35">
      <c r="A402">
        <v>400</v>
      </c>
      <c r="B402" t="s">
        <v>851</v>
      </c>
      <c r="C402" s="3" t="s">
        <v>852</v>
      </c>
      <c r="D402" s="5">
        <v>100</v>
      </c>
      <c r="E402" s="5">
        <v>2</v>
      </c>
      <c r="F402" t="s">
        <v>14</v>
      </c>
      <c r="G402">
        <v>1</v>
      </c>
      <c r="H402" t="s">
        <v>21</v>
      </c>
      <c r="I402" t="s">
        <v>22</v>
      </c>
      <c r="J402">
        <v>1376629200</v>
      </c>
      <c r="K402">
        <v>1378530000</v>
      </c>
      <c r="L402" s="11">
        <f t="shared" si="36"/>
        <v>41502.208333333336</v>
      </c>
      <c r="M402" s="11">
        <f t="shared" si="37"/>
        <v>41524.208333333336</v>
      </c>
      <c r="N402" t="b">
        <v>0</v>
      </c>
      <c r="O402" t="b">
        <v>1</v>
      </c>
      <c r="P402" t="s">
        <v>122</v>
      </c>
      <c r="Q402" t="str">
        <f t="shared" si="38"/>
        <v>photography</v>
      </c>
      <c r="R402" t="str">
        <f t="shared" si="39"/>
        <v>photography books</v>
      </c>
      <c r="S402" s="4">
        <f t="shared" si="40"/>
        <v>0.02</v>
      </c>
      <c r="T402" s="5">
        <f t="shared" si="41"/>
        <v>2</v>
      </c>
    </row>
    <row r="403" spans="1:20" x14ac:dyDescent="0.35">
      <c r="A403">
        <v>401</v>
      </c>
      <c r="B403" t="s">
        <v>853</v>
      </c>
      <c r="C403" s="3" t="s">
        <v>854</v>
      </c>
      <c r="D403" s="5">
        <v>900</v>
      </c>
      <c r="E403" s="5">
        <v>13772</v>
      </c>
      <c r="F403" t="s">
        <v>20</v>
      </c>
      <c r="G403">
        <v>299</v>
      </c>
      <c r="H403" t="s">
        <v>21</v>
      </c>
      <c r="I403" t="s">
        <v>22</v>
      </c>
      <c r="J403">
        <v>1572152400</v>
      </c>
      <c r="K403">
        <v>1572152400</v>
      </c>
      <c r="L403" s="11">
        <f t="shared" si="36"/>
        <v>43765.208333333328</v>
      </c>
      <c r="M403" s="11">
        <f t="shared" si="37"/>
        <v>43765.208333333328</v>
      </c>
      <c r="N403" t="b">
        <v>0</v>
      </c>
      <c r="O403" t="b">
        <v>0</v>
      </c>
      <c r="P403" t="s">
        <v>33</v>
      </c>
      <c r="Q403" t="str">
        <f t="shared" si="38"/>
        <v>theater</v>
      </c>
      <c r="R403" t="str">
        <f t="shared" si="39"/>
        <v>plays</v>
      </c>
      <c r="S403" s="4">
        <f t="shared" si="40"/>
        <v>15.302222222222222</v>
      </c>
      <c r="T403" s="5">
        <f t="shared" si="41"/>
        <v>46.060200668896321</v>
      </c>
    </row>
    <row r="404" spans="1:20" x14ac:dyDescent="0.35">
      <c r="A404">
        <v>402</v>
      </c>
      <c r="B404" t="s">
        <v>855</v>
      </c>
      <c r="C404" s="3" t="s">
        <v>856</v>
      </c>
      <c r="D404" s="5">
        <v>7300</v>
      </c>
      <c r="E404" s="5">
        <v>2946</v>
      </c>
      <c r="F404" t="s">
        <v>14</v>
      </c>
      <c r="G404">
        <v>40</v>
      </c>
      <c r="H404" t="s">
        <v>21</v>
      </c>
      <c r="I404" t="s">
        <v>22</v>
      </c>
      <c r="J404">
        <v>1325829600</v>
      </c>
      <c r="K404">
        <v>1329890400</v>
      </c>
      <c r="L404" s="11">
        <f t="shared" si="36"/>
        <v>40914.25</v>
      </c>
      <c r="M404" s="11">
        <f t="shared" si="37"/>
        <v>40961.25</v>
      </c>
      <c r="N404" t="b">
        <v>0</v>
      </c>
      <c r="O404" t="b">
        <v>1</v>
      </c>
      <c r="P404" t="s">
        <v>100</v>
      </c>
      <c r="Q404" t="str">
        <f t="shared" si="38"/>
        <v>film &amp; video</v>
      </c>
      <c r="R404" t="str">
        <f t="shared" si="39"/>
        <v>shorts</v>
      </c>
      <c r="S404" s="4">
        <f t="shared" si="40"/>
        <v>0.40356164383561643</v>
      </c>
      <c r="T404" s="5">
        <f t="shared" si="41"/>
        <v>73.650000000000006</v>
      </c>
    </row>
    <row r="405" spans="1:20" x14ac:dyDescent="0.35">
      <c r="A405">
        <v>403</v>
      </c>
      <c r="B405" t="s">
        <v>857</v>
      </c>
      <c r="C405" s="3" t="s">
        <v>858</v>
      </c>
      <c r="D405" s="5">
        <v>195800</v>
      </c>
      <c r="E405" s="5">
        <v>168820</v>
      </c>
      <c r="F405" t="s">
        <v>14</v>
      </c>
      <c r="G405">
        <v>3015</v>
      </c>
      <c r="H405" t="s">
        <v>15</v>
      </c>
      <c r="I405" t="s">
        <v>16</v>
      </c>
      <c r="J405">
        <v>1273640400</v>
      </c>
      <c r="K405">
        <v>1276750800</v>
      </c>
      <c r="L405" s="11">
        <f t="shared" si="36"/>
        <v>40310.208333333336</v>
      </c>
      <c r="M405" s="11">
        <f t="shared" si="37"/>
        <v>40346.208333333336</v>
      </c>
      <c r="N405" t="b">
        <v>0</v>
      </c>
      <c r="O405" t="b">
        <v>1</v>
      </c>
      <c r="P405" t="s">
        <v>33</v>
      </c>
      <c r="Q405" t="str">
        <f t="shared" si="38"/>
        <v>theater</v>
      </c>
      <c r="R405" t="str">
        <f t="shared" si="39"/>
        <v>plays</v>
      </c>
      <c r="S405" s="4">
        <f t="shared" si="40"/>
        <v>0.86220633299284988</v>
      </c>
      <c r="T405" s="5">
        <f t="shared" si="41"/>
        <v>55.99336650082919</v>
      </c>
    </row>
    <row r="406" spans="1:20" x14ac:dyDescent="0.35">
      <c r="A406">
        <v>404</v>
      </c>
      <c r="B406" t="s">
        <v>859</v>
      </c>
      <c r="C406" s="3" t="s">
        <v>860</v>
      </c>
      <c r="D406" s="5">
        <v>48900</v>
      </c>
      <c r="E406" s="5">
        <v>154321</v>
      </c>
      <c r="F406" t="s">
        <v>20</v>
      </c>
      <c r="G406">
        <v>2237</v>
      </c>
      <c r="H406" t="s">
        <v>21</v>
      </c>
      <c r="I406" t="s">
        <v>22</v>
      </c>
      <c r="J406">
        <v>1510639200</v>
      </c>
      <c r="K406">
        <v>1510898400</v>
      </c>
      <c r="L406" s="11">
        <f t="shared" si="36"/>
        <v>43053.25</v>
      </c>
      <c r="M406" s="11">
        <f t="shared" si="37"/>
        <v>43056.25</v>
      </c>
      <c r="N406" t="b">
        <v>0</v>
      </c>
      <c r="O406" t="b">
        <v>0</v>
      </c>
      <c r="P406" t="s">
        <v>33</v>
      </c>
      <c r="Q406" t="str">
        <f t="shared" si="38"/>
        <v>theater</v>
      </c>
      <c r="R406" t="str">
        <f t="shared" si="39"/>
        <v>plays</v>
      </c>
      <c r="S406" s="4">
        <f t="shared" si="40"/>
        <v>3.1558486707566464</v>
      </c>
      <c r="T406" s="5">
        <f t="shared" si="41"/>
        <v>68.985695127402778</v>
      </c>
    </row>
    <row r="407" spans="1:20" x14ac:dyDescent="0.35">
      <c r="A407">
        <v>405</v>
      </c>
      <c r="B407" t="s">
        <v>861</v>
      </c>
      <c r="C407" s="3" t="s">
        <v>862</v>
      </c>
      <c r="D407" s="5">
        <v>29600</v>
      </c>
      <c r="E407" s="5">
        <v>26527</v>
      </c>
      <c r="F407" t="s">
        <v>14</v>
      </c>
      <c r="G407">
        <v>435</v>
      </c>
      <c r="H407" t="s">
        <v>21</v>
      </c>
      <c r="I407" t="s">
        <v>22</v>
      </c>
      <c r="J407">
        <v>1528088400</v>
      </c>
      <c r="K407">
        <v>1532408400</v>
      </c>
      <c r="L407" s="11">
        <f t="shared" si="36"/>
        <v>43255.208333333328</v>
      </c>
      <c r="M407" s="11">
        <f t="shared" si="37"/>
        <v>43305.208333333328</v>
      </c>
      <c r="N407" t="b">
        <v>0</v>
      </c>
      <c r="O407" t="b">
        <v>0</v>
      </c>
      <c r="P407" t="s">
        <v>33</v>
      </c>
      <c r="Q407" t="str">
        <f t="shared" si="38"/>
        <v>theater</v>
      </c>
      <c r="R407" t="str">
        <f t="shared" si="39"/>
        <v>plays</v>
      </c>
      <c r="S407" s="4">
        <f t="shared" si="40"/>
        <v>0.89618243243243245</v>
      </c>
      <c r="T407" s="5">
        <f t="shared" si="41"/>
        <v>60.981609195402299</v>
      </c>
    </row>
    <row r="408" spans="1:20" x14ac:dyDescent="0.35">
      <c r="A408">
        <v>406</v>
      </c>
      <c r="B408" t="s">
        <v>863</v>
      </c>
      <c r="C408" s="3" t="s">
        <v>864</v>
      </c>
      <c r="D408" s="5">
        <v>39300</v>
      </c>
      <c r="E408" s="5">
        <v>71583</v>
      </c>
      <c r="F408" t="s">
        <v>20</v>
      </c>
      <c r="G408">
        <v>645</v>
      </c>
      <c r="H408" t="s">
        <v>21</v>
      </c>
      <c r="I408" t="s">
        <v>22</v>
      </c>
      <c r="J408">
        <v>1359525600</v>
      </c>
      <c r="K408">
        <v>1360562400</v>
      </c>
      <c r="L408" s="11">
        <f t="shared" si="36"/>
        <v>41304.25</v>
      </c>
      <c r="M408" s="11">
        <f t="shared" si="37"/>
        <v>41316.25</v>
      </c>
      <c r="N408" t="b">
        <v>1</v>
      </c>
      <c r="O408" t="b">
        <v>0</v>
      </c>
      <c r="P408" t="s">
        <v>42</v>
      </c>
      <c r="Q408" t="str">
        <f t="shared" si="38"/>
        <v>film &amp; video</v>
      </c>
      <c r="R408" t="str">
        <f t="shared" si="39"/>
        <v>documentary</v>
      </c>
      <c r="S408" s="4">
        <f t="shared" si="40"/>
        <v>1.8214503816793892</v>
      </c>
      <c r="T408" s="5">
        <f t="shared" si="41"/>
        <v>110.98139534883721</v>
      </c>
    </row>
    <row r="409" spans="1:20" x14ac:dyDescent="0.35">
      <c r="A409">
        <v>407</v>
      </c>
      <c r="B409" t="s">
        <v>865</v>
      </c>
      <c r="C409" s="3" t="s">
        <v>866</v>
      </c>
      <c r="D409" s="5">
        <v>3400</v>
      </c>
      <c r="E409" s="5">
        <v>12100</v>
      </c>
      <c r="F409" t="s">
        <v>20</v>
      </c>
      <c r="G409">
        <v>484</v>
      </c>
      <c r="H409" t="s">
        <v>36</v>
      </c>
      <c r="I409" t="s">
        <v>37</v>
      </c>
      <c r="J409">
        <v>1570942800</v>
      </c>
      <c r="K409">
        <v>1571547600</v>
      </c>
      <c r="L409" s="11">
        <f t="shared" si="36"/>
        <v>43751.208333333328</v>
      </c>
      <c r="M409" s="11">
        <f t="shared" si="37"/>
        <v>43758.208333333328</v>
      </c>
      <c r="N409" t="b">
        <v>0</v>
      </c>
      <c r="O409" t="b">
        <v>0</v>
      </c>
      <c r="P409" t="s">
        <v>33</v>
      </c>
      <c r="Q409" t="str">
        <f t="shared" si="38"/>
        <v>theater</v>
      </c>
      <c r="R409" t="str">
        <f t="shared" si="39"/>
        <v>plays</v>
      </c>
      <c r="S409" s="4">
        <f t="shared" si="40"/>
        <v>3.5588235294117645</v>
      </c>
      <c r="T409" s="5">
        <f t="shared" si="41"/>
        <v>25</v>
      </c>
    </row>
    <row r="410" spans="1:20" x14ac:dyDescent="0.35">
      <c r="A410">
        <v>408</v>
      </c>
      <c r="B410" t="s">
        <v>867</v>
      </c>
      <c r="C410" s="3" t="s">
        <v>868</v>
      </c>
      <c r="D410" s="5">
        <v>9200</v>
      </c>
      <c r="E410" s="5">
        <v>12129</v>
      </c>
      <c r="F410" t="s">
        <v>20</v>
      </c>
      <c r="G410">
        <v>154</v>
      </c>
      <c r="H410" t="s">
        <v>15</v>
      </c>
      <c r="I410" t="s">
        <v>16</v>
      </c>
      <c r="J410">
        <v>1466398800</v>
      </c>
      <c r="K410">
        <v>1468126800</v>
      </c>
      <c r="L410" s="11">
        <f t="shared" si="36"/>
        <v>42541.208333333328</v>
      </c>
      <c r="M410" s="11">
        <f t="shared" si="37"/>
        <v>42561.208333333328</v>
      </c>
      <c r="N410" t="b">
        <v>0</v>
      </c>
      <c r="O410" t="b">
        <v>0</v>
      </c>
      <c r="P410" t="s">
        <v>42</v>
      </c>
      <c r="Q410" t="str">
        <f t="shared" si="38"/>
        <v>film &amp; video</v>
      </c>
      <c r="R410" t="str">
        <f t="shared" si="39"/>
        <v>documentary</v>
      </c>
      <c r="S410" s="4">
        <f t="shared" si="40"/>
        <v>1.3183695652173912</v>
      </c>
      <c r="T410" s="5">
        <f t="shared" si="41"/>
        <v>78.759740259740255</v>
      </c>
    </row>
    <row r="411" spans="1:20" x14ac:dyDescent="0.35">
      <c r="A411">
        <v>409</v>
      </c>
      <c r="B411" t="s">
        <v>243</v>
      </c>
      <c r="C411" s="3" t="s">
        <v>869</v>
      </c>
      <c r="D411" s="5">
        <v>135600</v>
      </c>
      <c r="E411" s="5">
        <v>62804</v>
      </c>
      <c r="F411" t="s">
        <v>14</v>
      </c>
      <c r="G411">
        <v>714</v>
      </c>
      <c r="H411" t="s">
        <v>21</v>
      </c>
      <c r="I411" t="s">
        <v>22</v>
      </c>
      <c r="J411">
        <v>1492491600</v>
      </c>
      <c r="K411">
        <v>1492837200</v>
      </c>
      <c r="L411" s="11">
        <f t="shared" si="36"/>
        <v>42843.208333333328</v>
      </c>
      <c r="M411" s="11">
        <f t="shared" si="37"/>
        <v>42847.208333333328</v>
      </c>
      <c r="N411" t="b">
        <v>0</v>
      </c>
      <c r="O411" t="b">
        <v>0</v>
      </c>
      <c r="P411" t="s">
        <v>23</v>
      </c>
      <c r="Q411" t="str">
        <f t="shared" si="38"/>
        <v>music</v>
      </c>
      <c r="R411" t="str">
        <f t="shared" si="39"/>
        <v>rock</v>
      </c>
      <c r="S411" s="4">
        <f t="shared" si="40"/>
        <v>0.46315634218289087</v>
      </c>
      <c r="T411" s="5">
        <f t="shared" si="41"/>
        <v>87.960784313725483</v>
      </c>
    </row>
    <row r="412" spans="1:20" x14ac:dyDescent="0.35">
      <c r="A412">
        <v>410</v>
      </c>
      <c r="B412" t="s">
        <v>870</v>
      </c>
      <c r="C412" s="3" t="s">
        <v>871</v>
      </c>
      <c r="D412" s="5">
        <v>153700</v>
      </c>
      <c r="E412" s="5">
        <v>55536</v>
      </c>
      <c r="F412" t="s">
        <v>47</v>
      </c>
      <c r="G412">
        <v>1111</v>
      </c>
      <c r="H412" t="s">
        <v>21</v>
      </c>
      <c r="I412" t="s">
        <v>22</v>
      </c>
      <c r="J412">
        <v>1430197200</v>
      </c>
      <c r="K412">
        <v>1430197200</v>
      </c>
      <c r="L412" s="11">
        <f t="shared" si="36"/>
        <v>42122.208333333328</v>
      </c>
      <c r="M412" s="11">
        <f t="shared" si="37"/>
        <v>42122.208333333328</v>
      </c>
      <c r="N412" t="b">
        <v>0</v>
      </c>
      <c r="O412" t="b">
        <v>0</v>
      </c>
      <c r="P412" t="s">
        <v>292</v>
      </c>
      <c r="Q412" t="str">
        <f t="shared" si="38"/>
        <v>games</v>
      </c>
      <c r="R412" t="str">
        <f t="shared" si="39"/>
        <v>mobile games</v>
      </c>
      <c r="S412" s="4">
        <f t="shared" si="40"/>
        <v>0.36132726089785294</v>
      </c>
      <c r="T412" s="5">
        <f t="shared" si="41"/>
        <v>49.987398739873989</v>
      </c>
    </row>
    <row r="413" spans="1:20" x14ac:dyDescent="0.35">
      <c r="A413">
        <v>411</v>
      </c>
      <c r="B413" t="s">
        <v>872</v>
      </c>
      <c r="C413" s="3" t="s">
        <v>873</v>
      </c>
      <c r="D413" s="5">
        <v>7800</v>
      </c>
      <c r="E413" s="5">
        <v>8161</v>
      </c>
      <c r="F413" t="s">
        <v>20</v>
      </c>
      <c r="G413">
        <v>82</v>
      </c>
      <c r="H413" t="s">
        <v>21</v>
      </c>
      <c r="I413" t="s">
        <v>22</v>
      </c>
      <c r="J413">
        <v>1496034000</v>
      </c>
      <c r="K413">
        <v>1496206800</v>
      </c>
      <c r="L413" s="11">
        <f t="shared" si="36"/>
        <v>42884.208333333328</v>
      </c>
      <c r="M413" s="11">
        <f t="shared" si="37"/>
        <v>42886.208333333328</v>
      </c>
      <c r="N413" t="b">
        <v>0</v>
      </c>
      <c r="O413" t="b">
        <v>0</v>
      </c>
      <c r="P413" t="s">
        <v>33</v>
      </c>
      <c r="Q413" t="str">
        <f t="shared" si="38"/>
        <v>theater</v>
      </c>
      <c r="R413" t="str">
        <f t="shared" si="39"/>
        <v>plays</v>
      </c>
      <c r="S413" s="4">
        <f t="shared" si="40"/>
        <v>1.0462820512820512</v>
      </c>
      <c r="T413" s="5">
        <f t="shared" si="41"/>
        <v>99.524390243902445</v>
      </c>
    </row>
    <row r="414" spans="1:20" x14ac:dyDescent="0.35">
      <c r="A414">
        <v>412</v>
      </c>
      <c r="B414" t="s">
        <v>874</v>
      </c>
      <c r="C414" s="3" t="s">
        <v>875</v>
      </c>
      <c r="D414" s="5">
        <v>2100</v>
      </c>
      <c r="E414" s="5">
        <v>14046</v>
      </c>
      <c r="F414" t="s">
        <v>20</v>
      </c>
      <c r="G414">
        <v>134</v>
      </c>
      <c r="H414" t="s">
        <v>21</v>
      </c>
      <c r="I414" t="s">
        <v>22</v>
      </c>
      <c r="J414">
        <v>1388728800</v>
      </c>
      <c r="K414">
        <v>1389592800</v>
      </c>
      <c r="L414" s="11">
        <f t="shared" si="36"/>
        <v>41642.25</v>
      </c>
      <c r="M414" s="11">
        <f t="shared" si="37"/>
        <v>41652.25</v>
      </c>
      <c r="N414" t="b">
        <v>0</v>
      </c>
      <c r="O414" t="b">
        <v>0</v>
      </c>
      <c r="P414" t="s">
        <v>119</v>
      </c>
      <c r="Q414" t="str">
        <f t="shared" si="38"/>
        <v>publishing</v>
      </c>
      <c r="R414" t="str">
        <f t="shared" si="39"/>
        <v>fiction</v>
      </c>
      <c r="S414" s="4">
        <f t="shared" si="40"/>
        <v>6.6885714285714286</v>
      </c>
      <c r="T414" s="5">
        <f t="shared" si="41"/>
        <v>104.82089552238806</v>
      </c>
    </row>
    <row r="415" spans="1:20" x14ac:dyDescent="0.35">
      <c r="A415">
        <v>413</v>
      </c>
      <c r="B415" t="s">
        <v>876</v>
      </c>
      <c r="C415" s="3" t="s">
        <v>877</v>
      </c>
      <c r="D415" s="5">
        <v>189500</v>
      </c>
      <c r="E415" s="5">
        <v>117628</v>
      </c>
      <c r="F415" t="s">
        <v>47</v>
      </c>
      <c r="G415">
        <v>1089</v>
      </c>
      <c r="H415" t="s">
        <v>21</v>
      </c>
      <c r="I415" t="s">
        <v>22</v>
      </c>
      <c r="J415">
        <v>1543298400</v>
      </c>
      <c r="K415">
        <v>1545631200</v>
      </c>
      <c r="L415" s="11">
        <f t="shared" si="36"/>
        <v>43431.25</v>
      </c>
      <c r="M415" s="11">
        <f t="shared" si="37"/>
        <v>43458.25</v>
      </c>
      <c r="N415" t="b">
        <v>0</v>
      </c>
      <c r="O415" t="b">
        <v>0</v>
      </c>
      <c r="P415" t="s">
        <v>71</v>
      </c>
      <c r="Q415" t="str">
        <f t="shared" si="38"/>
        <v>film &amp; video</v>
      </c>
      <c r="R415" t="str">
        <f t="shared" si="39"/>
        <v>animation</v>
      </c>
      <c r="S415" s="4">
        <f t="shared" si="40"/>
        <v>0.62072823218997364</v>
      </c>
      <c r="T415" s="5">
        <f t="shared" si="41"/>
        <v>108.01469237832875</v>
      </c>
    </row>
    <row r="416" spans="1:20" x14ac:dyDescent="0.35">
      <c r="A416">
        <v>414</v>
      </c>
      <c r="B416" t="s">
        <v>878</v>
      </c>
      <c r="C416" s="3" t="s">
        <v>879</v>
      </c>
      <c r="D416" s="5">
        <v>188200</v>
      </c>
      <c r="E416" s="5">
        <v>159405</v>
      </c>
      <c r="F416" t="s">
        <v>14</v>
      </c>
      <c r="G416">
        <v>5497</v>
      </c>
      <c r="H416" t="s">
        <v>21</v>
      </c>
      <c r="I416" t="s">
        <v>22</v>
      </c>
      <c r="J416">
        <v>1271739600</v>
      </c>
      <c r="K416">
        <v>1272430800</v>
      </c>
      <c r="L416" s="11">
        <f t="shared" si="36"/>
        <v>40288.208333333336</v>
      </c>
      <c r="M416" s="11">
        <f t="shared" si="37"/>
        <v>40296.208333333336</v>
      </c>
      <c r="N416" t="b">
        <v>0</v>
      </c>
      <c r="O416" t="b">
        <v>1</v>
      </c>
      <c r="P416" t="s">
        <v>17</v>
      </c>
      <c r="Q416" t="str">
        <f t="shared" si="38"/>
        <v>food</v>
      </c>
      <c r="R416" t="str">
        <f t="shared" si="39"/>
        <v>food trucks</v>
      </c>
      <c r="S416" s="4">
        <f t="shared" si="40"/>
        <v>0.84699787460148779</v>
      </c>
      <c r="T416" s="5">
        <f t="shared" si="41"/>
        <v>28.998544660724033</v>
      </c>
    </row>
    <row r="417" spans="1:20" x14ac:dyDescent="0.35">
      <c r="A417">
        <v>415</v>
      </c>
      <c r="B417" t="s">
        <v>880</v>
      </c>
      <c r="C417" s="3" t="s">
        <v>881</v>
      </c>
      <c r="D417" s="5">
        <v>113500</v>
      </c>
      <c r="E417" s="5">
        <v>12552</v>
      </c>
      <c r="F417" t="s">
        <v>14</v>
      </c>
      <c r="G417">
        <v>418</v>
      </c>
      <c r="H417" t="s">
        <v>21</v>
      </c>
      <c r="I417" t="s">
        <v>22</v>
      </c>
      <c r="J417">
        <v>1326434400</v>
      </c>
      <c r="K417">
        <v>1327903200</v>
      </c>
      <c r="L417" s="11">
        <f t="shared" si="36"/>
        <v>40921.25</v>
      </c>
      <c r="M417" s="11">
        <f t="shared" si="37"/>
        <v>40938.25</v>
      </c>
      <c r="N417" t="b">
        <v>0</v>
      </c>
      <c r="O417" t="b">
        <v>0</v>
      </c>
      <c r="P417" t="s">
        <v>33</v>
      </c>
      <c r="Q417" t="str">
        <f t="shared" si="38"/>
        <v>theater</v>
      </c>
      <c r="R417" t="str">
        <f t="shared" si="39"/>
        <v>plays</v>
      </c>
      <c r="S417" s="4">
        <f t="shared" si="40"/>
        <v>0.11059030837004405</v>
      </c>
      <c r="T417" s="5">
        <f t="shared" si="41"/>
        <v>30.028708133971293</v>
      </c>
    </row>
    <row r="418" spans="1:20" ht="31" x14ac:dyDescent="0.35">
      <c r="A418">
        <v>416</v>
      </c>
      <c r="B418" t="s">
        <v>882</v>
      </c>
      <c r="C418" s="3" t="s">
        <v>883</v>
      </c>
      <c r="D418" s="5">
        <v>134600</v>
      </c>
      <c r="E418" s="5">
        <v>59007</v>
      </c>
      <c r="F418" t="s">
        <v>14</v>
      </c>
      <c r="G418">
        <v>1439</v>
      </c>
      <c r="H418" t="s">
        <v>21</v>
      </c>
      <c r="I418" t="s">
        <v>22</v>
      </c>
      <c r="J418">
        <v>1295244000</v>
      </c>
      <c r="K418">
        <v>1296021600</v>
      </c>
      <c r="L418" s="11">
        <f t="shared" si="36"/>
        <v>40560.25</v>
      </c>
      <c r="M418" s="11">
        <f t="shared" si="37"/>
        <v>40569.25</v>
      </c>
      <c r="N418" t="b">
        <v>0</v>
      </c>
      <c r="O418" t="b">
        <v>1</v>
      </c>
      <c r="P418" t="s">
        <v>42</v>
      </c>
      <c r="Q418" t="str">
        <f t="shared" si="38"/>
        <v>film &amp; video</v>
      </c>
      <c r="R418" t="str">
        <f t="shared" si="39"/>
        <v>documentary</v>
      </c>
      <c r="S418" s="4">
        <f t="shared" si="40"/>
        <v>0.43838781575037145</v>
      </c>
      <c r="T418" s="5">
        <f t="shared" si="41"/>
        <v>41.005559416261292</v>
      </c>
    </row>
    <row r="419" spans="1:20" x14ac:dyDescent="0.35">
      <c r="A419">
        <v>417</v>
      </c>
      <c r="B419" t="s">
        <v>884</v>
      </c>
      <c r="C419" s="3" t="s">
        <v>885</v>
      </c>
      <c r="D419" s="5">
        <v>1700</v>
      </c>
      <c r="E419" s="5">
        <v>943</v>
      </c>
      <c r="F419" t="s">
        <v>14</v>
      </c>
      <c r="G419">
        <v>15</v>
      </c>
      <c r="H419" t="s">
        <v>21</v>
      </c>
      <c r="I419" t="s">
        <v>22</v>
      </c>
      <c r="J419">
        <v>1541221200</v>
      </c>
      <c r="K419">
        <v>1543298400</v>
      </c>
      <c r="L419" s="11">
        <f t="shared" si="36"/>
        <v>43407.208333333328</v>
      </c>
      <c r="M419" s="11">
        <f t="shared" si="37"/>
        <v>43431.25</v>
      </c>
      <c r="N419" t="b">
        <v>0</v>
      </c>
      <c r="O419" t="b">
        <v>0</v>
      </c>
      <c r="P419" t="s">
        <v>33</v>
      </c>
      <c r="Q419" t="str">
        <f t="shared" si="38"/>
        <v>theater</v>
      </c>
      <c r="R419" t="str">
        <f t="shared" si="39"/>
        <v>plays</v>
      </c>
      <c r="S419" s="4">
        <f t="shared" si="40"/>
        <v>0.55470588235294116</v>
      </c>
      <c r="T419" s="5">
        <f t="shared" si="41"/>
        <v>62.866666666666667</v>
      </c>
    </row>
    <row r="420" spans="1:20" x14ac:dyDescent="0.35">
      <c r="A420">
        <v>418</v>
      </c>
      <c r="B420" t="s">
        <v>105</v>
      </c>
      <c r="C420" s="3" t="s">
        <v>886</v>
      </c>
      <c r="D420" s="5">
        <v>163700</v>
      </c>
      <c r="E420" s="5">
        <v>93963</v>
      </c>
      <c r="F420" t="s">
        <v>14</v>
      </c>
      <c r="G420">
        <v>1999</v>
      </c>
      <c r="H420" t="s">
        <v>15</v>
      </c>
      <c r="I420" t="s">
        <v>16</v>
      </c>
      <c r="J420">
        <v>1336280400</v>
      </c>
      <c r="K420">
        <v>1336366800</v>
      </c>
      <c r="L420" s="11">
        <f t="shared" si="36"/>
        <v>41035.208333333336</v>
      </c>
      <c r="M420" s="11">
        <f t="shared" si="37"/>
        <v>41036.208333333336</v>
      </c>
      <c r="N420" t="b">
        <v>0</v>
      </c>
      <c r="O420" t="b">
        <v>0</v>
      </c>
      <c r="P420" t="s">
        <v>42</v>
      </c>
      <c r="Q420" t="str">
        <f t="shared" si="38"/>
        <v>film &amp; video</v>
      </c>
      <c r="R420" t="str">
        <f t="shared" si="39"/>
        <v>documentary</v>
      </c>
      <c r="S420" s="4">
        <f t="shared" si="40"/>
        <v>0.57399511301160655</v>
      </c>
      <c r="T420" s="5">
        <f t="shared" si="41"/>
        <v>47.005002501250623</v>
      </c>
    </row>
    <row r="421" spans="1:20" x14ac:dyDescent="0.35">
      <c r="A421">
        <v>419</v>
      </c>
      <c r="B421" t="s">
        <v>887</v>
      </c>
      <c r="C421" s="3" t="s">
        <v>888</v>
      </c>
      <c r="D421" s="5">
        <v>113800</v>
      </c>
      <c r="E421" s="5">
        <v>140469</v>
      </c>
      <c r="F421" t="s">
        <v>20</v>
      </c>
      <c r="G421">
        <v>5203</v>
      </c>
      <c r="H421" t="s">
        <v>21</v>
      </c>
      <c r="I421" t="s">
        <v>22</v>
      </c>
      <c r="J421">
        <v>1324533600</v>
      </c>
      <c r="K421">
        <v>1325052000</v>
      </c>
      <c r="L421" s="11">
        <f t="shared" si="36"/>
        <v>40899.25</v>
      </c>
      <c r="M421" s="11">
        <f t="shared" si="37"/>
        <v>40905.25</v>
      </c>
      <c r="N421" t="b">
        <v>0</v>
      </c>
      <c r="O421" t="b">
        <v>0</v>
      </c>
      <c r="P421" t="s">
        <v>28</v>
      </c>
      <c r="Q421" t="str">
        <f t="shared" si="38"/>
        <v>technology</v>
      </c>
      <c r="R421" t="str">
        <f t="shared" si="39"/>
        <v>web</v>
      </c>
      <c r="S421" s="4">
        <f t="shared" si="40"/>
        <v>1.2343497363796134</v>
      </c>
      <c r="T421" s="5">
        <f t="shared" si="41"/>
        <v>26.997693638285604</v>
      </c>
    </row>
    <row r="422" spans="1:20" x14ac:dyDescent="0.35">
      <c r="A422">
        <v>420</v>
      </c>
      <c r="B422" t="s">
        <v>889</v>
      </c>
      <c r="C422" s="3" t="s">
        <v>890</v>
      </c>
      <c r="D422" s="5">
        <v>5000</v>
      </c>
      <c r="E422" s="5">
        <v>6423</v>
      </c>
      <c r="F422" t="s">
        <v>20</v>
      </c>
      <c r="G422">
        <v>94</v>
      </c>
      <c r="H422" t="s">
        <v>21</v>
      </c>
      <c r="I422" t="s">
        <v>22</v>
      </c>
      <c r="J422">
        <v>1498366800</v>
      </c>
      <c r="K422">
        <v>1499576400</v>
      </c>
      <c r="L422" s="11">
        <f t="shared" si="36"/>
        <v>42911.208333333328</v>
      </c>
      <c r="M422" s="11">
        <f t="shared" si="37"/>
        <v>42925.208333333328</v>
      </c>
      <c r="N422" t="b">
        <v>0</v>
      </c>
      <c r="O422" t="b">
        <v>0</v>
      </c>
      <c r="P422" t="s">
        <v>33</v>
      </c>
      <c r="Q422" t="str">
        <f t="shared" si="38"/>
        <v>theater</v>
      </c>
      <c r="R422" t="str">
        <f t="shared" si="39"/>
        <v>plays</v>
      </c>
      <c r="S422" s="4">
        <f t="shared" si="40"/>
        <v>1.2846</v>
      </c>
      <c r="T422" s="5">
        <f t="shared" si="41"/>
        <v>68.329787234042556</v>
      </c>
    </row>
    <row r="423" spans="1:20" x14ac:dyDescent="0.35">
      <c r="A423">
        <v>421</v>
      </c>
      <c r="B423" t="s">
        <v>891</v>
      </c>
      <c r="C423" s="3" t="s">
        <v>892</v>
      </c>
      <c r="D423" s="5">
        <v>9400</v>
      </c>
      <c r="E423" s="5">
        <v>6015</v>
      </c>
      <c r="F423" t="s">
        <v>14</v>
      </c>
      <c r="G423">
        <v>118</v>
      </c>
      <c r="H423" t="s">
        <v>21</v>
      </c>
      <c r="I423" t="s">
        <v>22</v>
      </c>
      <c r="J423">
        <v>1498712400</v>
      </c>
      <c r="K423">
        <v>1501304400</v>
      </c>
      <c r="L423" s="11">
        <f t="shared" si="36"/>
        <v>42915.208333333328</v>
      </c>
      <c r="M423" s="11">
        <f t="shared" si="37"/>
        <v>42945.208333333328</v>
      </c>
      <c r="N423" t="b">
        <v>0</v>
      </c>
      <c r="O423" t="b">
        <v>1</v>
      </c>
      <c r="P423" t="s">
        <v>65</v>
      </c>
      <c r="Q423" t="str">
        <f t="shared" si="38"/>
        <v>technology</v>
      </c>
      <c r="R423" t="str">
        <f t="shared" si="39"/>
        <v>wearables</v>
      </c>
      <c r="S423" s="4">
        <f t="shared" si="40"/>
        <v>0.63989361702127656</v>
      </c>
      <c r="T423" s="5">
        <f t="shared" si="41"/>
        <v>50.974576271186443</v>
      </c>
    </row>
    <row r="424" spans="1:20" ht="31" x14ac:dyDescent="0.35">
      <c r="A424">
        <v>422</v>
      </c>
      <c r="B424" t="s">
        <v>893</v>
      </c>
      <c r="C424" s="3" t="s">
        <v>894</v>
      </c>
      <c r="D424" s="5">
        <v>8700</v>
      </c>
      <c r="E424" s="5">
        <v>11075</v>
      </c>
      <c r="F424" t="s">
        <v>20</v>
      </c>
      <c r="G424">
        <v>205</v>
      </c>
      <c r="H424" t="s">
        <v>21</v>
      </c>
      <c r="I424" t="s">
        <v>22</v>
      </c>
      <c r="J424">
        <v>1271480400</v>
      </c>
      <c r="K424">
        <v>1273208400</v>
      </c>
      <c r="L424" s="11">
        <f t="shared" si="36"/>
        <v>40285.208333333336</v>
      </c>
      <c r="M424" s="11">
        <f t="shared" si="37"/>
        <v>40305.208333333336</v>
      </c>
      <c r="N424" t="b">
        <v>0</v>
      </c>
      <c r="O424" t="b">
        <v>1</v>
      </c>
      <c r="P424" t="s">
        <v>33</v>
      </c>
      <c r="Q424" t="str">
        <f t="shared" si="38"/>
        <v>theater</v>
      </c>
      <c r="R424" t="str">
        <f t="shared" si="39"/>
        <v>plays</v>
      </c>
      <c r="S424" s="4">
        <f t="shared" si="40"/>
        <v>1.2729885057471264</v>
      </c>
      <c r="T424" s="5">
        <f t="shared" si="41"/>
        <v>54.024390243902438</v>
      </c>
    </row>
    <row r="425" spans="1:20" x14ac:dyDescent="0.35">
      <c r="A425">
        <v>423</v>
      </c>
      <c r="B425" t="s">
        <v>895</v>
      </c>
      <c r="C425" s="3" t="s">
        <v>896</v>
      </c>
      <c r="D425" s="5">
        <v>147800</v>
      </c>
      <c r="E425" s="5">
        <v>15723</v>
      </c>
      <c r="F425" t="s">
        <v>14</v>
      </c>
      <c r="G425">
        <v>162</v>
      </c>
      <c r="H425" t="s">
        <v>21</v>
      </c>
      <c r="I425" t="s">
        <v>22</v>
      </c>
      <c r="J425">
        <v>1316667600</v>
      </c>
      <c r="K425">
        <v>1316840400</v>
      </c>
      <c r="L425" s="11">
        <f t="shared" si="36"/>
        <v>40808.208333333336</v>
      </c>
      <c r="M425" s="11">
        <f t="shared" si="37"/>
        <v>40810.208333333336</v>
      </c>
      <c r="N425" t="b">
        <v>0</v>
      </c>
      <c r="O425" t="b">
        <v>1</v>
      </c>
      <c r="P425" t="s">
        <v>17</v>
      </c>
      <c r="Q425" t="str">
        <f t="shared" si="38"/>
        <v>food</v>
      </c>
      <c r="R425" t="str">
        <f t="shared" si="39"/>
        <v>food trucks</v>
      </c>
      <c r="S425" s="4">
        <f t="shared" si="40"/>
        <v>0.10638024357239513</v>
      </c>
      <c r="T425" s="5">
        <f t="shared" si="41"/>
        <v>97.055555555555557</v>
      </c>
    </row>
    <row r="426" spans="1:20" x14ac:dyDescent="0.35">
      <c r="A426">
        <v>424</v>
      </c>
      <c r="B426" t="s">
        <v>897</v>
      </c>
      <c r="C426" s="3" t="s">
        <v>898</v>
      </c>
      <c r="D426" s="5">
        <v>5100</v>
      </c>
      <c r="E426" s="5">
        <v>2064</v>
      </c>
      <c r="F426" t="s">
        <v>14</v>
      </c>
      <c r="G426">
        <v>83</v>
      </c>
      <c r="H426" t="s">
        <v>21</v>
      </c>
      <c r="I426" t="s">
        <v>22</v>
      </c>
      <c r="J426">
        <v>1524027600</v>
      </c>
      <c r="K426">
        <v>1524546000</v>
      </c>
      <c r="L426" s="11">
        <f t="shared" si="36"/>
        <v>43208.208333333328</v>
      </c>
      <c r="M426" s="11">
        <f t="shared" si="37"/>
        <v>43214.208333333328</v>
      </c>
      <c r="N426" t="b">
        <v>0</v>
      </c>
      <c r="O426" t="b">
        <v>0</v>
      </c>
      <c r="P426" t="s">
        <v>60</v>
      </c>
      <c r="Q426" t="str">
        <f t="shared" si="38"/>
        <v>music</v>
      </c>
      <c r="R426" t="str">
        <f t="shared" si="39"/>
        <v>indie rock</v>
      </c>
      <c r="S426" s="4">
        <f t="shared" si="40"/>
        <v>0.40470588235294119</v>
      </c>
      <c r="T426" s="5">
        <f t="shared" si="41"/>
        <v>24.867469879518072</v>
      </c>
    </row>
    <row r="427" spans="1:20" x14ac:dyDescent="0.35">
      <c r="A427">
        <v>425</v>
      </c>
      <c r="B427" t="s">
        <v>899</v>
      </c>
      <c r="C427" s="3" t="s">
        <v>900</v>
      </c>
      <c r="D427" s="5">
        <v>2700</v>
      </c>
      <c r="E427" s="5">
        <v>7767</v>
      </c>
      <c r="F427" t="s">
        <v>20</v>
      </c>
      <c r="G427">
        <v>92</v>
      </c>
      <c r="H427" t="s">
        <v>21</v>
      </c>
      <c r="I427" t="s">
        <v>22</v>
      </c>
      <c r="J427">
        <v>1438059600</v>
      </c>
      <c r="K427">
        <v>1438578000</v>
      </c>
      <c r="L427" s="11">
        <f t="shared" si="36"/>
        <v>42213.208333333328</v>
      </c>
      <c r="M427" s="11">
        <f t="shared" si="37"/>
        <v>42219.208333333328</v>
      </c>
      <c r="N427" t="b">
        <v>0</v>
      </c>
      <c r="O427" t="b">
        <v>0</v>
      </c>
      <c r="P427" t="s">
        <v>122</v>
      </c>
      <c r="Q427" t="str">
        <f t="shared" si="38"/>
        <v>photography</v>
      </c>
      <c r="R427" t="str">
        <f t="shared" si="39"/>
        <v>photography books</v>
      </c>
      <c r="S427" s="4">
        <f t="shared" si="40"/>
        <v>2.8766666666666665</v>
      </c>
      <c r="T427" s="5">
        <f t="shared" si="41"/>
        <v>84.423913043478265</v>
      </c>
    </row>
    <row r="428" spans="1:20" x14ac:dyDescent="0.35">
      <c r="A428">
        <v>426</v>
      </c>
      <c r="B428" t="s">
        <v>901</v>
      </c>
      <c r="C428" s="3" t="s">
        <v>902</v>
      </c>
      <c r="D428" s="5">
        <v>1800</v>
      </c>
      <c r="E428" s="5">
        <v>10313</v>
      </c>
      <c r="F428" t="s">
        <v>20</v>
      </c>
      <c r="G428">
        <v>219</v>
      </c>
      <c r="H428" t="s">
        <v>21</v>
      </c>
      <c r="I428" t="s">
        <v>22</v>
      </c>
      <c r="J428">
        <v>1361944800</v>
      </c>
      <c r="K428">
        <v>1362549600</v>
      </c>
      <c r="L428" s="11">
        <f t="shared" si="36"/>
        <v>41332.25</v>
      </c>
      <c r="M428" s="11">
        <f t="shared" si="37"/>
        <v>41339.25</v>
      </c>
      <c r="N428" t="b">
        <v>0</v>
      </c>
      <c r="O428" t="b">
        <v>0</v>
      </c>
      <c r="P428" t="s">
        <v>33</v>
      </c>
      <c r="Q428" t="str">
        <f t="shared" si="38"/>
        <v>theater</v>
      </c>
      <c r="R428" t="str">
        <f t="shared" si="39"/>
        <v>plays</v>
      </c>
      <c r="S428" s="4">
        <f t="shared" si="40"/>
        <v>5.7294444444444448</v>
      </c>
      <c r="T428" s="5">
        <f t="shared" si="41"/>
        <v>47.091324200913242</v>
      </c>
    </row>
    <row r="429" spans="1:20" x14ac:dyDescent="0.35">
      <c r="A429">
        <v>427</v>
      </c>
      <c r="B429" t="s">
        <v>903</v>
      </c>
      <c r="C429" s="3" t="s">
        <v>904</v>
      </c>
      <c r="D429" s="5">
        <v>174500</v>
      </c>
      <c r="E429" s="5">
        <v>197018</v>
      </c>
      <c r="F429" t="s">
        <v>20</v>
      </c>
      <c r="G429">
        <v>2526</v>
      </c>
      <c r="H429" t="s">
        <v>21</v>
      </c>
      <c r="I429" t="s">
        <v>22</v>
      </c>
      <c r="J429">
        <v>1410584400</v>
      </c>
      <c r="K429">
        <v>1413349200</v>
      </c>
      <c r="L429" s="11">
        <f t="shared" si="36"/>
        <v>41895.208333333336</v>
      </c>
      <c r="M429" s="11">
        <f t="shared" si="37"/>
        <v>41927.208333333336</v>
      </c>
      <c r="N429" t="b">
        <v>0</v>
      </c>
      <c r="O429" t="b">
        <v>1</v>
      </c>
      <c r="P429" t="s">
        <v>33</v>
      </c>
      <c r="Q429" t="str">
        <f t="shared" si="38"/>
        <v>theater</v>
      </c>
      <c r="R429" t="str">
        <f t="shared" si="39"/>
        <v>plays</v>
      </c>
      <c r="S429" s="4">
        <f t="shared" si="40"/>
        <v>1.1290429799426933</v>
      </c>
      <c r="T429" s="5">
        <f t="shared" si="41"/>
        <v>77.996041171813147</v>
      </c>
    </row>
    <row r="430" spans="1:20" x14ac:dyDescent="0.35">
      <c r="A430">
        <v>428</v>
      </c>
      <c r="B430" t="s">
        <v>905</v>
      </c>
      <c r="C430" s="3" t="s">
        <v>906</v>
      </c>
      <c r="D430" s="5">
        <v>101400</v>
      </c>
      <c r="E430" s="5">
        <v>47037</v>
      </c>
      <c r="F430" t="s">
        <v>14</v>
      </c>
      <c r="G430">
        <v>747</v>
      </c>
      <c r="H430" t="s">
        <v>21</v>
      </c>
      <c r="I430" t="s">
        <v>22</v>
      </c>
      <c r="J430">
        <v>1297404000</v>
      </c>
      <c r="K430">
        <v>1298008800</v>
      </c>
      <c r="L430" s="11">
        <f t="shared" si="36"/>
        <v>40585.25</v>
      </c>
      <c r="M430" s="11">
        <f t="shared" si="37"/>
        <v>40592.25</v>
      </c>
      <c r="N430" t="b">
        <v>0</v>
      </c>
      <c r="O430" t="b">
        <v>0</v>
      </c>
      <c r="P430" t="s">
        <v>71</v>
      </c>
      <c r="Q430" t="str">
        <f t="shared" si="38"/>
        <v>film &amp; video</v>
      </c>
      <c r="R430" t="str">
        <f t="shared" si="39"/>
        <v>animation</v>
      </c>
      <c r="S430" s="4">
        <f t="shared" si="40"/>
        <v>0.46387573964497042</v>
      </c>
      <c r="T430" s="5">
        <f t="shared" si="41"/>
        <v>62.967871485943775</v>
      </c>
    </row>
    <row r="431" spans="1:20" x14ac:dyDescent="0.35">
      <c r="A431">
        <v>429</v>
      </c>
      <c r="B431" t="s">
        <v>907</v>
      </c>
      <c r="C431" s="3" t="s">
        <v>908</v>
      </c>
      <c r="D431" s="5">
        <v>191000</v>
      </c>
      <c r="E431" s="5">
        <v>173191</v>
      </c>
      <c r="F431" t="s">
        <v>74</v>
      </c>
      <c r="G431">
        <v>2138</v>
      </c>
      <c r="H431" t="s">
        <v>21</v>
      </c>
      <c r="I431" t="s">
        <v>22</v>
      </c>
      <c r="J431">
        <v>1392012000</v>
      </c>
      <c r="K431">
        <v>1394427600</v>
      </c>
      <c r="L431" s="11">
        <f t="shared" si="36"/>
        <v>41680.25</v>
      </c>
      <c r="M431" s="11">
        <f t="shared" si="37"/>
        <v>41708.208333333336</v>
      </c>
      <c r="N431" t="b">
        <v>0</v>
      </c>
      <c r="O431" t="b">
        <v>1</v>
      </c>
      <c r="P431" t="s">
        <v>122</v>
      </c>
      <c r="Q431" t="str">
        <f t="shared" si="38"/>
        <v>photography</v>
      </c>
      <c r="R431" t="str">
        <f t="shared" si="39"/>
        <v>photography books</v>
      </c>
      <c r="S431" s="4">
        <f t="shared" si="40"/>
        <v>0.90675916230366493</v>
      </c>
      <c r="T431" s="5">
        <f t="shared" si="41"/>
        <v>81.006080449017773</v>
      </c>
    </row>
    <row r="432" spans="1:20" x14ac:dyDescent="0.35">
      <c r="A432">
        <v>430</v>
      </c>
      <c r="B432" t="s">
        <v>909</v>
      </c>
      <c r="C432" s="3" t="s">
        <v>910</v>
      </c>
      <c r="D432" s="5">
        <v>8100</v>
      </c>
      <c r="E432" s="5">
        <v>5487</v>
      </c>
      <c r="F432" t="s">
        <v>14</v>
      </c>
      <c r="G432">
        <v>84</v>
      </c>
      <c r="H432" t="s">
        <v>21</v>
      </c>
      <c r="I432" t="s">
        <v>22</v>
      </c>
      <c r="J432">
        <v>1569733200</v>
      </c>
      <c r="K432">
        <v>1572670800</v>
      </c>
      <c r="L432" s="11">
        <f t="shared" si="36"/>
        <v>43737.208333333328</v>
      </c>
      <c r="M432" s="11">
        <f t="shared" si="37"/>
        <v>43771.208333333328</v>
      </c>
      <c r="N432" t="b">
        <v>0</v>
      </c>
      <c r="O432" t="b">
        <v>0</v>
      </c>
      <c r="P432" t="s">
        <v>33</v>
      </c>
      <c r="Q432" t="str">
        <f t="shared" si="38"/>
        <v>theater</v>
      </c>
      <c r="R432" t="str">
        <f t="shared" si="39"/>
        <v>plays</v>
      </c>
      <c r="S432" s="4">
        <f t="shared" si="40"/>
        <v>0.67740740740740746</v>
      </c>
      <c r="T432" s="5">
        <f t="shared" si="41"/>
        <v>65.321428571428569</v>
      </c>
    </row>
    <row r="433" spans="1:20" x14ac:dyDescent="0.35">
      <c r="A433">
        <v>431</v>
      </c>
      <c r="B433" t="s">
        <v>911</v>
      </c>
      <c r="C433" s="3" t="s">
        <v>912</v>
      </c>
      <c r="D433" s="5">
        <v>5100</v>
      </c>
      <c r="E433" s="5">
        <v>9817</v>
      </c>
      <c r="F433" t="s">
        <v>20</v>
      </c>
      <c r="G433">
        <v>94</v>
      </c>
      <c r="H433" t="s">
        <v>21</v>
      </c>
      <c r="I433" t="s">
        <v>22</v>
      </c>
      <c r="J433">
        <v>1529643600</v>
      </c>
      <c r="K433">
        <v>1531112400</v>
      </c>
      <c r="L433" s="11">
        <f t="shared" si="36"/>
        <v>43273.208333333328</v>
      </c>
      <c r="M433" s="11">
        <f t="shared" si="37"/>
        <v>43290.208333333328</v>
      </c>
      <c r="N433" t="b">
        <v>1</v>
      </c>
      <c r="O433" t="b">
        <v>0</v>
      </c>
      <c r="P433" t="s">
        <v>33</v>
      </c>
      <c r="Q433" t="str">
        <f t="shared" si="38"/>
        <v>theater</v>
      </c>
      <c r="R433" t="str">
        <f t="shared" si="39"/>
        <v>plays</v>
      </c>
      <c r="S433" s="4">
        <f t="shared" si="40"/>
        <v>1.9249019607843136</v>
      </c>
      <c r="T433" s="5">
        <f t="shared" si="41"/>
        <v>104.43617021276596</v>
      </c>
    </row>
    <row r="434" spans="1:20" x14ac:dyDescent="0.35">
      <c r="A434">
        <v>432</v>
      </c>
      <c r="B434" t="s">
        <v>913</v>
      </c>
      <c r="C434" s="3" t="s">
        <v>914</v>
      </c>
      <c r="D434" s="5">
        <v>7700</v>
      </c>
      <c r="E434" s="5">
        <v>6369</v>
      </c>
      <c r="F434" t="s">
        <v>14</v>
      </c>
      <c r="G434">
        <v>91</v>
      </c>
      <c r="H434" t="s">
        <v>21</v>
      </c>
      <c r="I434" t="s">
        <v>22</v>
      </c>
      <c r="J434">
        <v>1399006800</v>
      </c>
      <c r="K434">
        <v>1400734800</v>
      </c>
      <c r="L434" s="11">
        <f t="shared" si="36"/>
        <v>41761.208333333336</v>
      </c>
      <c r="M434" s="11">
        <f t="shared" si="37"/>
        <v>41781.208333333336</v>
      </c>
      <c r="N434" t="b">
        <v>0</v>
      </c>
      <c r="O434" t="b">
        <v>0</v>
      </c>
      <c r="P434" t="s">
        <v>33</v>
      </c>
      <c r="Q434" t="str">
        <f t="shared" si="38"/>
        <v>theater</v>
      </c>
      <c r="R434" t="str">
        <f t="shared" si="39"/>
        <v>plays</v>
      </c>
      <c r="S434" s="4">
        <f t="shared" si="40"/>
        <v>0.82714285714285718</v>
      </c>
      <c r="T434" s="5">
        <f t="shared" si="41"/>
        <v>69.989010989010993</v>
      </c>
    </row>
    <row r="435" spans="1:20" x14ac:dyDescent="0.35">
      <c r="A435">
        <v>433</v>
      </c>
      <c r="B435" t="s">
        <v>915</v>
      </c>
      <c r="C435" s="3" t="s">
        <v>916</v>
      </c>
      <c r="D435" s="5">
        <v>121400</v>
      </c>
      <c r="E435" s="5">
        <v>65755</v>
      </c>
      <c r="F435" t="s">
        <v>14</v>
      </c>
      <c r="G435">
        <v>792</v>
      </c>
      <c r="H435" t="s">
        <v>21</v>
      </c>
      <c r="I435" t="s">
        <v>22</v>
      </c>
      <c r="J435">
        <v>1385359200</v>
      </c>
      <c r="K435">
        <v>1386741600</v>
      </c>
      <c r="L435" s="11">
        <f t="shared" si="36"/>
        <v>41603.25</v>
      </c>
      <c r="M435" s="11">
        <f t="shared" si="37"/>
        <v>41619.25</v>
      </c>
      <c r="N435" t="b">
        <v>0</v>
      </c>
      <c r="O435" t="b">
        <v>1</v>
      </c>
      <c r="P435" t="s">
        <v>42</v>
      </c>
      <c r="Q435" t="str">
        <f t="shared" si="38"/>
        <v>film &amp; video</v>
      </c>
      <c r="R435" t="str">
        <f t="shared" si="39"/>
        <v>documentary</v>
      </c>
      <c r="S435" s="4">
        <f t="shared" si="40"/>
        <v>0.54163920922570019</v>
      </c>
      <c r="T435" s="5">
        <f t="shared" si="41"/>
        <v>83.023989898989896</v>
      </c>
    </row>
    <row r="436" spans="1:20" x14ac:dyDescent="0.35">
      <c r="A436">
        <v>434</v>
      </c>
      <c r="B436" t="s">
        <v>917</v>
      </c>
      <c r="C436" s="3" t="s">
        <v>918</v>
      </c>
      <c r="D436" s="5">
        <v>5400</v>
      </c>
      <c r="E436" s="5">
        <v>903</v>
      </c>
      <c r="F436" t="s">
        <v>74</v>
      </c>
      <c r="G436">
        <v>10</v>
      </c>
      <c r="H436" t="s">
        <v>15</v>
      </c>
      <c r="I436" t="s">
        <v>16</v>
      </c>
      <c r="J436">
        <v>1480572000</v>
      </c>
      <c r="K436">
        <v>1481781600</v>
      </c>
      <c r="L436" s="11">
        <f t="shared" si="36"/>
        <v>42705.25</v>
      </c>
      <c r="M436" s="11">
        <f t="shared" si="37"/>
        <v>42719.25</v>
      </c>
      <c r="N436" t="b">
        <v>1</v>
      </c>
      <c r="O436" t="b">
        <v>0</v>
      </c>
      <c r="P436" t="s">
        <v>33</v>
      </c>
      <c r="Q436" t="str">
        <f t="shared" si="38"/>
        <v>theater</v>
      </c>
      <c r="R436" t="str">
        <f t="shared" si="39"/>
        <v>plays</v>
      </c>
      <c r="S436" s="4">
        <f t="shared" si="40"/>
        <v>0.16722222222222222</v>
      </c>
      <c r="T436" s="5">
        <f t="shared" si="41"/>
        <v>90.3</v>
      </c>
    </row>
    <row r="437" spans="1:20" x14ac:dyDescent="0.35">
      <c r="A437">
        <v>435</v>
      </c>
      <c r="B437" t="s">
        <v>919</v>
      </c>
      <c r="C437" s="3" t="s">
        <v>920</v>
      </c>
      <c r="D437" s="5">
        <v>152400</v>
      </c>
      <c r="E437" s="5">
        <v>178120</v>
      </c>
      <c r="F437" t="s">
        <v>20</v>
      </c>
      <c r="G437">
        <v>1713</v>
      </c>
      <c r="H437" t="s">
        <v>107</v>
      </c>
      <c r="I437" t="s">
        <v>108</v>
      </c>
      <c r="J437">
        <v>1418623200</v>
      </c>
      <c r="K437">
        <v>1419660000</v>
      </c>
      <c r="L437" s="11">
        <f t="shared" si="36"/>
        <v>41988.25</v>
      </c>
      <c r="M437" s="11">
        <f t="shared" si="37"/>
        <v>42000.25</v>
      </c>
      <c r="N437" t="b">
        <v>0</v>
      </c>
      <c r="O437" t="b">
        <v>1</v>
      </c>
      <c r="P437" t="s">
        <v>33</v>
      </c>
      <c r="Q437" t="str">
        <f t="shared" si="38"/>
        <v>theater</v>
      </c>
      <c r="R437" t="str">
        <f t="shared" si="39"/>
        <v>plays</v>
      </c>
      <c r="S437" s="4">
        <f t="shared" si="40"/>
        <v>1.168766404199475</v>
      </c>
      <c r="T437" s="5">
        <f t="shared" si="41"/>
        <v>103.98131932282546</v>
      </c>
    </row>
    <row r="438" spans="1:20" x14ac:dyDescent="0.35">
      <c r="A438">
        <v>436</v>
      </c>
      <c r="B438" t="s">
        <v>921</v>
      </c>
      <c r="C438" s="3" t="s">
        <v>922</v>
      </c>
      <c r="D438" s="5">
        <v>1300</v>
      </c>
      <c r="E438" s="5">
        <v>13678</v>
      </c>
      <c r="F438" t="s">
        <v>20</v>
      </c>
      <c r="G438">
        <v>249</v>
      </c>
      <c r="H438" t="s">
        <v>21</v>
      </c>
      <c r="I438" t="s">
        <v>22</v>
      </c>
      <c r="J438">
        <v>1555736400</v>
      </c>
      <c r="K438">
        <v>1555822800</v>
      </c>
      <c r="L438" s="11">
        <f t="shared" si="36"/>
        <v>43575.208333333328</v>
      </c>
      <c r="M438" s="11">
        <f t="shared" si="37"/>
        <v>43576.208333333328</v>
      </c>
      <c r="N438" t="b">
        <v>0</v>
      </c>
      <c r="O438" t="b">
        <v>0</v>
      </c>
      <c r="P438" t="s">
        <v>159</v>
      </c>
      <c r="Q438" t="str">
        <f t="shared" si="38"/>
        <v>music</v>
      </c>
      <c r="R438" t="str">
        <f t="shared" si="39"/>
        <v>jazz</v>
      </c>
      <c r="S438" s="4">
        <f t="shared" si="40"/>
        <v>10.521538461538462</v>
      </c>
      <c r="T438" s="5">
        <f t="shared" si="41"/>
        <v>54.931726907630519</v>
      </c>
    </row>
    <row r="439" spans="1:20" x14ac:dyDescent="0.35">
      <c r="A439">
        <v>437</v>
      </c>
      <c r="B439" t="s">
        <v>923</v>
      </c>
      <c r="C439" s="3" t="s">
        <v>924</v>
      </c>
      <c r="D439" s="5">
        <v>8100</v>
      </c>
      <c r="E439" s="5">
        <v>9969</v>
      </c>
      <c r="F439" t="s">
        <v>20</v>
      </c>
      <c r="G439">
        <v>192</v>
      </c>
      <c r="H439" t="s">
        <v>21</v>
      </c>
      <c r="I439" t="s">
        <v>22</v>
      </c>
      <c r="J439">
        <v>1442120400</v>
      </c>
      <c r="K439">
        <v>1442379600</v>
      </c>
      <c r="L439" s="11">
        <f t="shared" si="36"/>
        <v>42260.208333333328</v>
      </c>
      <c r="M439" s="11">
        <f t="shared" si="37"/>
        <v>42263.208333333328</v>
      </c>
      <c r="N439" t="b">
        <v>0</v>
      </c>
      <c r="O439" t="b">
        <v>1</v>
      </c>
      <c r="P439" t="s">
        <v>71</v>
      </c>
      <c r="Q439" t="str">
        <f t="shared" si="38"/>
        <v>film &amp; video</v>
      </c>
      <c r="R439" t="str">
        <f t="shared" si="39"/>
        <v>animation</v>
      </c>
      <c r="S439" s="4">
        <f t="shared" si="40"/>
        <v>1.2307407407407407</v>
      </c>
      <c r="T439" s="5">
        <f t="shared" si="41"/>
        <v>51.921875</v>
      </c>
    </row>
    <row r="440" spans="1:20" ht="31" x14ac:dyDescent="0.35">
      <c r="A440">
        <v>438</v>
      </c>
      <c r="B440" t="s">
        <v>925</v>
      </c>
      <c r="C440" s="3" t="s">
        <v>926</v>
      </c>
      <c r="D440" s="5">
        <v>8300</v>
      </c>
      <c r="E440" s="5">
        <v>14827</v>
      </c>
      <c r="F440" t="s">
        <v>20</v>
      </c>
      <c r="G440">
        <v>247</v>
      </c>
      <c r="H440" t="s">
        <v>21</v>
      </c>
      <c r="I440" t="s">
        <v>22</v>
      </c>
      <c r="J440">
        <v>1362376800</v>
      </c>
      <c r="K440">
        <v>1364965200</v>
      </c>
      <c r="L440" s="11">
        <f t="shared" si="36"/>
        <v>41337.25</v>
      </c>
      <c r="M440" s="11">
        <f t="shared" si="37"/>
        <v>41367.208333333336</v>
      </c>
      <c r="N440" t="b">
        <v>0</v>
      </c>
      <c r="O440" t="b">
        <v>0</v>
      </c>
      <c r="P440" t="s">
        <v>33</v>
      </c>
      <c r="Q440" t="str">
        <f t="shared" si="38"/>
        <v>theater</v>
      </c>
      <c r="R440" t="str">
        <f t="shared" si="39"/>
        <v>plays</v>
      </c>
      <c r="S440" s="4">
        <f t="shared" si="40"/>
        <v>1.7863855421686747</v>
      </c>
      <c r="T440" s="5">
        <f t="shared" si="41"/>
        <v>60.02834008097166</v>
      </c>
    </row>
    <row r="441" spans="1:20" x14ac:dyDescent="0.35">
      <c r="A441">
        <v>439</v>
      </c>
      <c r="B441" t="s">
        <v>927</v>
      </c>
      <c r="C441" s="3" t="s">
        <v>928</v>
      </c>
      <c r="D441" s="5">
        <v>28400</v>
      </c>
      <c r="E441" s="5">
        <v>100900</v>
      </c>
      <c r="F441" t="s">
        <v>20</v>
      </c>
      <c r="G441">
        <v>2293</v>
      </c>
      <c r="H441" t="s">
        <v>21</v>
      </c>
      <c r="I441" t="s">
        <v>22</v>
      </c>
      <c r="J441">
        <v>1478408400</v>
      </c>
      <c r="K441">
        <v>1479016800</v>
      </c>
      <c r="L441" s="11">
        <f t="shared" si="36"/>
        <v>42680.208333333328</v>
      </c>
      <c r="M441" s="11">
        <f t="shared" si="37"/>
        <v>42687.25</v>
      </c>
      <c r="N441" t="b">
        <v>0</v>
      </c>
      <c r="O441" t="b">
        <v>0</v>
      </c>
      <c r="P441" t="s">
        <v>474</v>
      </c>
      <c r="Q441" t="str">
        <f t="shared" si="38"/>
        <v>film &amp; video</v>
      </c>
      <c r="R441" t="str">
        <f t="shared" si="39"/>
        <v>science fiction</v>
      </c>
      <c r="S441" s="4">
        <f t="shared" si="40"/>
        <v>3.5528169014084505</v>
      </c>
      <c r="T441" s="5">
        <f t="shared" si="41"/>
        <v>44.003488879197555</v>
      </c>
    </row>
    <row r="442" spans="1:20" x14ac:dyDescent="0.35">
      <c r="A442">
        <v>440</v>
      </c>
      <c r="B442" t="s">
        <v>929</v>
      </c>
      <c r="C442" s="3" t="s">
        <v>930</v>
      </c>
      <c r="D442" s="5">
        <v>102500</v>
      </c>
      <c r="E442" s="5">
        <v>165954</v>
      </c>
      <c r="F442" t="s">
        <v>20</v>
      </c>
      <c r="G442">
        <v>3131</v>
      </c>
      <c r="H442" t="s">
        <v>21</v>
      </c>
      <c r="I442" t="s">
        <v>22</v>
      </c>
      <c r="J442">
        <v>1498798800</v>
      </c>
      <c r="K442">
        <v>1499662800</v>
      </c>
      <c r="L442" s="11">
        <f t="shared" si="36"/>
        <v>42916.208333333328</v>
      </c>
      <c r="M442" s="11">
        <f t="shared" si="37"/>
        <v>42926.208333333328</v>
      </c>
      <c r="N442" t="b">
        <v>0</v>
      </c>
      <c r="O442" t="b">
        <v>0</v>
      </c>
      <c r="P442" t="s">
        <v>269</v>
      </c>
      <c r="Q442" t="str">
        <f t="shared" si="38"/>
        <v>film &amp; video</v>
      </c>
      <c r="R442" t="str">
        <f t="shared" si="39"/>
        <v>television</v>
      </c>
      <c r="S442" s="4">
        <f t="shared" si="40"/>
        <v>1.6190634146341463</v>
      </c>
      <c r="T442" s="5">
        <f t="shared" si="41"/>
        <v>53.003513254551258</v>
      </c>
    </row>
    <row r="443" spans="1:20" x14ac:dyDescent="0.35">
      <c r="A443">
        <v>441</v>
      </c>
      <c r="B443" t="s">
        <v>931</v>
      </c>
      <c r="C443" s="3" t="s">
        <v>932</v>
      </c>
      <c r="D443" s="5">
        <v>7000</v>
      </c>
      <c r="E443" s="5">
        <v>1744</v>
      </c>
      <c r="F443" t="s">
        <v>14</v>
      </c>
      <c r="G443">
        <v>32</v>
      </c>
      <c r="H443" t="s">
        <v>21</v>
      </c>
      <c r="I443" t="s">
        <v>22</v>
      </c>
      <c r="J443">
        <v>1335416400</v>
      </c>
      <c r="K443">
        <v>1337835600</v>
      </c>
      <c r="L443" s="11">
        <f t="shared" si="36"/>
        <v>41025.208333333336</v>
      </c>
      <c r="M443" s="11">
        <f t="shared" si="37"/>
        <v>41053.208333333336</v>
      </c>
      <c r="N443" t="b">
        <v>0</v>
      </c>
      <c r="O443" t="b">
        <v>0</v>
      </c>
      <c r="P443" t="s">
        <v>65</v>
      </c>
      <c r="Q443" t="str">
        <f t="shared" si="38"/>
        <v>technology</v>
      </c>
      <c r="R443" t="str">
        <f t="shared" si="39"/>
        <v>wearables</v>
      </c>
      <c r="S443" s="4">
        <f t="shared" si="40"/>
        <v>0.24914285714285714</v>
      </c>
      <c r="T443" s="5">
        <f t="shared" si="41"/>
        <v>54.5</v>
      </c>
    </row>
    <row r="444" spans="1:20" x14ac:dyDescent="0.35">
      <c r="A444">
        <v>442</v>
      </c>
      <c r="B444" t="s">
        <v>933</v>
      </c>
      <c r="C444" s="3" t="s">
        <v>934</v>
      </c>
      <c r="D444" s="5">
        <v>5400</v>
      </c>
      <c r="E444" s="5">
        <v>10731</v>
      </c>
      <c r="F444" t="s">
        <v>20</v>
      </c>
      <c r="G444">
        <v>143</v>
      </c>
      <c r="H444" t="s">
        <v>107</v>
      </c>
      <c r="I444" t="s">
        <v>108</v>
      </c>
      <c r="J444">
        <v>1504328400</v>
      </c>
      <c r="K444">
        <v>1505710800</v>
      </c>
      <c r="L444" s="11">
        <f t="shared" si="36"/>
        <v>42980.208333333328</v>
      </c>
      <c r="M444" s="11">
        <f t="shared" si="37"/>
        <v>42996.208333333328</v>
      </c>
      <c r="N444" t="b">
        <v>0</v>
      </c>
      <c r="O444" t="b">
        <v>0</v>
      </c>
      <c r="P444" t="s">
        <v>33</v>
      </c>
      <c r="Q444" t="str">
        <f t="shared" si="38"/>
        <v>theater</v>
      </c>
      <c r="R444" t="str">
        <f t="shared" si="39"/>
        <v>plays</v>
      </c>
      <c r="S444" s="4">
        <f t="shared" si="40"/>
        <v>1.9872222222222222</v>
      </c>
      <c r="T444" s="5">
        <f t="shared" si="41"/>
        <v>75.04195804195804</v>
      </c>
    </row>
    <row r="445" spans="1:20" x14ac:dyDescent="0.35">
      <c r="A445">
        <v>443</v>
      </c>
      <c r="B445" t="s">
        <v>935</v>
      </c>
      <c r="C445" s="3" t="s">
        <v>936</v>
      </c>
      <c r="D445" s="5">
        <v>9300</v>
      </c>
      <c r="E445" s="5">
        <v>3232</v>
      </c>
      <c r="F445" t="s">
        <v>74</v>
      </c>
      <c r="G445">
        <v>90</v>
      </c>
      <c r="H445" t="s">
        <v>21</v>
      </c>
      <c r="I445" t="s">
        <v>22</v>
      </c>
      <c r="J445">
        <v>1285822800</v>
      </c>
      <c r="K445">
        <v>1287464400</v>
      </c>
      <c r="L445" s="11">
        <f t="shared" si="36"/>
        <v>40451.208333333336</v>
      </c>
      <c r="M445" s="11">
        <f t="shared" si="37"/>
        <v>40470.208333333336</v>
      </c>
      <c r="N445" t="b">
        <v>0</v>
      </c>
      <c r="O445" t="b">
        <v>0</v>
      </c>
      <c r="P445" t="s">
        <v>33</v>
      </c>
      <c r="Q445" t="str">
        <f t="shared" si="38"/>
        <v>theater</v>
      </c>
      <c r="R445" t="str">
        <f t="shared" si="39"/>
        <v>plays</v>
      </c>
      <c r="S445" s="4">
        <f t="shared" si="40"/>
        <v>0.34752688172043011</v>
      </c>
      <c r="T445" s="5">
        <f t="shared" si="41"/>
        <v>35.911111111111111</v>
      </c>
    </row>
    <row r="446" spans="1:20" x14ac:dyDescent="0.35">
      <c r="A446">
        <v>444</v>
      </c>
      <c r="B446" t="s">
        <v>748</v>
      </c>
      <c r="C446" s="3" t="s">
        <v>937</v>
      </c>
      <c r="D446" s="5">
        <v>6200</v>
      </c>
      <c r="E446" s="5">
        <v>10938</v>
      </c>
      <c r="F446" t="s">
        <v>20</v>
      </c>
      <c r="G446">
        <v>296</v>
      </c>
      <c r="H446" t="s">
        <v>21</v>
      </c>
      <c r="I446" t="s">
        <v>22</v>
      </c>
      <c r="J446">
        <v>1311483600</v>
      </c>
      <c r="K446">
        <v>1311656400</v>
      </c>
      <c r="L446" s="11">
        <f t="shared" si="36"/>
        <v>40748.208333333336</v>
      </c>
      <c r="M446" s="11">
        <f t="shared" si="37"/>
        <v>40750.208333333336</v>
      </c>
      <c r="N446" t="b">
        <v>0</v>
      </c>
      <c r="O446" t="b">
        <v>1</v>
      </c>
      <c r="P446" t="s">
        <v>60</v>
      </c>
      <c r="Q446" t="str">
        <f t="shared" si="38"/>
        <v>music</v>
      </c>
      <c r="R446" t="str">
        <f t="shared" si="39"/>
        <v>indie rock</v>
      </c>
      <c r="S446" s="4">
        <f t="shared" si="40"/>
        <v>1.7641935483870967</v>
      </c>
      <c r="T446" s="5">
        <f t="shared" si="41"/>
        <v>36.952702702702702</v>
      </c>
    </row>
    <row r="447" spans="1:20" ht="31" x14ac:dyDescent="0.35">
      <c r="A447">
        <v>445</v>
      </c>
      <c r="B447" t="s">
        <v>938</v>
      </c>
      <c r="C447" s="3" t="s">
        <v>939</v>
      </c>
      <c r="D447" s="5">
        <v>2100</v>
      </c>
      <c r="E447" s="5">
        <v>10739</v>
      </c>
      <c r="F447" t="s">
        <v>20</v>
      </c>
      <c r="G447">
        <v>170</v>
      </c>
      <c r="H447" t="s">
        <v>21</v>
      </c>
      <c r="I447" t="s">
        <v>22</v>
      </c>
      <c r="J447">
        <v>1291356000</v>
      </c>
      <c r="K447">
        <v>1293170400</v>
      </c>
      <c r="L447" s="11">
        <f t="shared" si="36"/>
        <v>40515.25</v>
      </c>
      <c r="M447" s="11">
        <f t="shared" si="37"/>
        <v>40536.25</v>
      </c>
      <c r="N447" t="b">
        <v>0</v>
      </c>
      <c r="O447" t="b">
        <v>1</v>
      </c>
      <c r="P447" t="s">
        <v>33</v>
      </c>
      <c r="Q447" t="str">
        <f t="shared" si="38"/>
        <v>theater</v>
      </c>
      <c r="R447" t="str">
        <f t="shared" si="39"/>
        <v>plays</v>
      </c>
      <c r="S447" s="4">
        <f t="shared" si="40"/>
        <v>5.1138095238095236</v>
      </c>
      <c r="T447" s="5">
        <f t="shared" si="41"/>
        <v>63.170588235294119</v>
      </c>
    </row>
    <row r="448" spans="1:20" x14ac:dyDescent="0.35">
      <c r="A448">
        <v>446</v>
      </c>
      <c r="B448" t="s">
        <v>940</v>
      </c>
      <c r="C448" s="3" t="s">
        <v>941</v>
      </c>
      <c r="D448" s="5">
        <v>6800</v>
      </c>
      <c r="E448" s="5">
        <v>5579</v>
      </c>
      <c r="F448" t="s">
        <v>14</v>
      </c>
      <c r="G448">
        <v>186</v>
      </c>
      <c r="H448" t="s">
        <v>21</v>
      </c>
      <c r="I448" t="s">
        <v>22</v>
      </c>
      <c r="J448">
        <v>1355810400</v>
      </c>
      <c r="K448">
        <v>1355983200</v>
      </c>
      <c r="L448" s="11">
        <f t="shared" si="36"/>
        <v>41261.25</v>
      </c>
      <c r="M448" s="11">
        <f t="shared" si="37"/>
        <v>41263.25</v>
      </c>
      <c r="N448" t="b">
        <v>0</v>
      </c>
      <c r="O448" t="b">
        <v>0</v>
      </c>
      <c r="P448" t="s">
        <v>65</v>
      </c>
      <c r="Q448" t="str">
        <f t="shared" si="38"/>
        <v>technology</v>
      </c>
      <c r="R448" t="str">
        <f t="shared" si="39"/>
        <v>wearables</v>
      </c>
      <c r="S448" s="4">
        <f t="shared" si="40"/>
        <v>0.82044117647058823</v>
      </c>
      <c r="T448" s="5">
        <f t="shared" si="41"/>
        <v>29.99462365591398</v>
      </c>
    </row>
    <row r="449" spans="1:20" ht="31" x14ac:dyDescent="0.35">
      <c r="A449">
        <v>447</v>
      </c>
      <c r="B449" t="s">
        <v>942</v>
      </c>
      <c r="C449" s="3" t="s">
        <v>943</v>
      </c>
      <c r="D449" s="5">
        <v>155200</v>
      </c>
      <c r="E449" s="5">
        <v>37754</v>
      </c>
      <c r="F449" t="s">
        <v>74</v>
      </c>
      <c r="G449">
        <v>439</v>
      </c>
      <c r="H449" t="s">
        <v>40</v>
      </c>
      <c r="I449" t="s">
        <v>41</v>
      </c>
      <c r="J449">
        <v>1513663200</v>
      </c>
      <c r="K449">
        <v>1515045600</v>
      </c>
      <c r="L449" s="11">
        <f t="shared" si="36"/>
        <v>43088.25</v>
      </c>
      <c r="M449" s="11">
        <f t="shared" si="37"/>
        <v>43104.25</v>
      </c>
      <c r="N449" t="b">
        <v>0</v>
      </c>
      <c r="O449" t="b">
        <v>0</v>
      </c>
      <c r="P449" t="s">
        <v>269</v>
      </c>
      <c r="Q449" t="str">
        <f t="shared" si="38"/>
        <v>film &amp; video</v>
      </c>
      <c r="R449" t="str">
        <f t="shared" si="39"/>
        <v>television</v>
      </c>
      <c r="S449" s="4">
        <f t="shared" si="40"/>
        <v>0.24326030927835052</v>
      </c>
      <c r="T449" s="5">
        <f t="shared" si="41"/>
        <v>86</v>
      </c>
    </row>
    <row r="450" spans="1:20" x14ac:dyDescent="0.35">
      <c r="A450">
        <v>448</v>
      </c>
      <c r="B450" t="s">
        <v>944</v>
      </c>
      <c r="C450" s="3" t="s">
        <v>945</v>
      </c>
      <c r="D450" s="5">
        <v>89900</v>
      </c>
      <c r="E450" s="5">
        <v>45384</v>
      </c>
      <c r="F450" t="s">
        <v>14</v>
      </c>
      <c r="G450">
        <v>605</v>
      </c>
      <c r="H450" t="s">
        <v>21</v>
      </c>
      <c r="I450" t="s">
        <v>22</v>
      </c>
      <c r="J450">
        <v>1365915600</v>
      </c>
      <c r="K450">
        <v>1366088400</v>
      </c>
      <c r="L450" s="11">
        <f t="shared" ref="L450:L513" si="42">J450 / 86400 + DATE(1970,1,1)</f>
        <v>41378.208333333336</v>
      </c>
      <c r="M450" s="11">
        <f t="shared" ref="M450:M513" si="43">K450 / 86400 + DATE(1970,1,1)</f>
        <v>41380.208333333336</v>
      </c>
      <c r="N450" t="b">
        <v>0</v>
      </c>
      <c r="O450" t="b">
        <v>1</v>
      </c>
      <c r="P450" t="s">
        <v>89</v>
      </c>
      <c r="Q450" t="str">
        <f t="shared" ref="Q450:Q513" si="44">LEFT(P450, FIND("/", P450)-1)</f>
        <v>games</v>
      </c>
      <c r="R450" t="str">
        <f t="shared" ref="R450:R513" si="45">RIGHT(P450, LEN(P450) -FIND("/", P450))</f>
        <v>video games</v>
      </c>
      <c r="S450" s="4">
        <f t="shared" ref="S450:S513" si="46">E450/D450</f>
        <v>0.50482758620689661</v>
      </c>
      <c r="T450" s="5">
        <f t="shared" ref="T450:T513" si="47">IFERROR(E450/G450, "n/a")</f>
        <v>75.014876033057845</v>
      </c>
    </row>
    <row r="451" spans="1:20" x14ac:dyDescent="0.35">
      <c r="A451">
        <v>449</v>
      </c>
      <c r="B451" t="s">
        <v>946</v>
      </c>
      <c r="C451" s="3" t="s">
        <v>947</v>
      </c>
      <c r="D451" s="5">
        <v>900</v>
      </c>
      <c r="E451" s="5">
        <v>8703</v>
      </c>
      <c r="F451" t="s">
        <v>20</v>
      </c>
      <c r="G451">
        <v>86</v>
      </c>
      <c r="H451" t="s">
        <v>36</v>
      </c>
      <c r="I451" t="s">
        <v>37</v>
      </c>
      <c r="J451">
        <v>1551852000</v>
      </c>
      <c r="K451">
        <v>1553317200</v>
      </c>
      <c r="L451" s="11">
        <f t="shared" si="42"/>
        <v>43530.25</v>
      </c>
      <c r="M451" s="11">
        <f t="shared" si="43"/>
        <v>43547.208333333328</v>
      </c>
      <c r="N451" t="b">
        <v>0</v>
      </c>
      <c r="O451" t="b">
        <v>0</v>
      </c>
      <c r="P451" t="s">
        <v>89</v>
      </c>
      <c r="Q451" t="str">
        <f t="shared" si="44"/>
        <v>games</v>
      </c>
      <c r="R451" t="str">
        <f t="shared" si="45"/>
        <v>video games</v>
      </c>
      <c r="S451" s="4">
        <f t="shared" si="46"/>
        <v>9.67</v>
      </c>
      <c r="T451" s="5">
        <f t="shared" si="47"/>
        <v>101.19767441860465</v>
      </c>
    </row>
    <row r="452" spans="1:20" x14ac:dyDescent="0.35">
      <c r="A452">
        <v>450</v>
      </c>
      <c r="B452" t="s">
        <v>948</v>
      </c>
      <c r="C452" s="3" t="s">
        <v>949</v>
      </c>
      <c r="D452" s="5">
        <v>100</v>
      </c>
      <c r="E452" s="5">
        <v>4</v>
      </c>
      <c r="F452" t="s">
        <v>14</v>
      </c>
      <c r="G452">
        <v>1</v>
      </c>
      <c r="H452" t="s">
        <v>15</v>
      </c>
      <c r="I452" t="s">
        <v>16</v>
      </c>
      <c r="J452">
        <v>1540098000</v>
      </c>
      <c r="K452">
        <v>1542088800</v>
      </c>
      <c r="L452" s="11">
        <f t="shared" si="42"/>
        <v>43394.208333333328</v>
      </c>
      <c r="M452" s="11">
        <f t="shared" si="43"/>
        <v>43417.25</v>
      </c>
      <c r="N452" t="b">
        <v>0</v>
      </c>
      <c r="O452" t="b">
        <v>0</v>
      </c>
      <c r="P452" t="s">
        <v>71</v>
      </c>
      <c r="Q452" t="str">
        <f t="shared" si="44"/>
        <v>film &amp; video</v>
      </c>
      <c r="R452" t="str">
        <f t="shared" si="45"/>
        <v>animation</v>
      </c>
      <c r="S452" s="4">
        <f t="shared" si="46"/>
        <v>0.04</v>
      </c>
      <c r="T452" s="5">
        <f t="shared" si="47"/>
        <v>4</v>
      </c>
    </row>
    <row r="453" spans="1:20" x14ac:dyDescent="0.35">
      <c r="A453">
        <v>451</v>
      </c>
      <c r="B453" t="s">
        <v>950</v>
      </c>
      <c r="C453" s="3" t="s">
        <v>951</v>
      </c>
      <c r="D453" s="5">
        <v>148400</v>
      </c>
      <c r="E453" s="5">
        <v>182302</v>
      </c>
      <c r="F453" t="s">
        <v>20</v>
      </c>
      <c r="G453">
        <v>6286</v>
      </c>
      <c r="H453" t="s">
        <v>21</v>
      </c>
      <c r="I453" t="s">
        <v>22</v>
      </c>
      <c r="J453">
        <v>1500440400</v>
      </c>
      <c r="K453">
        <v>1503118800</v>
      </c>
      <c r="L453" s="11">
        <f t="shared" si="42"/>
        <v>42935.208333333328</v>
      </c>
      <c r="M453" s="11">
        <f t="shared" si="43"/>
        <v>42966.208333333328</v>
      </c>
      <c r="N453" t="b">
        <v>0</v>
      </c>
      <c r="O453" t="b">
        <v>0</v>
      </c>
      <c r="P453" t="s">
        <v>23</v>
      </c>
      <c r="Q453" t="str">
        <f t="shared" si="44"/>
        <v>music</v>
      </c>
      <c r="R453" t="str">
        <f t="shared" si="45"/>
        <v>rock</v>
      </c>
      <c r="S453" s="4">
        <f t="shared" si="46"/>
        <v>1.2284501347708894</v>
      </c>
      <c r="T453" s="5">
        <f t="shared" si="47"/>
        <v>29.001272669424118</v>
      </c>
    </row>
    <row r="454" spans="1:20" ht="31" x14ac:dyDescent="0.35">
      <c r="A454">
        <v>452</v>
      </c>
      <c r="B454" t="s">
        <v>952</v>
      </c>
      <c r="C454" s="3" t="s">
        <v>953</v>
      </c>
      <c r="D454" s="5">
        <v>4800</v>
      </c>
      <c r="E454" s="5">
        <v>3045</v>
      </c>
      <c r="F454" t="s">
        <v>14</v>
      </c>
      <c r="G454">
        <v>31</v>
      </c>
      <c r="H454" t="s">
        <v>21</v>
      </c>
      <c r="I454" t="s">
        <v>22</v>
      </c>
      <c r="J454">
        <v>1278392400</v>
      </c>
      <c r="K454">
        <v>1278478800</v>
      </c>
      <c r="L454" s="11">
        <f t="shared" si="42"/>
        <v>40365.208333333336</v>
      </c>
      <c r="M454" s="11">
        <f t="shared" si="43"/>
        <v>40366.208333333336</v>
      </c>
      <c r="N454" t="b">
        <v>0</v>
      </c>
      <c r="O454" t="b">
        <v>0</v>
      </c>
      <c r="P454" t="s">
        <v>53</v>
      </c>
      <c r="Q454" t="str">
        <f t="shared" si="44"/>
        <v>film &amp; video</v>
      </c>
      <c r="R454" t="str">
        <f t="shared" si="45"/>
        <v>drama</v>
      </c>
      <c r="S454" s="4">
        <f t="shared" si="46"/>
        <v>0.63437500000000002</v>
      </c>
      <c r="T454" s="5">
        <f t="shared" si="47"/>
        <v>98.225806451612897</v>
      </c>
    </row>
    <row r="455" spans="1:20" ht="31" x14ac:dyDescent="0.35">
      <c r="A455">
        <v>453</v>
      </c>
      <c r="B455" t="s">
        <v>954</v>
      </c>
      <c r="C455" s="3" t="s">
        <v>955</v>
      </c>
      <c r="D455" s="5">
        <v>182400</v>
      </c>
      <c r="E455" s="5">
        <v>102749</v>
      </c>
      <c r="F455" t="s">
        <v>14</v>
      </c>
      <c r="G455">
        <v>1181</v>
      </c>
      <c r="H455" t="s">
        <v>21</v>
      </c>
      <c r="I455" t="s">
        <v>22</v>
      </c>
      <c r="J455">
        <v>1480572000</v>
      </c>
      <c r="K455">
        <v>1484114400</v>
      </c>
      <c r="L455" s="11">
        <f t="shared" si="42"/>
        <v>42705.25</v>
      </c>
      <c r="M455" s="11">
        <f t="shared" si="43"/>
        <v>42746.25</v>
      </c>
      <c r="N455" t="b">
        <v>0</v>
      </c>
      <c r="O455" t="b">
        <v>0</v>
      </c>
      <c r="P455" t="s">
        <v>474</v>
      </c>
      <c r="Q455" t="str">
        <f t="shared" si="44"/>
        <v>film &amp; video</v>
      </c>
      <c r="R455" t="str">
        <f t="shared" si="45"/>
        <v>science fiction</v>
      </c>
      <c r="S455" s="4">
        <f t="shared" si="46"/>
        <v>0.56331688596491225</v>
      </c>
      <c r="T455" s="5">
        <f t="shared" si="47"/>
        <v>87.001693480101608</v>
      </c>
    </row>
    <row r="456" spans="1:20" x14ac:dyDescent="0.35">
      <c r="A456">
        <v>454</v>
      </c>
      <c r="B456" t="s">
        <v>956</v>
      </c>
      <c r="C456" s="3" t="s">
        <v>957</v>
      </c>
      <c r="D456" s="5">
        <v>4000</v>
      </c>
      <c r="E456" s="5">
        <v>1763</v>
      </c>
      <c r="F456" t="s">
        <v>14</v>
      </c>
      <c r="G456">
        <v>39</v>
      </c>
      <c r="H456" t="s">
        <v>21</v>
      </c>
      <c r="I456" t="s">
        <v>22</v>
      </c>
      <c r="J456">
        <v>1382331600</v>
      </c>
      <c r="K456">
        <v>1385445600</v>
      </c>
      <c r="L456" s="11">
        <f t="shared" si="42"/>
        <v>41568.208333333336</v>
      </c>
      <c r="M456" s="11">
        <f t="shared" si="43"/>
        <v>41604.25</v>
      </c>
      <c r="N456" t="b">
        <v>0</v>
      </c>
      <c r="O456" t="b">
        <v>1</v>
      </c>
      <c r="P456" t="s">
        <v>53</v>
      </c>
      <c r="Q456" t="str">
        <f t="shared" si="44"/>
        <v>film &amp; video</v>
      </c>
      <c r="R456" t="str">
        <f t="shared" si="45"/>
        <v>drama</v>
      </c>
      <c r="S456" s="4">
        <f t="shared" si="46"/>
        <v>0.44074999999999998</v>
      </c>
      <c r="T456" s="5">
        <f t="shared" si="47"/>
        <v>45.205128205128204</v>
      </c>
    </row>
    <row r="457" spans="1:20" x14ac:dyDescent="0.35">
      <c r="A457">
        <v>455</v>
      </c>
      <c r="B457" t="s">
        <v>958</v>
      </c>
      <c r="C457" s="3" t="s">
        <v>959</v>
      </c>
      <c r="D457" s="5">
        <v>116500</v>
      </c>
      <c r="E457" s="5">
        <v>137904</v>
      </c>
      <c r="F457" t="s">
        <v>20</v>
      </c>
      <c r="G457">
        <v>3727</v>
      </c>
      <c r="H457" t="s">
        <v>21</v>
      </c>
      <c r="I457" t="s">
        <v>22</v>
      </c>
      <c r="J457">
        <v>1316754000</v>
      </c>
      <c r="K457">
        <v>1318741200</v>
      </c>
      <c r="L457" s="11">
        <f t="shared" si="42"/>
        <v>40809.208333333336</v>
      </c>
      <c r="M457" s="11">
        <f t="shared" si="43"/>
        <v>40832.208333333336</v>
      </c>
      <c r="N457" t="b">
        <v>0</v>
      </c>
      <c r="O457" t="b">
        <v>0</v>
      </c>
      <c r="P457" t="s">
        <v>33</v>
      </c>
      <c r="Q457" t="str">
        <f t="shared" si="44"/>
        <v>theater</v>
      </c>
      <c r="R457" t="str">
        <f t="shared" si="45"/>
        <v>plays</v>
      </c>
      <c r="S457" s="4">
        <f t="shared" si="46"/>
        <v>1.1837253218884121</v>
      </c>
      <c r="T457" s="5">
        <f t="shared" si="47"/>
        <v>37.001341561577675</v>
      </c>
    </row>
    <row r="458" spans="1:20" ht="31" x14ac:dyDescent="0.35">
      <c r="A458">
        <v>456</v>
      </c>
      <c r="B458" t="s">
        <v>960</v>
      </c>
      <c r="C458" s="3" t="s">
        <v>961</v>
      </c>
      <c r="D458" s="5">
        <v>146400</v>
      </c>
      <c r="E458" s="5">
        <v>152438</v>
      </c>
      <c r="F458" t="s">
        <v>20</v>
      </c>
      <c r="G458">
        <v>1605</v>
      </c>
      <c r="H458" t="s">
        <v>21</v>
      </c>
      <c r="I458" t="s">
        <v>22</v>
      </c>
      <c r="J458">
        <v>1518242400</v>
      </c>
      <c r="K458">
        <v>1518242400</v>
      </c>
      <c r="L458" s="11">
        <f t="shared" si="42"/>
        <v>43141.25</v>
      </c>
      <c r="M458" s="11">
        <f t="shared" si="43"/>
        <v>43141.25</v>
      </c>
      <c r="N458" t="b">
        <v>0</v>
      </c>
      <c r="O458" t="b">
        <v>1</v>
      </c>
      <c r="P458" t="s">
        <v>60</v>
      </c>
      <c r="Q458" t="str">
        <f t="shared" si="44"/>
        <v>music</v>
      </c>
      <c r="R458" t="str">
        <f t="shared" si="45"/>
        <v>indie rock</v>
      </c>
      <c r="S458" s="4">
        <f t="shared" si="46"/>
        <v>1.041243169398907</v>
      </c>
      <c r="T458" s="5">
        <f t="shared" si="47"/>
        <v>94.976947040498445</v>
      </c>
    </row>
    <row r="459" spans="1:20" x14ac:dyDescent="0.35">
      <c r="A459">
        <v>457</v>
      </c>
      <c r="B459" t="s">
        <v>962</v>
      </c>
      <c r="C459" s="3" t="s">
        <v>963</v>
      </c>
      <c r="D459" s="5">
        <v>5000</v>
      </c>
      <c r="E459" s="5">
        <v>1332</v>
      </c>
      <c r="F459" t="s">
        <v>14</v>
      </c>
      <c r="G459">
        <v>46</v>
      </c>
      <c r="H459" t="s">
        <v>21</v>
      </c>
      <c r="I459" t="s">
        <v>22</v>
      </c>
      <c r="J459">
        <v>1476421200</v>
      </c>
      <c r="K459">
        <v>1476594000</v>
      </c>
      <c r="L459" s="11">
        <f t="shared" si="42"/>
        <v>42657.208333333328</v>
      </c>
      <c r="M459" s="11">
        <f t="shared" si="43"/>
        <v>42659.208333333328</v>
      </c>
      <c r="N459" t="b">
        <v>0</v>
      </c>
      <c r="O459" t="b">
        <v>0</v>
      </c>
      <c r="P459" t="s">
        <v>33</v>
      </c>
      <c r="Q459" t="str">
        <f t="shared" si="44"/>
        <v>theater</v>
      </c>
      <c r="R459" t="str">
        <f t="shared" si="45"/>
        <v>plays</v>
      </c>
      <c r="S459" s="4">
        <f t="shared" si="46"/>
        <v>0.26640000000000003</v>
      </c>
      <c r="T459" s="5">
        <f t="shared" si="47"/>
        <v>28.956521739130434</v>
      </c>
    </row>
    <row r="460" spans="1:20" x14ac:dyDescent="0.35">
      <c r="A460">
        <v>458</v>
      </c>
      <c r="B460" t="s">
        <v>964</v>
      </c>
      <c r="C460" s="3" t="s">
        <v>965</v>
      </c>
      <c r="D460" s="5">
        <v>33800</v>
      </c>
      <c r="E460" s="5">
        <v>118706</v>
      </c>
      <c r="F460" t="s">
        <v>20</v>
      </c>
      <c r="G460">
        <v>2120</v>
      </c>
      <c r="H460" t="s">
        <v>21</v>
      </c>
      <c r="I460" t="s">
        <v>22</v>
      </c>
      <c r="J460">
        <v>1269752400</v>
      </c>
      <c r="K460">
        <v>1273554000</v>
      </c>
      <c r="L460" s="11">
        <f t="shared" si="42"/>
        <v>40265.208333333336</v>
      </c>
      <c r="M460" s="11">
        <f t="shared" si="43"/>
        <v>40309.208333333336</v>
      </c>
      <c r="N460" t="b">
        <v>0</v>
      </c>
      <c r="O460" t="b">
        <v>0</v>
      </c>
      <c r="P460" t="s">
        <v>33</v>
      </c>
      <c r="Q460" t="str">
        <f t="shared" si="44"/>
        <v>theater</v>
      </c>
      <c r="R460" t="str">
        <f t="shared" si="45"/>
        <v>plays</v>
      </c>
      <c r="S460" s="4">
        <f t="shared" si="46"/>
        <v>3.5120118343195266</v>
      </c>
      <c r="T460" s="5">
        <f t="shared" si="47"/>
        <v>55.993396226415094</v>
      </c>
    </row>
    <row r="461" spans="1:20" x14ac:dyDescent="0.35">
      <c r="A461">
        <v>459</v>
      </c>
      <c r="B461" t="s">
        <v>966</v>
      </c>
      <c r="C461" s="3" t="s">
        <v>967</v>
      </c>
      <c r="D461" s="5">
        <v>6300</v>
      </c>
      <c r="E461" s="5">
        <v>5674</v>
      </c>
      <c r="F461" t="s">
        <v>14</v>
      </c>
      <c r="G461">
        <v>105</v>
      </c>
      <c r="H461" t="s">
        <v>21</v>
      </c>
      <c r="I461" t="s">
        <v>22</v>
      </c>
      <c r="J461">
        <v>1419746400</v>
      </c>
      <c r="K461">
        <v>1421906400</v>
      </c>
      <c r="L461" s="11">
        <f t="shared" si="42"/>
        <v>42001.25</v>
      </c>
      <c r="M461" s="11">
        <f t="shared" si="43"/>
        <v>42026.25</v>
      </c>
      <c r="N461" t="b">
        <v>0</v>
      </c>
      <c r="O461" t="b">
        <v>0</v>
      </c>
      <c r="P461" t="s">
        <v>42</v>
      </c>
      <c r="Q461" t="str">
        <f t="shared" si="44"/>
        <v>film &amp; video</v>
      </c>
      <c r="R461" t="str">
        <f t="shared" si="45"/>
        <v>documentary</v>
      </c>
      <c r="S461" s="4">
        <f t="shared" si="46"/>
        <v>0.90063492063492068</v>
      </c>
      <c r="T461" s="5">
        <f t="shared" si="47"/>
        <v>54.038095238095238</v>
      </c>
    </row>
    <row r="462" spans="1:20" x14ac:dyDescent="0.35">
      <c r="A462">
        <v>460</v>
      </c>
      <c r="B462" t="s">
        <v>968</v>
      </c>
      <c r="C462" s="3" t="s">
        <v>969</v>
      </c>
      <c r="D462" s="5">
        <v>2400</v>
      </c>
      <c r="E462" s="5">
        <v>4119</v>
      </c>
      <c r="F462" t="s">
        <v>20</v>
      </c>
      <c r="G462">
        <v>50</v>
      </c>
      <c r="H462" t="s">
        <v>21</v>
      </c>
      <c r="I462" t="s">
        <v>22</v>
      </c>
      <c r="J462">
        <v>1281330000</v>
      </c>
      <c r="K462">
        <v>1281589200</v>
      </c>
      <c r="L462" s="11">
        <f t="shared" si="42"/>
        <v>40399.208333333336</v>
      </c>
      <c r="M462" s="11">
        <f t="shared" si="43"/>
        <v>40402.208333333336</v>
      </c>
      <c r="N462" t="b">
        <v>0</v>
      </c>
      <c r="O462" t="b">
        <v>0</v>
      </c>
      <c r="P462" t="s">
        <v>33</v>
      </c>
      <c r="Q462" t="str">
        <f t="shared" si="44"/>
        <v>theater</v>
      </c>
      <c r="R462" t="str">
        <f t="shared" si="45"/>
        <v>plays</v>
      </c>
      <c r="S462" s="4">
        <f t="shared" si="46"/>
        <v>1.7162500000000001</v>
      </c>
      <c r="T462" s="5">
        <f t="shared" si="47"/>
        <v>82.38</v>
      </c>
    </row>
    <row r="463" spans="1:20" x14ac:dyDescent="0.35">
      <c r="A463">
        <v>461</v>
      </c>
      <c r="B463" t="s">
        <v>970</v>
      </c>
      <c r="C463" s="3" t="s">
        <v>971</v>
      </c>
      <c r="D463" s="5">
        <v>98800</v>
      </c>
      <c r="E463" s="5">
        <v>139354</v>
      </c>
      <c r="F463" t="s">
        <v>20</v>
      </c>
      <c r="G463">
        <v>2080</v>
      </c>
      <c r="H463" t="s">
        <v>21</v>
      </c>
      <c r="I463" t="s">
        <v>22</v>
      </c>
      <c r="J463">
        <v>1398661200</v>
      </c>
      <c r="K463">
        <v>1400389200</v>
      </c>
      <c r="L463" s="11">
        <f t="shared" si="42"/>
        <v>41757.208333333336</v>
      </c>
      <c r="M463" s="11">
        <f t="shared" si="43"/>
        <v>41777.208333333336</v>
      </c>
      <c r="N463" t="b">
        <v>0</v>
      </c>
      <c r="O463" t="b">
        <v>0</v>
      </c>
      <c r="P463" t="s">
        <v>53</v>
      </c>
      <c r="Q463" t="str">
        <f t="shared" si="44"/>
        <v>film &amp; video</v>
      </c>
      <c r="R463" t="str">
        <f t="shared" si="45"/>
        <v>drama</v>
      </c>
      <c r="S463" s="4">
        <f t="shared" si="46"/>
        <v>1.4104655870445344</v>
      </c>
      <c r="T463" s="5">
        <f t="shared" si="47"/>
        <v>66.997115384615384</v>
      </c>
    </row>
    <row r="464" spans="1:20" x14ac:dyDescent="0.35">
      <c r="A464">
        <v>462</v>
      </c>
      <c r="B464" t="s">
        <v>972</v>
      </c>
      <c r="C464" s="3" t="s">
        <v>973</v>
      </c>
      <c r="D464" s="5">
        <v>188800</v>
      </c>
      <c r="E464" s="5">
        <v>57734</v>
      </c>
      <c r="F464" t="s">
        <v>14</v>
      </c>
      <c r="G464">
        <v>535</v>
      </c>
      <c r="H464" t="s">
        <v>21</v>
      </c>
      <c r="I464" t="s">
        <v>22</v>
      </c>
      <c r="J464">
        <v>1359525600</v>
      </c>
      <c r="K464">
        <v>1362808800</v>
      </c>
      <c r="L464" s="11">
        <f t="shared" si="42"/>
        <v>41304.25</v>
      </c>
      <c r="M464" s="11">
        <f t="shared" si="43"/>
        <v>41342.25</v>
      </c>
      <c r="N464" t="b">
        <v>0</v>
      </c>
      <c r="O464" t="b">
        <v>0</v>
      </c>
      <c r="P464" t="s">
        <v>292</v>
      </c>
      <c r="Q464" t="str">
        <f t="shared" si="44"/>
        <v>games</v>
      </c>
      <c r="R464" t="str">
        <f t="shared" si="45"/>
        <v>mobile games</v>
      </c>
      <c r="S464" s="4">
        <f t="shared" si="46"/>
        <v>0.30579449152542371</v>
      </c>
      <c r="T464" s="5">
        <f t="shared" si="47"/>
        <v>107.91401869158878</v>
      </c>
    </row>
    <row r="465" spans="1:20" ht="31" x14ac:dyDescent="0.35">
      <c r="A465">
        <v>463</v>
      </c>
      <c r="B465" t="s">
        <v>974</v>
      </c>
      <c r="C465" s="3" t="s">
        <v>975</v>
      </c>
      <c r="D465" s="5">
        <v>134300</v>
      </c>
      <c r="E465" s="5">
        <v>145265</v>
      </c>
      <c r="F465" t="s">
        <v>20</v>
      </c>
      <c r="G465">
        <v>2105</v>
      </c>
      <c r="H465" t="s">
        <v>21</v>
      </c>
      <c r="I465" t="s">
        <v>22</v>
      </c>
      <c r="J465">
        <v>1388469600</v>
      </c>
      <c r="K465">
        <v>1388815200</v>
      </c>
      <c r="L465" s="11">
        <f t="shared" si="42"/>
        <v>41639.25</v>
      </c>
      <c r="M465" s="11">
        <f t="shared" si="43"/>
        <v>41643.25</v>
      </c>
      <c r="N465" t="b">
        <v>0</v>
      </c>
      <c r="O465" t="b">
        <v>0</v>
      </c>
      <c r="P465" t="s">
        <v>71</v>
      </c>
      <c r="Q465" t="str">
        <f t="shared" si="44"/>
        <v>film &amp; video</v>
      </c>
      <c r="R465" t="str">
        <f t="shared" si="45"/>
        <v>animation</v>
      </c>
      <c r="S465" s="4">
        <f t="shared" si="46"/>
        <v>1.0816455696202532</v>
      </c>
      <c r="T465" s="5">
        <f t="shared" si="47"/>
        <v>69.009501187648453</v>
      </c>
    </row>
    <row r="466" spans="1:20" x14ac:dyDescent="0.35">
      <c r="A466">
        <v>464</v>
      </c>
      <c r="B466" t="s">
        <v>976</v>
      </c>
      <c r="C466" s="3" t="s">
        <v>977</v>
      </c>
      <c r="D466" s="5">
        <v>71200</v>
      </c>
      <c r="E466" s="5">
        <v>95020</v>
      </c>
      <c r="F466" t="s">
        <v>20</v>
      </c>
      <c r="G466">
        <v>2436</v>
      </c>
      <c r="H466" t="s">
        <v>21</v>
      </c>
      <c r="I466" t="s">
        <v>22</v>
      </c>
      <c r="J466">
        <v>1518328800</v>
      </c>
      <c r="K466">
        <v>1519538400</v>
      </c>
      <c r="L466" s="11">
        <f t="shared" si="42"/>
        <v>43142.25</v>
      </c>
      <c r="M466" s="11">
        <f t="shared" si="43"/>
        <v>43156.25</v>
      </c>
      <c r="N466" t="b">
        <v>0</v>
      </c>
      <c r="O466" t="b">
        <v>0</v>
      </c>
      <c r="P466" t="s">
        <v>33</v>
      </c>
      <c r="Q466" t="str">
        <f t="shared" si="44"/>
        <v>theater</v>
      </c>
      <c r="R466" t="str">
        <f t="shared" si="45"/>
        <v>plays</v>
      </c>
      <c r="S466" s="4">
        <f t="shared" si="46"/>
        <v>1.3345505617977529</v>
      </c>
      <c r="T466" s="5">
        <f t="shared" si="47"/>
        <v>39.006568144499177</v>
      </c>
    </row>
    <row r="467" spans="1:20" x14ac:dyDescent="0.35">
      <c r="A467">
        <v>465</v>
      </c>
      <c r="B467" t="s">
        <v>978</v>
      </c>
      <c r="C467" s="3" t="s">
        <v>979</v>
      </c>
      <c r="D467" s="5">
        <v>4700</v>
      </c>
      <c r="E467" s="5">
        <v>8829</v>
      </c>
      <c r="F467" t="s">
        <v>20</v>
      </c>
      <c r="G467">
        <v>80</v>
      </c>
      <c r="H467" t="s">
        <v>21</v>
      </c>
      <c r="I467" t="s">
        <v>22</v>
      </c>
      <c r="J467">
        <v>1517032800</v>
      </c>
      <c r="K467">
        <v>1517810400</v>
      </c>
      <c r="L467" s="11">
        <f t="shared" si="42"/>
        <v>43127.25</v>
      </c>
      <c r="M467" s="11">
        <f t="shared" si="43"/>
        <v>43136.25</v>
      </c>
      <c r="N467" t="b">
        <v>0</v>
      </c>
      <c r="O467" t="b">
        <v>0</v>
      </c>
      <c r="P467" t="s">
        <v>206</v>
      </c>
      <c r="Q467" t="str">
        <f t="shared" si="44"/>
        <v>publishing</v>
      </c>
      <c r="R467" t="str">
        <f t="shared" si="45"/>
        <v>translations</v>
      </c>
      <c r="S467" s="4">
        <f t="shared" si="46"/>
        <v>1.8785106382978722</v>
      </c>
      <c r="T467" s="5">
        <f t="shared" si="47"/>
        <v>110.3625</v>
      </c>
    </row>
    <row r="468" spans="1:20" x14ac:dyDescent="0.35">
      <c r="A468">
        <v>466</v>
      </c>
      <c r="B468" t="s">
        <v>980</v>
      </c>
      <c r="C468" s="3" t="s">
        <v>981</v>
      </c>
      <c r="D468" s="5">
        <v>1200</v>
      </c>
      <c r="E468" s="5">
        <v>3984</v>
      </c>
      <c r="F468" t="s">
        <v>20</v>
      </c>
      <c r="G468">
        <v>42</v>
      </c>
      <c r="H468" t="s">
        <v>21</v>
      </c>
      <c r="I468" t="s">
        <v>22</v>
      </c>
      <c r="J468">
        <v>1368594000</v>
      </c>
      <c r="K468">
        <v>1370581200</v>
      </c>
      <c r="L468" s="11">
        <f t="shared" si="42"/>
        <v>41409.208333333336</v>
      </c>
      <c r="M468" s="11">
        <f t="shared" si="43"/>
        <v>41432.208333333336</v>
      </c>
      <c r="N468" t="b">
        <v>0</v>
      </c>
      <c r="O468" t="b">
        <v>1</v>
      </c>
      <c r="P468" t="s">
        <v>65</v>
      </c>
      <c r="Q468" t="str">
        <f t="shared" si="44"/>
        <v>technology</v>
      </c>
      <c r="R468" t="str">
        <f t="shared" si="45"/>
        <v>wearables</v>
      </c>
      <c r="S468" s="4">
        <f t="shared" si="46"/>
        <v>3.32</v>
      </c>
      <c r="T468" s="5">
        <f t="shared" si="47"/>
        <v>94.857142857142861</v>
      </c>
    </row>
    <row r="469" spans="1:20" ht="31" x14ac:dyDescent="0.35">
      <c r="A469">
        <v>467</v>
      </c>
      <c r="B469" t="s">
        <v>982</v>
      </c>
      <c r="C469" s="3" t="s">
        <v>983</v>
      </c>
      <c r="D469" s="5">
        <v>1400</v>
      </c>
      <c r="E469" s="5">
        <v>8053</v>
      </c>
      <c r="F469" t="s">
        <v>20</v>
      </c>
      <c r="G469">
        <v>139</v>
      </c>
      <c r="H469" t="s">
        <v>15</v>
      </c>
      <c r="I469" t="s">
        <v>16</v>
      </c>
      <c r="J469">
        <v>1448258400</v>
      </c>
      <c r="K469">
        <v>1448863200</v>
      </c>
      <c r="L469" s="11">
        <f t="shared" si="42"/>
        <v>42331.25</v>
      </c>
      <c r="M469" s="11">
        <f t="shared" si="43"/>
        <v>42338.25</v>
      </c>
      <c r="N469" t="b">
        <v>0</v>
      </c>
      <c r="O469" t="b">
        <v>1</v>
      </c>
      <c r="P469" t="s">
        <v>28</v>
      </c>
      <c r="Q469" t="str">
        <f t="shared" si="44"/>
        <v>technology</v>
      </c>
      <c r="R469" t="str">
        <f t="shared" si="45"/>
        <v>web</v>
      </c>
      <c r="S469" s="4">
        <f t="shared" si="46"/>
        <v>5.7521428571428572</v>
      </c>
      <c r="T469" s="5">
        <f t="shared" si="47"/>
        <v>57.935251798561154</v>
      </c>
    </row>
    <row r="470" spans="1:20" x14ac:dyDescent="0.35">
      <c r="A470">
        <v>468</v>
      </c>
      <c r="B470" t="s">
        <v>984</v>
      </c>
      <c r="C470" s="3" t="s">
        <v>985</v>
      </c>
      <c r="D470" s="5">
        <v>4000</v>
      </c>
      <c r="E470" s="5">
        <v>1620</v>
      </c>
      <c r="F470" t="s">
        <v>14</v>
      </c>
      <c r="G470">
        <v>16</v>
      </c>
      <c r="H470" t="s">
        <v>21</v>
      </c>
      <c r="I470" t="s">
        <v>22</v>
      </c>
      <c r="J470">
        <v>1555218000</v>
      </c>
      <c r="K470">
        <v>1556600400</v>
      </c>
      <c r="L470" s="11">
        <f t="shared" si="42"/>
        <v>43569.208333333328</v>
      </c>
      <c r="M470" s="11">
        <f t="shared" si="43"/>
        <v>43585.208333333328</v>
      </c>
      <c r="N470" t="b">
        <v>0</v>
      </c>
      <c r="O470" t="b">
        <v>0</v>
      </c>
      <c r="P470" t="s">
        <v>33</v>
      </c>
      <c r="Q470" t="str">
        <f t="shared" si="44"/>
        <v>theater</v>
      </c>
      <c r="R470" t="str">
        <f t="shared" si="45"/>
        <v>plays</v>
      </c>
      <c r="S470" s="4">
        <f t="shared" si="46"/>
        <v>0.40500000000000003</v>
      </c>
      <c r="T470" s="5">
        <f t="shared" si="47"/>
        <v>101.25</v>
      </c>
    </row>
    <row r="471" spans="1:20" x14ac:dyDescent="0.35">
      <c r="A471">
        <v>469</v>
      </c>
      <c r="B471" t="s">
        <v>986</v>
      </c>
      <c r="C471" s="3" t="s">
        <v>987</v>
      </c>
      <c r="D471" s="5">
        <v>5600</v>
      </c>
      <c r="E471" s="5">
        <v>10328</v>
      </c>
      <c r="F471" t="s">
        <v>20</v>
      </c>
      <c r="G471">
        <v>159</v>
      </c>
      <c r="H471" t="s">
        <v>21</v>
      </c>
      <c r="I471" t="s">
        <v>22</v>
      </c>
      <c r="J471">
        <v>1431925200</v>
      </c>
      <c r="K471">
        <v>1432098000</v>
      </c>
      <c r="L471" s="11">
        <f t="shared" si="42"/>
        <v>42142.208333333328</v>
      </c>
      <c r="M471" s="11">
        <f t="shared" si="43"/>
        <v>42144.208333333328</v>
      </c>
      <c r="N471" t="b">
        <v>0</v>
      </c>
      <c r="O471" t="b">
        <v>0</v>
      </c>
      <c r="P471" t="s">
        <v>53</v>
      </c>
      <c r="Q471" t="str">
        <f t="shared" si="44"/>
        <v>film &amp; video</v>
      </c>
      <c r="R471" t="str">
        <f t="shared" si="45"/>
        <v>drama</v>
      </c>
      <c r="S471" s="4">
        <f t="shared" si="46"/>
        <v>1.8442857142857143</v>
      </c>
      <c r="T471" s="5">
        <f t="shared" si="47"/>
        <v>64.95597484276729</v>
      </c>
    </row>
    <row r="472" spans="1:20" x14ac:dyDescent="0.35">
      <c r="A472">
        <v>470</v>
      </c>
      <c r="B472" t="s">
        <v>988</v>
      </c>
      <c r="C472" s="3" t="s">
        <v>989</v>
      </c>
      <c r="D472" s="5">
        <v>3600</v>
      </c>
      <c r="E472" s="5">
        <v>10289</v>
      </c>
      <c r="F472" t="s">
        <v>20</v>
      </c>
      <c r="G472">
        <v>381</v>
      </c>
      <c r="H472" t="s">
        <v>21</v>
      </c>
      <c r="I472" t="s">
        <v>22</v>
      </c>
      <c r="J472">
        <v>1481522400</v>
      </c>
      <c r="K472">
        <v>1482127200</v>
      </c>
      <c r="L472" s="11">
        <f t="shared" si="42"/>
        <v>42716.25</v>
      </c>
      <c r="M472" s="11">
        <f t="shared" si="43"/>
        <v>42723.25</v>
      </c>
      <c r="N472" t="b">
        <v>0</v>
      </c>
      <c r="O472" t="b">
        <v>0</v>
      </c>
      <c r="P472" t="s">
        <v>65</v>
      </c>
      <c r="Q472" t="str">
        <f t="shared" si="44"/>
        <v>technology</v>
      </c>
      <c r="R472" t="str">
        <f t="shared" si="45"/>
        <v>wearables</v>
      </c>
      <c r="S472" s="4">
        <f t="shared" si="46"/>
        <v>2.8580555555555556</v>
      </c>
      <c r="T472" s="5">
        <f t="shared" si="47"/>
        <v>27.00524934383202</v>
      </c>
    </row>
    <row r="473" spans="1:20" x14ac:dyDescent="0.35">
      <c r="A473">
        <v>471</v>
      </c>
      <c r="B473" t="s">
        <v>446</v>
      </c>
      <c r="C473" s="3" t="s">
        <v>990</v>
      </c>
      <c r="D473" s="5">
        <v>3100</v>
      </c>
      <c r="E473" s="5">
        <v>9889</v>
      </c>
      <c r="F473" t="s">
        <v>20</v>
      </c>
      <c r="G473">
        <v>194</v>
      </c>
      <c r="H473" t="s">
        <v>40</v>
      </c>
      <c r="I473" t="s">
        <v>41</v>
      </c>
      <c r="J473">
        <v>1335934800</v>
      </c>
      <c r="K473">
        <v>1335934800</v>
      </c>
      <c r="L473" s="11">
        <f t="shared" si="42"/>
        <v>41031.208333333336</v>
      </c>
      <c r="M473" s="11">
        <f t="shared" si="43"/>
        <v>41031.208333333336</v>
      </c>
      <c r="N473" t="b">
        <v>0</v>
      </c>
      <c r="O473" t="b">
        <v>1</v>
      </c>
      <c r="P473" t="s">
        <v>17</v>
      </c>
      <c r="Q473" t="str">
        <f t="shared" si="44"/>
        <v>food</v>
      </c>
      <c r="R473" t="str">
        <f t="shared" si="45"/>
        <v>food trucks</v>
      </c>
      <c r="S473" s="4">
        <f t="shared" si="46"/>
        <v>3.19</v>
      </c>
      <c r="T473" s="5">
        <f t="shared" si="47"/>
        <v>50.97422680412371</v>
      </c>
    </row>
    <row r="474" spans="1:20" x14ac:dyDescent="0.35">
      <c r="A474">
        <v>472</v>
      </c>
      <c r="B474" t="s">
        <v>991</v>
      </c>
      <c r="C474" s="3" t="s">
        <v>992</v>
      </c>
      <c r="D474" s="5">
        <v>153800</v>
      </c>
      <c r="E474" s="5">
        <v>60342</v>
      </c>
      <c r="F474" t="s">
        <v>14</v>
      </c>
      <c r="G474">
        <v>575</v>
      </c>
      <c r="H474" t="s">
        <v>21</v>
      </c>
      <c r="I474" t="s">
        <v>22</v>
      </c>
      <c r="J474">
        <v>1552280400</v>
      </c>
      <c r="K474">
        <v>1556946000</v>
      </c>
      <c r="L474" s="11">
        <f t="shared" si="42"/>
        <v>43535.208333333328</v>
      </c>
      <c r="M474" s="11">
        <f t="shared" si="43"/>
        <v>43589.208333333328</v>
      </c>
      <c r="N474" t="b">
        <v>0</v>
      </c>
      <c r="O474" t="b">
        <v>0</v>
      </c>
      <c r="P474" t="s">
        <v>23</v>
      </c>
      <c r="Q474" t="str">
        <f t="shared" si="44"/>
        <v>music</v>
      </c>
      <c r="R474" t="str">
        <f t="shared" si="45"/>
        <v>rock</v>
      </c>
      <c r="S474" s="4">
        <f t="shared" si="46"/>
        <v>0.39234070221066319</v>
      </c>
      <c r="T474" s="5">
        <f t="shared" si="47"/>
        <v>104.94260869565217</v>
      </c>
    </row>
    <row r="475" spans="1:20" x14ac:dyDescent="0.35">
      <c r="A475">
        <v>473</v>
      </c>
      <c r="B475" t="s">
        <v>993</v>
      </c>
      <c r="C475" s="3" t="s">
        <v>994</v>
      </c>
      <c r="D475" s="5">
        <v>5000</v>
      </c>
      <c r="E475" s="5">
        <v>8907</v>
      </c>
      <c r="F475" t="s">
        <v>20</v>
      </c>
      <c r="G475">
        <v>106</v>
      </c>
      <c r="H475" t="s">
        <v>21</v>
      </c>
      <c r="I475" t="s">
        <v>22</v>
      </c>
      <c r="J475">
        <v>1529989200</v>
      </c>
      <c r="K475">
        <v>1530075600</v>
      </c>
      <c r="L475" s="11">
        <f t="shared" si="42"/>
        <v>43277.208333333328</v>
      </c>
      <c r="M475" s="11">
        <f t="shared" si="43"/>
        <v>43278.208333333328</v>
      </c>
      <c r="N475" t="b">
        <v>0</v>
      </c>
      <c r="O475" t="b">
        <v>0</v>
      </c>
      <c r="P475" t="s">
        <v>50</v>
      </c>
      <c r="Q475" t="str">
        <f t="shared" si="44"/>
        <v>music</v>
      </c>
      <c r="R475" t="str">
        <f t="shared" si="45"/>
        <v>electric music</v>
      </c>
      <c r="S475" s="4">
        <f t="shared" si="46"/>
        <v>1.7814000000000001</v>
      </c>
      <c r="T475" s="5">
        <f t="shared" si="47"/>
        <v>84.028301886792448</v>
      </c>
    </row>
    <row r="476" spans="1:20" x14ac:dyDescent="0.35">
      <c r="A476">
        <v>474</v>
      </c>
      <c r="B476" t="s">
        <v>995</v>
      </c>
      <c r="C476" s="3" t="s">
        <v>996</v>
      </c>
      <c r="D476" s="5">
        <v>4000</v>
      </c>
      <c r="E476" s="5">
        <v>14606</v>
      </c>
      <c r="F476" t="s">
        <v>20</v>
      </c>
      <c r="G476">
        <v>142</v>
      </c>
      <c r="H476" t="s">
        <v>21</v>
      </c>
      <c r="I476" t="s">
        <v>22</v>
      </c>
      <c r="J476">
        <v>1418709600</v>
      </c>
      <c r="K476">
        <v>1418796000</v>
      </c>
      <c r="L476" s="11">
        <f t="shared" si="42"/>
        <v>41989.25</v>
      </c>
      <c r="M476" s="11">
        <f t="shared" si="43"/>
        <v>41990.25</v>
      </c>
      <c r="N476" t="b">
        <v>0</v>
      </c>
      <c r="O476" t="b">
        <v>0</v>
      </c>
      <c r="P476" t="s">
        <v>269</v>
      </c>
      <c r="Q476" t="str">
        <f t="shared" si="44"/>
        <v>film &amp; video</v>
      </c>
      <c r="R476" t="str">
        <f t="shared" si="45"/>
        <v>television</v>
      </c>
      <c r="S476" s="4">
        <f t="shared" si="46"/>
        <v>3.6515</v>
      </c>
      <c r="T476" s="5">
        <f t="shared" si="47"/>
        <v>102.85915492957747</v>
      </c>
    </row>
    <row r="477" spans="1:20" ht="31" x14ac:dyDescent="0.35">
      <c r="A477">
        <v>475</v>
      </c>
      <c r="B477" t="s">
        <v>997</v>
      </c>
      <c r="C477" s="3" t="s">
        <v>998</v>
      </c>
      <c r="D477" s="5">
        <v>7400</v>
      </c>
      <c r="E477" s="5">
        <v>8432</v>
      </c>
      <c r="F477" t="s">
        <v>20</v>
      </c>
      <c r="G477">
        <v>211</v>
      </c>
      <c r="H477" t="s">
        <v>21</v>
      </c>
      <c r="I477" t="s">
        <v>22</v>
      </c>
      <c r="J477">
        <v>1372136400</v>
      </c>
      <c r="K477">
        <v>1372482000</v>
      </c>
      <c r="L477" s="11">
        <f t="shared" si="42"/>
        <v>41450.208333333336</v>
      </c>
      <c r="M477" s="11">
        <f t="shared" si="43"/>
        <v>41454.208333333336</v>
      </c>
      <c r="N477" t="b">
        <v>0</v>
      </c>
      <c r="O477" t="b">
        <v>1</v>
      </c>
      <c r="P477" t="s">
        <v>206</v>
      </c>
      <c r="Q477" t="str">
        <f t="shared" si="44"/>
        <v>publishing</v>
      </c>
      <c r="R477" t="str">
        <f t="shared" si="45"/>
        <v>translations</v>
      </c>
      <c r="S477" s="4">
        <f t="shared" si="46"/>
        <v>1.1394594594594594</v>
      </c>
      <c r="T477" s="5">
        <f t="shared" si="47"/>
        <v>39.962085308056871</v>
      </c>
    </row>
    <row r="478" spans="1:20" ht="31" x14ac:dyDescent="0.35">
      <c r="A478">
        <v>476</v>
      </c>
      <c r="B478" t="s">
        <v>999</v>
      </c>
      <c r="C478" s="3" t="s">
        <v>1000</v>
      </c>
      <c r="D478" s="5">
        <v>191500</v>
      </c>
      <c r="E478" s="5">
        <v>57122</v>
      </c>
      <c r="F478" t="s">
        <v>14</v>
      </c>
      <c r="G478">
        <v>1120</v>
      </c>
      <c r="H478" t="s">
        <v>21</v>
      </c>
      <c r="I478" t="s">
        <v>22</v>
      </c>
      <c r="J478">
        <v>1533877200</v>
      </c>
      <c r="K478">
        <v>1534395600</v>
      </c>
      <c r="L478" s="11">
        <f t="shared" si="42"/>
        <v>43322.208333333328</v>
      </c>
      <c r="M478" s="11">
        <f t="shared" si="43"/>
        <v>43328.208333333328</v>
      </c>
      <c r="N478" t="b">
        <v>0</v>
      </c>
      <c r="O478" t="b">
        <v>0</v>
      </c>
      <c r="P478" t="s">
        <v>119</v>
      </c>
      <c r="Q478" t="str">
        <f t="shared" si="44"/>
        <v>publishing</v>
      </c>
      <c r="R478" t="str">
        <f t="shared" si="45"/>
        <v>fiction</v>
      </c>
      <c r="S478" s="4">
        <f t="shared" si="46"/>
        <v>0.29828720626631855</v>
      </c>
      <c r="T478" s="5">
        <f t="shared" si="47"/>
        <v>51.001785714285717</v>
      </c>
    </row>
    <row r="479" spans="1:20" x14ac:dyDescent="0.35">
      <c r="A479">
        <v>477</v>
      </c>
      <c r="B479" t="s">
        <v>1001</v>
      </c>
      <c r="C479" s="3" t="s">
        <v>1002</v>
      </c>
      <c r="D479" s="5">
        <v>8500</v>
      </c>
      <c r="E479" s="5">
        <v>4613</v>
      </c>
      <c r="F479" t="s">
        <v>14</v>
      </c>
      <c r="G479">
        <v>113</v>
      </c>
      <c r="H479" t="s">
        <v>21</v>
      </c>
      <c r="I479" t="s">
        <v>22</v>
      </c>
      <c r="J479">
        <v>1309064400</v>
      </c>
      <c r="K479">
        <v>1311397200</v>
      </c>
      <c r="L479" s="11">
        <f t="shared" si="42"/>
        <v>40720.208333333336</v>
      </c>
      <c r="M479" s="11">
        <f t="shared" si="43"/>
        <v>40747.208333333336</v>
      </c>
      <c r="N479" t="b">
        <v>0</v>
      </c>
      <c r="O479" t="b">
        <v>0</v>
      </c>
      <c r="P479" t="s">
        <v>474</v>
      </c>
      <c r="Q479" t="str">
        <f t="shared" si="44"/>
        <v>film &amp; video</v>
      </c>
      <c r="R479" t="str">
        <f t="shared" si="45"/>
        <v>science fiction</v>
      </c>
      <c r="S479" s="4">
        <f t="shared" si="46"/>
        <v>0.54270588235294115</v>
      </c>
      <c r="T479" s="5">
        <f t="shared" si="47"/>
        <v>40.823008849557525</v>
      </c>
    </row>
    <row r="480" spans="1:20" x14ac:dyDescent="0.35">
      <c r="A480">
        <v>478</v>
      </c>
      <c r="B480" t="s">
        <v>1003</v>
      </c>
      <c r="C480" s="3" t="s">
        <v>1004</v>
      </c>
      <c r="D480" s="5">
        <v>68800</v>
      </c>
      <c r="E480" s="5">
        <v>162603</v>
      </c>
      <c r="F480" t="s">
        <v>20</v>
      </c>
      <c r="G480">
        <v>2756</v>
      </c>
      <c r="H480" t="s">
        <v>21</v>
      </c>
      <c r="I480" t="s">
        <v>22</v>
      </c>
      <c r="J480">
        <v>1425877200</v>
      </c>
      <c r="K480">
        <v>1426914000</v>
      </c>
      <c r="L480" s="11">
        <f t="shared" si="42"/>
        <v>42072.208333333328</v>
      </c>
      <c r="M480" s="11">
        <f t="shared" si="43"/>
        <v>42084.208333333328</v>
      </c>
      <c r="N480" t="b">
        <v>0</v>
      </c>
      <c r="O480" t="b">
        <v>0</v>
      </c>
      <c r="P480" t="s">
        <v>65</v>
      </c>
      <c r="Q480" t="str">
        <f t="shared" si="44"/>
        <v>technology</v>
      </c>
      <c r="R480" t="str">
        <f t="shared" si="45"/>
        <v>wearables</v>
      </c>
      <c r="S480" s="4">
        <f t="shared" si="46"/>
        <v>2.3634156976744185</v>
      </c>
      <c r="T480" s="5">
        <f t="shared" si="47"/>
        <v>58.999637155297535</v>
      </c>
    </row>
    <row r="481" spans="1:20" x14ac:dyDescent="0.35">
      <c r="A481">
        <v>479</v>
      </c>
      <c r="B481" t="s">
        <v>1005</v>
      </c>
      <c r="C481" s="3" t="s">
        <v>1006</v>
      </c>
      <c r="D481" s="5">
        <v>2400</v>
      </c>
      <c r="E481" s="5">
        <v>12310</v>
      </c>
      <c r="F481" t="s">
        <v>20</v>
      </c>
      <c r="G481">
        <v>173</v>
      </c>
      <c r="H481" t="s">
        <v>40</v>
      </c>
      <c r="I481" t="s">
        <v>41</v>
      </c>
      <c r="J481">
        <v>1501304400</v>
      </c>
      <c r="K481">
        <v>1501477200</v>
      </c>
      <c r="L481" s="11">
        <f t="shared" si="42"/>
        <v>42945.208333333328</v>
      </c>
      <c r="M481" s="11">
        <f t="shared" si="43"/>
        <v>42947.208333333328</v>
      </c>
      <c r="N481" t="b">
        <v>0</v>
      </c>
      <c r="O481" t="b">
        <v>0</v>
      </c>
      <c r="P481" t="s">
        <v>17</v>
      </c>
      <c r="Q481" t="str">
        <f t="shared" si="44"/>
        <v>food</v>
      </c>
      <c r="R481" t="str">
        <f t="shared" si="45"/>
        <v>food trucks</v>
      </c>
      <c r="S481" s="4">
        <f t="shared" si="46"/>
        <v>5.1291666666666664</v>
      </c>
      <c r="T481" s="5">
        <f t="shared" si="47"/>
        <v>71.156069364161851</v>
      </c>
    </row>
    <row r="482" spans="1:20" x14ac:dyDescent="0.35">
      <c r="A482">
        <v>480</v>
      </c>
      <c r="B482" t="s">
        <v>1007</v>
      </c>
      <c r="C482" s="3" t="s">
        <v>1008</v>
      </c>
      <c r="D482" s="5">
        <v>8600</v>
      </c>
      <c r="E482" s="5">
        <v>8656</v>
      </c>
      <c r="F482" t="s">
        <v>20</v>
      </c>
      <c r="G482">
        <v>87</v>
      </c>
      <c r="H482" t="s">
        <v>21</v>
      </c>
      <c r="I482" t="s">
        <v>22</v>
      </c>
      <c r="J482">
        <v>1268287200</v>
      </c>
      <c r="K482">
        <v>1269061200</v>
      </c>
      <c r="L482" s="11">
        <f t="shared" si="42"/>
        <v>40248.25</v>
      </c>
      <c r="M482" s="11">
        <f t="shared" si="43"/>
        <v>40257.208333333336</v>
      </c>
      <c r="N482" t="b">
        <v>0</v>
      </c>
      <c r="O482" t="b">
        <v>1</v>
      </c>
      <c r="P482" t="s">
        <v>122</v>
      </c>
      <c r="Q482" t="str">
        <f t="shared" si="44"/>
        <v>photography</v>
      </c>
      <c r="R482" t="str">
        <f t="shared" si="45"/>
        <v>photography books</v>
      </c>
      <c r="S482" s="4">
        <f t="shared" si="46"/>
        <v>1.0065116279069768</v>
      </c>
      <c r="T482" s="5">
        <f t="shared" si="47"/>
        <v>99.494252873563212</v>
      </c>
    </row>
    <row r="483" spans="1:20" ht="31" x14ac:dyDescent="0.35">
      <c r="A483">
        <v>481</v>
      </c>
      <c r="B483" t="s">
        <v>1009</v>
      </c>
      <c r="C483" s="3" t="s">
        <v>1010</v>
      </c>
      <c r="D483" s="5">
        <v>196600</v>
      </c>
      <c r="E483" s="5">
        <v>159931</v>
      </c>
      <c r="F483" t="s">
        <v>14</v>
      </c>
      <c r="G483">
        <v>1538</v>
      </c>
      <c r="H483" t="s">
        <v>21</v>
      </c>
      <c r="I483" t="s">
        <v>22</v>
      </c>
      <c r="J483">
        <v>1412139600</v>
      </c>
      <c r="K483">
        <v>1415772000</v>
      </c>
      <c r="L483" s="11">
        <f t="shared" si="42"/>
        <v>41913.208333333336</v>
      </c>
      <c r="M483" s="11">
        <f t="shared" si="43"/>
        <v>41955.25</v>
      </c>
      <c r="N483" t="b">
        <v>0</v>
      </c>
      <c r="O483" t="b">
        <v>1</v>
      </c>
      <c r="P483" t="s">
        <v>33</v>
      </c>
      <c r="Q483" t="str">
        <f t="shared" si="44"/>
        <v>theater</v>
      </c>
      <c r="R483" t="str">
        <f t="shared" si="45"/>
        <v>plays</v>
      </c>
      <c r="S483" s="4">
        <f t="shared" si="46"/>
        <v>0.81348423194303154</v>
      </c>
      <c r="T483" s="5">
        <f t="shared" si="47"/>
        <v>103.98634590377114</v>
      </c>
    </row>
    <row r="484" spans="1:20" ht="31" x14ac:dyDescent="0.35">
      <c r="A484">
        <v>482</v>
      </c>
      <c r="B484" t="s">
        <v>1011</v>
      </c>
      <c r="C484" s="3" t="s">
        <v>1012</v>
      </c>
      <c r="D484" s="5">
        <v>4200</v>
      </c>
      <c r="E484" s="5">
        <v>689</v>
      </c>
      <c r="F484" t="s">
        <v>14</v>
      </c>
      <c r="G484">
        <v>9</v>
      </c>
      <c r="H484" t="s">
        <v>21</v>
      </c>
      <c r="I484" t="s">
        <v>22</v>
      </c>
      <c r="J484">
        <v>1330063200</v>
      </c>
      <c r="K484">
        <v>1331013600</v>
      </c>
      <c r="L484" s="11">
        <f t="shared" si="42"/>
        <v>40963.25</v>
      </c>
      <c r="M484" s="11">
        <f t="shared" si="43"/>
        <v>40974.25</v>
      </c>
      <c r="N484" t="b">
        <v>0</v>
      </c>
      <c r="O484" t="b">
        <v>1</v>
      </c>
      <c r="P484" t="s">
        <v>119</v>
      </c>
      <c r="Q484" t="str">
        <f t="shared" si="44"/>
        <v>publishing</v>
      </c>
      <c r="R484" t="str">
        <f t="shared" si="45"/>
        <v>fiction</v>
      </c>
      <c r="S484" s="4">
        <f t="shared" si="46"/>
        <v>0.16404761904761905</v>
      </c>
      <c r="T484" s="5">
        <f t="shared" si="47"/>
        <v>76.555555555555557</v>
      </c>
    </row>
    <row r="485" spans="1:20" x14ac:dyDescent="0.35">
      <c r="A485">
        <v>483</v>
      </c>
      <c r="B485" t="s">
        <v>1013</v>
      </c>
      <c r="C485" s="3" t="s">
        <v>1014</v>
      </c>
      <c r="D485" s="5">
        <v>91400</v>
      </c>
      <c r="E485" s="5">
        <v>48236</v>
      </c>
      <c r="F485" t="s">
        <v>14</v>
      </c>
      <c r="G485">
        <v>554</v>
      </c>
      <c r="H485" t="s">
        <v>21</v>
      </c>
      <c r="I485" t="s">
        <v>22</v>
      </c>
      <c r="J485">
        <v>1576130400</v>
      </c>
      <c r="K485">
        <v>1576735200</v>
      </c>
      <c r="L485" s="11">
        <f t="shared" si="42"/>
        <v>43811.25</v>
      </c>
      <c r="M485" s="11">
        <f t="shared" si="43"/>
        <v>43818.25</v>
      </c>
      <c r="N485" t="b">
        <v>0</v>
      </c>
      <c r="O485" t="b">
        <v>0</v>
      </c>
      <c r="P485" t="s">
        <v>33</v>
      </c>
      <c r="Q485" t="str">
        <f t="shared" si="44"/>
        <v>theater</v>
      </c>
      <c r="R485" t="str">
        <f t="shared" si="45"/>
        <v>plays</v>
      </c>
      <c r="S485" s="4">
        <f t="shared" si="46"/>
        <v>0.52774617067833696</v>
      </c>
      <c r="T485" s="5">
        <f t="shared" si="47"/>
        <v>87.068592057761734</v>
      </c>
    </row>
    <row r="486" spans="1:20" x14ac:dyDescent="0.35">
      <c r="A486">
        <v>484</v>
      </c>
      <c r="B486" t="s">
        <v>1015</v>
      </c>
      <c r="C486" s="3" t="s">
        <v>1016</v>
      </c>
      <c r="D486" s="5">
        <v>29600</v>
      </c>
      <c r="E486" s="5">
        <v>77021</v>
      </c>
      <c r="F486" t="s">
        <v>20</v>
      </c>
      <c r="G486">
        <v>1572</v>
      </c>
      <c r="H486" t="s">
        <v>40</v>
      </c>
      <c r="I486" t="s">
        <v>41</v>
      </c>
      <c r="J486">
        <v>1407128400</v>
      </c>
      <c r="K486">
        <v>1411362000</v>
      </c>
      <c r="L486" s="11">
        <f t="shared" si="42"/>
        <v>41855.208333333336</v>
      </c>
      <c r="M486" s="11">
        <f t="shared" si="43"/>
        <v>41904.208333333336</v>
      </c>
      <c r="N486" t="b">
        <v>0</v>
      </c>
      <c r="O486" t="b">
        <v>1</v>
      </c>
      <c r="P486" t="s">
        <v>17</v>
      </c>
      <c r="Q486" t="str">
        <f t="shared" si="44"/>
        <v>food</v>
      </c>
      <c r="R486" t="str">
        <f t="shared" si="45"/>
        <v>food trucks</v>
      </c>
      <c r="S486" s="4">
        <f t="shared" si="46"/>
        <v>2.6020608108108108</v>
      </c>
      <c r="T486" s="5">
        <f t="shared" si="47"/>
        <v>48.99554707379135</v>
      </c>
    </row>
    <row r="487" spans="1:20" ht="31" x14ac:dyDescent="0.35">
      <c r="A487">
        <v>485</v>
      </c>
      <c r="B487" t="s">
        <v>1017</v>
      </c>
      <c r="C487" s="3" t="s">
        <v>1018</v>
      </c>
      <c r="D487" s="5">
        <v>90600</v>
      </c>
      <c r="E487" s="5">
        <v>27844</v>
      </c>
      <c r="F487" t="s">
        <v>14</v>
      </c>
      <c r="G487">
        <v>648</v>
      </c>
      <c r="H487" t="s">
        <v>40</v>
      </c>
      <c r="I487" t="s">
        <v>41</v>
      </c>
      <c r="J487">
        <v>1560142800</v>
      </c>
      <c r="K487">
        <v>1563685200</v>
      </c>
      <c r="L487" s="11">
        <f t="shared" si="42"/>
        <v>43626.208333333328</v>
      </c>
      <c r="M487" s="11">
        <f t="shared" si="43"/>
        <v>43667.208333333328</v>
      </c>
      <c r="N487" t="b">
        <v>0</v>
      </c>
      <c r="O487" t="b">
        <v>0</v>
      </c>
      <c r="P487" t="s">
        <v>33</v>
      </c>
      <c r="Q487" t="str">
        <f t="shared" si="44"/>
        <v>theater</v>
      </c>
      <c r="R487" t="str">
        <f t="shared" si="45"/>
        <v>plays</v>
      </c>
      <c r="S487" s="4">
        <f t="shared" si="46"/>
        <v>0.30732891832229581</v>
      </c>
      <c r="T487" s="5">
        <f t="shared" si="47"/>
        <v>42.969135802469133</v>
      </c>
    </row>
    <row r="488" spans="1:20" ht="31" x14ac:dyDescent="0.35">
      <c r="A488">
        <v>486</v>
      </c>
      <c r="B488" t="s">
        <v>1019</v>
      </c>
      <c r="C488" s="3" t="s">
        <v>1020</v>
      </c>
      <c r="D488" s="5">
        <v>5200</v>
      </c>
      <c r="E488" s="5">
        <v>702</v>
      </c>
      <c r="F488" t="s">
        <v>14</v>
      </c>
      <c r="G488">
        <v>21</v>
      </c>
      <c r="H488" t="s">
        <v>40</v>
      </c>
      <c r="I488" t="s">
        <v>41</v>
      </c>
      <c r="J488">
        <v>1520575200</v>
      </c>
      <c r="K488">
        <v>1521867600</v>
      </c>
      <c r="L488" s="11">
        <f t="shared" si="42"/>
        <v>43168.25</v>
      </c>
      <c r="M488" s="11">
        <f t="shared" si="43"/>
        <v>43183.208333333328</v>
      </c>
      <c r="N488" t="b">
        <v>0</v>
      </c>
      <c r="O488" t="b">
        <v>1</v>
      </c>
      <c r="P488" t="s">
        <v>206</v>
      </c>
      <c r="Q488" t="str">
        <f t="shared" si="44"/>
        <v>publishing</v>
      </c>
      <c r="R488" t="str">
        <f t="shared" si="45"/>
        <v>translations</v>
      </c>
      <c r="S488" s="4">
        <f t="shared" si="46"/>
        <v>0.13500000000000001</v>
      </c>
      <c r="T488" s="5">
        <f t="shared" si="47"/>
        <v>33.428571428571431</v>
      </c>
    </row>
    <row r="489" spans="1:20" x14ac:dyDescent="0.35">
      <c r="A489">
        <v>487</v>
      </c>
      <c r="B489" t="s">
        <v>1021</v>
      </c>
      <c r="C489" s="3" t="s">
        <v>1022</v>
      </c>
      <c r="D489" s="5">
        <v>110300</v>
      </c>
      <c r="E489" s="5">
        <v>197024</v>
      </c>
      <c r="F489" t="s">
        <v>20</v>
      </c>
      <c r="G489">
        <v>2346</v>
      </c>
      <c r="H489" t="s">
        <v>21</v>
      </c>
      <c r="I489" t="s">
        <v>22</v>
      </c>
      <c r="J489">
        <v>1492664400</v>
      </c>
      <c r="K489">
        <v>1495515600</v>
      </c>
      <c r="L489" s="11">
        <f t="shared" si="42"/>
        <v>42845.208333333328</v>
      </c>
      <c r="M489" s="11">
        <f t="shared" si="43"/>
        <v>42878.208333333328</v>
      </c>
      <c r="N489" t="b">
        <v>0</v>
      </c>
      <c r="O489" t="b">
        <v>0</v>
      </c>
      <c r="P489" t="s">
        <v>33</v>
      </c>
      <c r="Q489" t="str">
        <f t="shared" si="44"/>
        <v>theater</v>
      </c>
      <c r="R489" t="str">
        <f t="shared" si="45"/>
        <v>plays</v>
      </c>
      <c r="S489" s="4">
        <f t="shared" si="46"/>
        <v>1.7862556663644606</v>
      </c>
      <c r="T489" s="5">
        <f t="shared" si="47"/>
        <v>83.982949701619773</v>
      </c>
    </row>
    <row r="490" spans="1:20" x14ac:dyDescent="0.35">
      <c r="A490">
        <v>488</v>
      </c>
      <c r="B490" t="s">
        <v>1023</v>
      </c>
      <c r="C490" s="3" t="s">
        <v>1024</v>
      </c>
      <c r="D490" s="5">
        <v>5300</v>
      </c>
      <c r="E490" s="5">
        <v>11663</v>
      </c>
      <c r="F490" t="s">
        <v>20</v>
      </c>
      <c r="G490">
        <v>115</v>
      </c>
      <c r="H490" t="s">
        <v>21</v>
      </c>
      <c r="I490" t="s">
        <v>22</v>
      </c>
      <c r="J490">
        <v>1454479200</v>
      </c>
      <c r="K490">
        <v>1455948000</v>
      </c>
      <c r="L490" s="11">
        <f t="shared" si="42"/>
        <v>42403.25</v>
      </c>
      <c r="M490" s="11">
        <f t="shared" si="43"/>
        <v>42420.25</v>
      </c>
      <c r="N490" t="b">
        <v>0</v>
      </c>
      <c r="O490" t="b">
        <v>0</v>
      </c>
      <c r="P490" t="s">
        <v>33</v>
      </c>
      <c r="Q490" t="str">
        <f t="shared" si="44"/>
        <v>theater</v>
      </c>
      <c r="R490" t="str">
        <f t="shared" si="45"/>
        <v>plays</v>
      </c>
      <c r="S490" s="4">
        <f t="shared" si="46"/>
        <v>2.2005660377358489</v>
      </c>
      <c r="T490" s="5">
        <f t="shared" si="47"/>
        <v>101.41739130434783</v>
      </c>
    </row>
    <row r="491" spans="1:20" x14ac:dyDescent="0.35">
      <c r="A491">
        <v>489</v>
      </c>
      <c r="B491" t="s">
        <v>1025</v>
      </c>
      <c r="C491" s="3" t="s">
        <v>1026</v>
      </c>
      <c r="D491" s="5">
        <v>9200</v>
      </c>
      <c r="E491" s="5">
        <v>9339</v>
      </c>
      <c r="F491" t="s">
        <v>20</v>
      </c>
      <c r="G491">
        <v>85</v>
      </c>
      <c r="H491" t="s">
        <v>107</v>
      </c>
      <c r="I491" t="s">
        <v>108</v>
      </c>
      <c r="J491">
        <v>1281934800</v>
      </c>
      <c r="K491">
        <v>1282366800</v>
      </c>
      <c r="L491" s="11">
        <f t="shared" si="42"/>
        <v>40406.208333333336</v>
      </c>
      <c r="M491" s="11">
        <f t="shared" si="43"/>
        <v>40411.208333333336</v>
      </c>
      <c r="N491" t="b">
        <v>0</v>
      </c>
      <c r="O491" t="b">
        <v>0</v>
      </c>
      <c r="P491" t="s">
        <v>65</v>
      </c>
      <c r="Q491" t="str">
        <f t="shared" si="44"/>
        <v>technology</v>
      </c>
      <c r="R491" t="str">
        <f t="shared" si="45"/>
        <v>wearables</v>
      </c>
      <c r="S491" s="4">
        <f t="shared" si="46"/>
        <v>1.015108695652174</v>
      </c>
      <c r="T491" s="5">
        <f t="shared" si="47"/>
        <v>109.87058823529412</v>
      </c>
    </row>
    <row r="492" spans="1:20" x14ac:dyDescent="0.35">
      <c r="A492">
        <v>490</v>
      </c>
      <c r="B492" t="s">
        <v>1027</v>
      </c>
      <c r="C492" s="3" t="s">
        <v>1028</v>
      </c>
      <c r="D492" s="5">
        <v>2400</v>
      </c>
      <c r="E492" s="5">
        <v>4596</v>
      </c>
      <c r="F492" t="s">
        <v>20</v>
      </c>
      <c r="G492">
        <v>144</v>
      </c>
      <c r="H492" t="s">
        <v>21</v>
      </c>
      <c r="I492" t="s">
        <v>22</v>
      </c>
      <c r="J492">
        <v>1573970400</v>
      </c>
      <c r="K492">
        <v>1574575200</v>
      </c>
      <c r="L492" s="11">
        <f t="shared" si="42"/>
        <v>43786.25</v>
      </c>
      <c r="M492" s="11">
        <f t="shared" si="43"/>
        <v>43793.25</v>
      </c>
      <c r="N492" t="b">
        <v>0</v>
      </c>
      <c r="O492" t="b">
        <v>0</v>
      </c>
      <c r="P492" t="s">
        <v>1029</v>
      </c>
      <c r="Q492" t="str">
        <f t="shared" si="44"/>
        <v>journalism</v>
      </c>
      <c r="R492" t="str">
        <f t="shared" si="45"/>
        <v>audio</v>
      </c>
      <c r="S492" s="4">
        <f t="shared" si="46"/>
        <v>1.915</v>
      </c>
      <c r="T492" s="5">
        <f t="shared" si="47"/>
        <v>31.916666666666668</v>
      </c>
    </row>
    <row r="493" spans="1:20" ht="31" x14ac:dyDescent="0.35">
      <c r="A493">
        <v>491</v>
      </c>
      <c r="B493" t="s">
        <v>1030</v>
      </c>
      <c r="C493" s="3" t="s">
        <v>1031</v>
      </c>
      <c r="D493" s="5">
        <v>56800</v>
      </c>
      <c r="E493" s="5">
        <v>173437</v>
      </c>
      <c r="F493" t="s">
        <v>20</v>
      </c>
      <c r="G493">
        <v>2443</v>
      </c>
      <c r="H493" t="s">
        <v>21</v>
      </c>
      <c r="I493" t="s">
        <v>22</v>
      </c>
      <c r="J493">
        <v>1372654800</v>
      </c>
      <c r="K493">
        <v>1374901200</v>
      </c>
      <c r="L493" s="11">
        <f t="shared" si="42"/>
        <v>41456.208333333336</v>
      </c>
      <c r="M493" s="11">
        <f t="shared" si="43"/>
        <v>41482.208333333336</v>
      </c>
      <c r="N493" t="b">
        <v>0</v>
      </c>
      <c r="O493" t="b">
        <v>1</v>
      </c>
      <c r="P493" t="s">
        <v>17</v>
      </c>
      <c r="Q493" t="str">
        <f t="shared" si="44"/>
        <v>food</v>
      </c>
      <c r="R493" t="str">
        <f t="shared" si="45"/>
        <v>food trucks</v>
      </c>
      <c r="S493" s="4">
        <f t="shared" si="46"/>
        <v>3.0534683098591549</v>
      </c>
      <c r="T493" s="5">
        <f t="shared" si="47"/>
        <v>70.993450675399103</v>
      </c>
    </row>
    <row r="494" spans="1:20" x14ac:dyDescent="0.35">
      <c r="A494">
        <v>492</v>
      </c>
      <c r="B494" t="s">
        <v>1032</v>
      </c>
      <c r="C494" s="3" t="s">
        <v>1033</v>
      </c>
      <c r="D494" s="5">
        <v>191000</v>
      </c>
      <c r="E494" s="5">
        <v>45831</v>
      </c>
      <c r="F494" t="s">
        <v>74</v>
      </c>
      <c r="G494">
        <v>595</v>
      </c>
      <c r="H494" t="s">
        <v>21</v>
      </c>
      <c r="I494" t="s">
        <v>22</v>
      </c>
      <c r="J494">
        <v>1275886800</v>
      </c>
      <c r="K494">
        <v>1278910800</v>
      </c>
      <c r="L494" s="11">
        <f t="shared" si="42"/>
        <v>40336.208333333336</v>
      </c>
      <c r="M494" s="11">
        <f t="shared" si="43"/>
        <v>40371.208333333336</v>
      </c>
      <c r="N494" t="b">
        <v>1</v>
      </c>
      <c r="O494" t="b">
        <v>1</v>
      </c>
      <c r="P494" t="s">
        <v>100</v>
      </c>
      <c r="Q494" t="str">
        <f t="shared" si="44"/>
        <v>film &amp; video</v>
      </c>
      <c r="R494" t="str">
        <f t="shared" si="45"/>
        <v>shorts</v>
      </c>
      <c r="S494" s="4">
        <f t="shared" si="46"/>
        <v>0.23995287958115183</v>
      </c>
      <c r="T494" s="5">
        <f t="shared" si="47"/>
        <v>77.026890756302521</v>
      </c>
    </row>
    <row r="495" spans="1:20" x14ac:dyDescent="0.35">
      <c r="A495">
        <v>493</v>
      </c>
      <c r="B495" t="s">
        <v>1034</v>
      </c>
      <c r="C495" s="3" t="s">
        <v>1035</v>
      </c>
      <c r="D495" s="5">
        <v>900</v>
      </c>
      <c r="E495" s="5">
        <v>6514</v>
      </c>
      <c r="F495" t="s">
        <v>20</v>
      </c>
      <c r="G495">
        <v>64</v>
      </c>
      <c r="H495" t="s">
        <v>21</v>
      </c>
      <c r="I495" t="s">
        <v>22</v>
      </c>
      <c r="J495">
        <v>1561784400</v>
      </c>
      <c r="K495">
        <v>1562907600</v>
      </c>
      <c r="L495" s="11">
        <f t="shared" si="42"/>
        <v>43645.208333333328</v>
      </c>
      <c r="M495" s="11">
        <f t="shared" si="43"/>
        <v>43658.208333333328</v>
      </c>
      <c r="N495" t="b">
        <v>0</v>
      </c>
      <c r="O495" t="b">
        <v>0</v>
      </c>
      <c r="P495" t="s">
        <v>122</v>
      </c>
      <c r="Q495" t="str">
        <f t="shared" si="44"/>
        <v>photography</v>
      </c>
      <c r="R495" t="str">
        <f t="shared" si="45"/>
        <v>photography books</v>
      </c>
      <c r="S495" s="4">
        <f t="shared" si="46"/>
        <v>7.2377777777777776</v>
      </c>
      <c r="T495" s="5">
        <f t="shared" si="47"/>
        <v>101.78125</v>
      </c>
    </row>
    <row r="496" spans="1:20" ht="31" x14ac:dyDescent="0.35">
      <c r="A496">
        <v>494</v>
      </c>
      <c r="B496" t="s">
        <v>1036</v>
      </c>
      <c r="C496" s="3" t="s">
        <v>1037</v>
      </c>
      <c r="D496" s="5">
        <v>2500</v>
      </c>
      <c r="E496" s="5">
        <v>13684</v>
      </c>
      <c r="F496" t="s">
        <v>20</v>
      </c>
      <c r="G496">
        <v>268</v>
      </c>
      <c r="H496" t="s">
        <v>21</v>
      </c>
      <c r="I496" t="s">
        <v>22</v>
      </c>
      <c r="J496">
        <v>1332392400</v>
      </c>
      <c r="K496">
        <v>1332478800</v>
      </c>
      <c r="L496" s="11">
        <f t="shared" si="42"/>
        <v>40990.208333333336</v>
      </c>
      <c r="M496" s="11">
        <f t="shared" si="43"/>
        <v>40991.208333333336</v>
      </c>
      <c r="N496" t="b">
        <v>0</v>
      </c>
      <c r="O496" t="b">
        <v>0</v>
      </c>
      <c r="P496" t="s">
        <v>65</v>
      </c>
      <c r="Q496" t="str">
        <f t="shared" si="44"/>
        <v>technology</v>
      </c>
      <c r="R496" t="str">
        <f t="shared" si="45"/>
        <v>wearables</v>
      </c>
      <c r="S496" s="4">
        <f t="shared" si="46"/>
        <v>5.4736000000000002</v>
      </c>
      <c r="T496" s="5">
        <f t="shared" si="47"/>
        <v>51.059701492537314</v>
      </c>
    </row>
    <row r="497" spans="1:20" x14ac:dyDescent="0.35">
      <c r="A497">
        <v>495</v>
      </c>
      <c r="B497" t="s">
        <v>1038</v>
      </c>
      <c r="C497" s="3" t="s">
        <v>1039</v>
      </c>
      <c r="D497" s="5">
        <v>3200</v>
      </c>
      <c r="E497" s="5">
        <v>13264</v>
      </c>
      <c r="F497" t="s">
        <v>20</v>
      </c>
      <c r="G497">
        <v>195</v>
      </c>
      <c r="H497" t="s">
        <v>36</v>
      </c>
      <c r="I497" t="s">
        <v>37</v>
      </c>
      <c r="J497">
        <v>1402376400</v>
      </c>
      <c r="K497">
        <v>1402722000</v>
      </c>
      <c r="L497" s="11">
        <f t="shared" si="42"/>
        <v>41800.208333333336</v>
      </c>
      <c r="M497" s="11">
        <f t="shared" si="43"/>
        <v>41804.208333333336</v>
      </c>
      <c r="N497" t="b">
        <v>0</v>
      </c>
      <c r="O497" t="b">
        <v>0</v>
      </c>
      <c r="P497" t="s">
        <v>33</v>
      </c>
      <c r="Q497" t="str">
        <f t="shared" si="44"/>
        <v>theater</v>
      </c>
      <c r="R497" t="str">
        <f t="shared" si="45"/>
        <v>plays</v>
      </c>
      <c r="S497" s="4">
        <f t="shared" si="46"/>
        <v>4.1449999999999996</v>
      </c>
      <c r="T497" s="5">
        <f t="shared" si="47"/>
        <v>68.02051282051282</v>
      </c>
    </row>
    <row r="498" spans="1:20" x14ac:dyDescent="0.35">
      <c r="A498">
        <v>496</v>
      </c>
      <c r="B498" t="s">
        <v>1040</v>
      </c>
      <c r="C498" s="3" t="s">
        <v>1041</v>
      </c>
      <c r="D498" s="5">
        <v>183800</v>
      </c>
      <c r="E498" s="5">
        <v>1667</v>
      </c>
      <c r="F498" t="s">
        <v>14</v>
      </c>
      <c r="G498">
        <v>54</v>
      </c>
      <c r="H498" t="s">
        <v>21</v>
      </c>
      <c r="I498" t="s">
        <v>22</v>
      </c>
      <c r="J498">
        <v>1495342800</v>
      </c>
      <c r="K498">
        <v>1496811600</v>
      </c>
      <c r="L498" s="11">
        <f t="shared" si="42"/>
        <v>42876.208333333328</v>
      </c>
      <c r="M498" s="11">
        <f t="shared" si="43"/>
        <v>42893.208333333328</v>
      </c>
      <c r="N498" t="b">
        <v>0</v>
      </c>
      <c r="O498" t="b">
        <v>0</v>
      </c>
      <c r="P498" t="s">
        <v>71</v>
      </c>
      <c r="Q498" t="str">
        <f t="shared" si="44"/>
        <v>film &amp; video</v>
      </c>
      <c r="R498" t="str">
        <f t="shared" si="45"/>
        <v>animation</v>
      </c>
      <c r="S498" s="4">
        <f t="shared" si="46"/>
        <v>9.0696409140369975E-3</v>
      </c>
      <c r="T498" s="5">
        <f t="shared" si="47"/>
        <v>30.87037037037037</v>
      </c>
    </row>
    <row r="499" spans="1:20" x14ac:dyDescent="0.35">
      <c r="A499">
        <v>497</v>
      </c>
      <c r="B499" t="s">
        <v>1042</v>
      </c>
      <c r="C499" s="3" t="s">
        <v>1043</v>
      </c>
      <c r="D499" s="5">
        <v>9800</v>
      </c>
      <c r="E499" s="5">
        <v>3349</v>
      </c>
      <c r="F499" t="s">
        <v>14</v>
      </c>
      <c r="G499">
        <v>120</v>
      </c>
      <c r="H499" t="s">
        <v>21</v>
      </c>
      <c r="I499" t="s">
        <v>22</v>
      </c>
      <c r="J499">
        <v>1482213600</v>
      </c>
      <c r="K499">
        <v>1482213600</v>
      </c>
      <c r="L499" s="11">
        <f t="shared" si="42"/>
        <v>42724.25</v>
      </c>
      <c r="M499" s="11">
        <f t="shared" si="43"/>
        <v>42724.25</v>
      </c>
      <c r="N499" t="b">
        <v>0</v>
      </c>
      <c r="O499" t="b">
        <v>1</v>
      </c>
      <c r="P499" t="s">
        <v>65</v>
      </c>
      <c r="Q499" t="str">
        <f t="shared" si="44"/>
        <v>technology</v>
      </c>
      <c r="R499" t="str">
        <f t="shared" si="45"/>
        <v>wearables</v>
      </c>
      <c r="S499" s="4">
        <f t="shared" si="46"/>
        <v>0.34173469387755101</v>
      </c>
      <c r="T499" s="5">
        <f t="shared" si="47"/>
        <v>27.908333333333335</v>
      </c>
    </row>
    <row r="500" spans="1:20" x14ac:dyDescent="0.35">
      <c r="A500">
        <v>498</v>
      </c>
      <c r="B500" t="s">
        <v>1044</v>
      </c>
      <c r="C500" s="3" t="s">
        <v>1045</v>
      </c>
      <c r="D500" s="5">
        <v>193400</v>
      </c>
      <c r="E500" s="5">
        <v>46317</v>
      </c>
      <c r="F500" t="s">
        <v>14</v>
      </c>
      <c r="G500">
        <v>579</v>
      </c>
      <c r="H500" t="s">
        <v>36</v>
      </c>
      <c r="I500" t="s">
        <v>37</v>
      </c>
      <c r="J500">
        <v>1420092000</v>
      </c>
      <c r="K500">
        <v>1420264800</v>
      </c>
      <c r="L500" s="11">
        <f t="shared" si="42"/>
        <v>42005.25</v>
      </c>
      <c r="M500" s="11">
        <f t="shared" si="43"/>
        <v>42007.25</v>
      </c>
      <c r="N500" t="b">
        <v>0</v>
      </c>
      <c r="O500" t="b">
        <v>0</v>
      </c>
      <c r="P500" t="s">
        <v>28</v>
      </c>
      <c r="Q500" t="str">
        <f t="shared" si="44"/>
        <v>technology</v>
      </c>
      <c r="R500" t="str">
        <f t="shared" si="45"/>
        <v>web</v>
      </c>
      <c r="S500" s="4">
        <f t="shared" si="46"/>
        <v>0.239488107549121</v>
      </c>
      <c r="T500" s="5">
        <f t="shared" si="47"/>
        <v>79.994818652849744</v>
      </c>
    </row>
    <row r="501" spans="1:20" ht="31" x14ac:dyDescent="0.35">
      <c r="A501">
        <v>499</v>
      </c>
      <c r="B501" t="s">
        <v>1046</v>
      </c>
      <c r="C501" s="3" t="s">
        <v>1047</v>
      </c>
      <c r="D501" s="5">
        <v>163800</v>
      </c>
      <c r="E501" s="5">
        <v>78743</v>
      </c>
      <c r="F501" t="s">
        <v>14</v>
      </c>
      <c r="G501">
        <v>2072</v>
      </c>
      <c r="H501" t="s">
        <v>21</v>
      </c>
      <c r="I501" t="s">
        <v>22</v>
      </c>
      <c r="J501">
        <v>1458018000</v>
      </c>
      <c r="K501">
        <v>1458450000</v>
      </c>
      <c r="L501" s="11">
        <f t="shared" si="42"/>
        <v>42444.208333333328</v>
      </c>
      <c r="M501" s="11">
        <f t="shared" si="43"/>
        <v>42449.208333333328</v>
      </c>
      <c r="N501" t="b">
        <v>0</v>
      </c>
      <c r="O501" t="b">
        <v>1</v>
      </c>
      <c r="P501" t="s">
        <v>42</v>
      </c>
      <c r="Q501" t="str">
        <f t="shared" si="44"/>
        <v>film &amp; video</v>
      </c>
      <c r="R501" t="str">
        <f t="shared" si="45"/>
        <v>documentary</v>
      </c>
      <c r="S501" s="4">
        <f t="shared" si="46"/>
        <v>0.48072649572649573</v>
      </c>
      <c r="T501" s="5">
        <f t="shared" si="47"/>
        <v>38.003378378378379</v>
      </c>
    </row>
    <row r="502" spans="1:20" x14ac:dyDescent="0.35">
      <c r="A502">
        <v>500</v>
      </c>
      <c r="B502" t="s">
        <v>1048</v>
      </c>
      <c r="C502" s="3" t="s">
        <v>1049</v>
      </c>
      <c r="D502" s="5">
        <v>100</v>
      </c>
      <c r="E502" s="5">
        <v>0</v>
      </c>
      <c r="F502" t="s">
        <v>14</v>
      </c>
      <c r="G502">
        <v>0</v>
      </c>
      <c r="H502" t="s">
        <v>21</v>
      </c>
      <c r="I502" t="s">
        <v>22</v>
      </c>
      <c r="J502">
        <v>1367384400</v>
      </c>
      <c r="K502">
        <v>1369803600</v>
      </c>
      <c r="L502" s="11">
        <f t="shared" si="42"/>
        <v>41395.208333333336</v>
      </c>
      <c r="M502" s="11">
        <f t="shared" si="43"/>
        <v>41423.208333333336</v>
      </c>
      <c r="N502" t="b">
        <v>0</v>
      </c>
      <c r="O502" t="b">
        <v>1</v>
      </c>
      <c r="P502" t="s">
        <v>33</v>
      </c>
      <c r="Q502" t="str">
        <f t="shared" si="44"/>
        <v>theater</v>
      </c>
      <c r="R502" t="str">
        <f t="shared" si="45"/>
        <v>plays</v>
      </c>
      <c r="S502" s="4">
        <f t="shared" si="46"/>
        <v>0</v>
      </c>
      <c r="T502" s="5" t="str">
        <f t="shared" si="47"/>
        <v>n/a</v>
      </c>
    </row>
    <row r="503" spans="1:20" x14ac:dyDescent="0.35">
      <c r="A503">
        <v>501</v>
      </c>
      <c r="B503" t="s">
        <v>1050</v>
      </c>
      <c r="C503" s="3" t="s">
        <v>1051</v>
      </c>
      <c r="D503" s="5">
        <v>153600</v>
      </c>
      <c r="E503" s="5">
        <v>107743</v>
      </c>
      <c r="F503" t="s">
        <v>14</v>
      </c>
      <c r="G503">
        <v>1796</v>
      </c>
      <c r="H503" t="s">
        <v>21</v>
      </c>
      <c r="I503" t="s">
        <v>22</v>
      </c>
      <c r="J503">
        <v>1363064400</v>
      </c>
      <c r="K503">
        <v>1363237200</v>
      </c>
      <c r="L503" s="11">
        <f t="shared" si="42"/>
        <v>41345.208333333336</v>
      </c>
      <c r="M503" s="11">
        <f t="shared" si="43"/>
        <v>41347.208333333336</v>
      </c>
      <c r="N503" t="b">
        <v>0</v>
      </c>
      <c r="O503" t="b">
        <v>0</v>
      </c>
      <c r="P503" t="s">
        <v>42</v>
      </c>
      <c r="Q503" t="str">
        <f t="shared" si="44"/>
        <v>film &amp; video</v>
      </c>
      <c r="R503" t="str">
        <f t="shared" si="45"/>
        <v>documentary</v>
      </c>
      <c r="S503" s="4">
        <f t="shared" si="46"/>
        <v>0.70145182291666663</v>
      </c>
      <c r="T503" s="5">
        <f t="shared" si="47"/>
        <v>59.990534521158132</v>
      </c>
    </row>
    <row r="504" spans="1:20" x14ac:dyDescent="0.35">
      <c r="A504">
        <v>502</v>
      </c>
      <c r="B504" t="s">
        <v>477</v>
      </c>
      <c r="C504" s="3" t="s">
        <v>1052</v>
      </c>
      <c r="D504" s="5">
        <v>1300</v>
      </c>
      <c r="E504" s="5">
        <v>6889</v>
      </c>
      <c r="F504" t="s">
        <v>20</v>
      </c>
      <c r="G504">
        <v>186</v>
      </c>
      <c r="H504" t="s">
        <v>26</v>
      </c>
      <c r="I504" t="s">
        <v>27</v>
      </c>
      <c r="J504">
        <v>1343365200</v>
      </c>
      <c r="K504">
        <v>1345870800</v>
      </c>
      <c r="L504" s="11">
        <f t="shared" si="42"/>
        <v>41117.208333333336</v>
      </c>
      <c r="M504" s="11">
        <f t="shared" si="43"/>
        <v>41146.208333333336</v>
      </c>
      <c r="N504" t="b">
        <v>0</v>
      </c>
      <c r="O504" t="b">
        <v>1</v>
      </c>
      <c r="P504" t="s">
        <v>89</v>
      </c>
      <c r="Q504" t="str">
        <f t="shared" si="44"/>
        <v>games</v>
      </c>
      <c r="R504" t="str">
        <f t="shared" si="45"/>
        <v>video games</v>
      </c>
      <c r="S504" s="4">
        <f t="shared" si="46"/>
        <v>5.2992307692307694</v>
      </c>
      <c r="T504" s="5">
        <f t="shared" si="47"/>
        <v>37.037634408602152</v>
      </c>
    </row>
    <row r="505" spans="1:20" ht="31" x14ac:dyDescent="0.35">
      <c r="A505">
        <v>503</v>
      </c>
      <c r="B505" t="s">
        <v>1053</v>
      </c>
      <c r="C505" s="3" t="s">
        <v>1054</v>
      </c>
      <c r="D505" s="5">
        <v>25500</v>
      </c>
      <c r="E505" s="5">
        <v>45983</v>
      </c>
      <c r="F505" t="s">
        <v>20</v>
      </c>
      <c r="G505">
        <v>460</v>
      </c>
      <c r="H505" t="s">
        <v>21</v>
      </c>
      <c r="I505" t="s">
        <v>22</v>
      </c>
      <c r="J505">
        <v>1435726800</v>
      </c>
      <c r="K505">
        <v>1437454800</v>
      </c>
      <c r="L505" s="11">
        <f t="shared" si="42"/>
        <v>42186.208333333328</v>
      </c>
      <c r="M505" s="11">
        <f t="shared" si="43"/>
        <v>42206.208333333328</v>
      </c>
      <c r="N505" t="b">
        <v>0</v>
      </c>
      <c r="O505" t="b">
        <v>0</v>
      </c>
      <c r="P505" t="s">
        <v>53</v>
      </c>
      <c r="Q505" t="str">
        <f t="shared" si="44"/>
        <v>film &amp; video</v>
      </c>
      <c r="R505" t="str">
        <f t="shared" si="45"/>
        <v>drama</v>
      </c>
      <c r="S505" s="4">
        <f t="shared" si="46"/>
        <v>1.8032549019607844</v>
      </c>
      <c r="T505" s="5">
        <f t="shared" si="47"/>
        <v>99.963043478260872</v>
      </c>
    </row>
    <row r="506" spans="1:20" x14ac:dyDescent="0.35">
      <c r="A506">
        <v>504</v>
      </c>
      <c r="B506" t="s">
        <v>1055</v>
      </c>
      <c r="C506" s="3" t="s">
        <v>1056</v>
      </c>
      <c r="D506" s="5">
        <v>7500</v>
      </c>
      <c r="E506" s="5">
        <v>6924</v>
      </c>
      <c r="F506" t="s">
        <v>14</v>
      </c>
      <c r="G506">
        <v>62</v>
      </c>
      <c r="H506" t="s">
        <v>107</v>
      </c>
      <c r="I506" t="s">
        <v>108</v>
      </c>
      <c r="J506">
        <v>1431925200</v>
      </c>
      <c r="K506">
        <v>1432011600</v>
      </c>
      <c r="L506" s="11">
        <f t="shared" si="42"/>
        <v>42142.208333333328</v>
      </c>
      <c r="M506" s="11">
        <f t="shared" si="43"/>
        <v>42143.208333333328</v>
      </c>
      <c r="N506" t="b">
        <v>0</v>
      </c>
      <c r="O506" t="b">
        <v>0</v>
      </c>
      <c r="P506" t="s">
        <v>23</v>
      </c>
      <c r="Q506" t="str">
        <f t="shared" si="44"/>
        <v>music</v>
      </c>
      <c r="R506" t="str">
        <f t="shared" si="45"/>
        <v>rock</v>
      </c>
      <c r="S506" s="4">
        <f t="shared" si="46"/>
        <v>0.92320000000000002</v>
      </c>
      <c r="T506" s="5">
        <f t="shared" si="47"/>
        <v>111.6774193548387</v>
      </c>
    </row>
    <row r="507" spans="1:20" x14ac:dyDescent="0.35">
      <c r="A507">
        <v>505</v>
      </c>
      <c r="B507" t="s">
        <v>1057</v>
      </c>
      <c r="C507" s="3" t="s">
        <v>1058</v>
      </c>
      <c r="D507" s="5">
        <v>89900</v>
      </c>
      <c r="E507" s="5">
        <v>12497</v>
      </c>
      <c r="F507" t="s">
        <v>14</v>
      </c>
      <c r="G507">
        <v>347</v>
      </c>
      <c r="H507" t="s">
        <v>21</v>
      </c>
      <c r="I507" t="s">
        <v>22</v>
      </c>
      <c r="J507">
        <v>1362722400</v>
      </c>
      <c r="K507">
        <v>1366347600</v>
      </c>
      <c r="L507" s="11">
        <f t="shared" si="42"/>
        <v>41341.25</v>
      </c>
      <c r="M507" s="11">
        <f t="shared" si="43"/>
        <v>41383.208333333336</v>
      </c>
      <c r="N507" t="b">
        <v>0</v>
      </c>
      <c r="O507" t="b">
        <v>1</v>
      </c>
      <c r="P507" t="s">
        <v>133</v>
      </c>
      <c r="Q507" t="str">
        <f t="shared" si="44"/>
        <v>publishing</v>
      </c>
      <c r="R507" t="str">
        <f t="shared" si="45"/>
        <v>radio &amp; podcasts</v>
      </c>
      <c r="S507" s="4">
        <f t="shared" si="46"/>
        <v>0.13901001112347053</v>
      </c>
      <c r="T507" s="5">
        <f t="shared" si="47"/>
        <v>36.014409221902014</v>
      </c>
    </row>
    <row r="508" spans="1:20" x14ac:dyDescent="0.35">
      <c r="A508">
        <v>506</v>
      </c>
      <c r="B508" t="s">
        <v>1059</v>
      </c>
      <c r="C508" s="3" t="s">
        <v>1060</v>
      </c>
      <c r="D508" s="5">
        <v>18000</v>
      </c>
      <c r="E508" s="5">
        <v>166874</v>
      </c>
      <c r="F508" t="s">
        <v>20</v>
      </c>
      <c r="G508">
        <v>2528</v>
      </c>
      <c r="H508" t="s">
        <v>21</v>
      </c>
      <c r="I508" t="s">
        <v>22</v>
      </c>
      <c r="J508">
        <v>1511416800</v>
      </c>
      <c r="K508">
        <v>1512885600</v>
      </c>
      <c r="L508" s="11">
        <f t="shared" si="42"/>
        <v>43062.25</v>
      </c>
      <c r="M508" s="11">
        <f t="shared" si="43"/>
        <v>43079.25</v>
      </c>
      <c r="N508" t="b">
        <v>0</v>
      </c>
      <c r="O508" t="b">
        <v>1</v>
      </c>
      <c r="P508" t="s">
        <v>33</v>
      </c>
      <c r="Q508" t="str">
        <f t="shared" si="44"/>
        <v>theater</v>
      </c>
      <c r="R508" t="str">
        <f t="shared" si="45"/>
        <v>plays</v>
      </c>
      <c r="S508" s="4">
        <f t="shared" si="46"/>
        <v>9.2707777777777771</v>
      </c>
      <c r="T508" s="5">
        <f t="shared" si="47"/>
        <v>66.010284810126578</v>
      </c>
    </row>
    <row r="509" spans="1:20" ht="31" x14ac:dyDescent="0.35">
      <c r="A509">
        <v>507</v>
      </c>
      <c r="B509" t="s">
        <v>1061</v>
      </c>
      <c r="C509" s="3" t="s">
        <v>1062</v>
      </c>
      <c r="D509" s="5">
        <v>2100</v>
      </c>
      <c r="E509" s="5">
        <v>837</v>
      </c>
      <c r="F509" t="s">
        <v>14</v>
      </c>
      <c r="G509">
        <v>19</v>
      </c>
      <c r="H509" t="s">
        <v>21</v>
      </c>
      <c r="I509" t="s">
        <v>22</v>
      </c>
      <c r="J509">
        <v>1365483600</v>
      </c>
      <c r="K509">
        <v>1369717200</v>
      </c>
      <c r="L509" s="11">
        <f t="shared" si="42"/>
        <v>41373.208333333336</v>
      </c>
      <c r="M509" s="11">
        <f t="shared" si="43"/>
        <v>41422.208333333336</v>
      </c>
      <c r="N509" t="b">
        <v>0</v>
      </c>
      <c r="O509" t="b">
        <v>1</v>
      </c>
      <c r="P509" t="s">
        <v>28</v>
      </c>
      <c r="Q509" t="str">
        <f t="shared" si="44"/>
        <v>technology</v>
      </c>
      <c r="R509" t="str">
        <f t="shared" si="45"/>
        <v>web</v>
      </c>
      <c r="S509" s="4">
        <f t="shared" si="46"/>
        <v>0.39857142857142858</v>
      </c>
      <c r="T509" s="5">
        <f t="shared" si="47"/>
        <v>44.05263157894737</v>
      </c>
    </row>
    <row r="510" spans="1:20" x14ac:dyDescent="0.35">
      <c r="A510">
        <v>508</v>
      </c>
      <c r="B510" t="s">
        <v>1063</v>
      </c>
      <c r="C510" s="3" t="s">
        <v>1064</v>
      </c>
      <c r="D510" s="5">
        <v>172700</v>
      </c>
      <c r="E510" s="5">
        <v>193820</v>
      </c>
      <c r="F510" t="s">
        <v>20</v>
      </c>
      <c r="G510">
        <v>3657</v>
      </c>
      <c r="H510" t="s">
        <v>21</v>
      </c>
      <c r="I510" t="s">
        <v>22</v>
      </c>
      <c r="J510">
        <v>1532840400</v>
      </c>
      <c r="K510">
        <v>1534654800</v>
      </c>
      <c r="L510" s="11">
        <f t="shared" si="42"/>
        <v>43310.208333333328</v>
      </c>
      <c r="M510" s="11">
        <f t="shared" si="43"/>
        <v>43331.208333333328</v>
      </c>
      <c r="N510" t="b">
        <v>0</v>
      </c>
      <c r="O510" t="b">
        <v>0</v>
      </c>
      <c r="P510" t="s">
        <v>33</v>
      </c>
      <c r="Q510" t="str">
        <f t="shared" si="44"/>
        <v>theater</v>
      </c>
      <c r="R510" t="str">
        <f t="shared" si="45"/>
        <v>plays</v>
      </c>
      <c r="S510" s="4">
        <f t="shared" si="46"/>
        <v>1.1222929936305732</v>
      </c>
      <c r="T510" s="5">
        <f t="shared" si="47"/>
        <v>52.999726551818434</v>
      </c>
    </row>
    <row r="511" spans="1:20" x14ac:dyDescent="0.35">
      <c r="A511">
        <v>509</v>
      </c>
      <c r="B511" t="s">
        <v>398</v>
      </c>
      <c r="C511" s="3" t="s">
        <v>1065</v>
      </c>
      <c r="D511" s="5">
        <v>168500</v>
      </c>
      <c r="E511" s="5">
        <v>119510</v>
      </c>
      <c r="F511" t="s">
        <v>14</v>
      </c>
      <c r="G511">
        <v>1258</v>
      </c>
      <c r="H511" t="s">
        <v>21</v>
      </c>
      <c r="I511" t="s">
        <v>22</v>
      </c>
      <c r="J511">
        <v>1336194000</v>
      </c>
      <c r="K511">
        <v>1337058000</v>
      </c>
      <c r="L511" s="11">
        <f t="shared" si="42"/>
        <v>41034.208333333336</v>
      </c>
      <c r="M511" s="11">
        <f t="shared" si="43"/>
        <v>41044.208333333336</v>
      </c>
      <c r="N511" t="b">
        <v>0</v>
      </c>
      <c r="O511" t="b">
        <v>0</v>
      </c>
      <c r="P511" t="s">
        <v>33</v>
      </c>
      <c r="Q511" t="str">
        <f t="shared" si="44"/>
        <v>theater</v>
      </c>
      <c r="R511" t="str">
        <f t="shared" si="45"/>
        <v>plays</v>
      </c>
      <c r="S511" s="4">
        <f t="shared" si="46"/>
        <v>0.70925816023738875</v>
      </c>
      <c r="T511" s="5">
        <f t="shared" si="47"/>
        <v>95</v>
      </c>
    </row>
    <row r="512" spans="1:20" x14ac:dyDescent="0.35">
      <c r="A512">
        <v>510</v>
      </c>
      <c r="B512" t="s">
        <v>1066</v>
      </c>
      <c r="C512" s="3" t="s">
        <v>1067</v>
      </c>
      <c r="D512" s="5">
        <v>7800</v>
      </c>
      <c r="E512" s="5">
        <v>9289</v>
      </c>
      <c r="F512" t="s">
        <v>20</v>
      </c>
      <c r="G512">
        <v>131</v>
      </c>
      <c r="H512" t="s">
        <v>26</v>
      </c>
      <c r="I512" t="s">
        <v>27</v>
      </c>
      <c r="J512">
        <v>1527742800</v>
      </c>
      <c r="K512">
        <v>1529816400</v>
      </c>
      <c r="L512" s="11">
        <f t="shared" si="42"/>
        <v>43251.208333333328</v>
      </c>
      <c r="M512" s="11">
        <f t="shared" si="43"/>
        <v>43275.208333333328</v>
      </c>
      <c r="N512" t="b">
        <v>0</v>
      </c>
      <c r="O512" t="b">
        <v>0</v>
      </c>
      <c r="P512" t="s">
        <v>53</v>
      </c>
      <c r="Q512" t="str">
        <f t="shared" si="44"/>
        <v>film &amp; video</v>
      </c>
      <c r="R512" t="str">
        <f t="shared" si="45"/>
        <v>drama</v>
      </c>
      <c r="S512" s="4">
        <f t="shared" si="46"/>
        <v>1.1908974358974358</v>
      </c>
      <c r="T512" s="5">
        <f t="shared" si="47"/>
        <v>70.908396946564892</v>
      </c>
    </row>
    <row r="513" spans="1:20" x14ac:dyDescent="0.35">
      <c r="A513">
        <v>511</v>
      </c>
      <c r="B513" t="s">
        <v>1068</v>
      </c>
      <c r="C513" s="3" t="s">
        <v>1069</v>
      </c>
      <c r="D513" s="5">
        <v>147800</v>
      </c>
      <c r="E513" s="5">
        <v>35498</v>
      </c>
      <c r="F513" t="s">
        <v>14</v>
      </c>
      <c r="G513">
        <v>362</v>
      </c>
      <c r="H513" t="s">
        <v>21</v>
      </c>
      <c r="I513" t="s">
        <v>22</v>
      </c>
      <c r="J513">
        <v>1564030800</v>
      </c>
      <c r="K513">
        <v>1564894800</v>
      </c>
      <c r="L513" s="11">
        <f t="shared" si="42"/>
        <v>43671.208333333328</v>
      </c>
      <c r="M513" s="11">
        <f t="shared" si="43"/>
        <v>43681.208333333328</v>
      </c>
      <c r="N513" t="b">
        <v>0</v>
      </c>
      <c r="O513" t="b">
        <v>0</v>
      </c>
      <c r="P513" t="s">
        <v>33</v>
      </c>
      <c r="Q513" t="str">
        <f t="shared" si="44"/>
        <v>theater</v>
      </c>
      <c r="R513" t="str">
        <f t="shared" si="45"/>
        <v>plays</v>
      </c>
      <c r="S513" s="4">
        <f t="shared" si="46"/>
        <v>0.24017591339648173</v>
      </c>
      <c r="T513" s="5">
        <f t="shared" si="47"/>
        <v>98.060773480662988</v>
      </c>
    </row>
    <row r="514" spans="1:20" x14ac:dyDescent="0.35">
      <c r="A514">
        <v>512</v>
      </c>
      <c r="B514" t="s">
        <v>1070</v>
      </c>
      <c r="C514" s="3" t="s">
        <v>1071</v>
      </c>
      <c r="D514" s="5">
        <v>9100</v>
      </c>
      <c r="E514" s="5">
        <v>12678</v>
      </c>
      <c r="F514" t="s">
        <v>20</v>
      </c>
      <c r="G514">
        <v>239</v>
      </c>
      <c r="H514" t="s">
        <v>21</v>
      </c>
      <c r="I514" t="s">
        <v>22</v>
      </c>
      <c r="J514">
        <v>1404536400</v>
      </c>
      <c r="K514">
        <v>1404622800</v>
      </c>
      <c r="L514" s="11">
        <f t="shared" ref="L514:L577" si="48">J514 / 86400 + DATE(1970,1,1)</f>
        <v>41825.208333333336</v>
      </c>
      <c r="M514" s="11">
        <f t="shared" ref="M514:M577" si="49">K514 / 86400 + DATE(1970,1,1)</f>
        <v>41826.208333333336</v>
      </c>
      <c r="N514" t="b">
        <v>0</v>
      </c>
      <c r="O514" t="b">
        <v>1</v>
      </c>
      <c r="P514" t="s">
        <v>89</v>
      </c>
      <c r="Q514" t="str">
        <f t="shared" ref="Q514:Q577" si="50">LEFT(P514, FIND("/", P514)-1)</f>
        <v>games</v>
      </c>
      <c r="R514" t="str">
        <f t="shared" ref="R514:R577" si="51">RIGHT(P514, LEN(P514) -FIND("/", P514))</f>
        <v>video games</v>
      </c>
      <c r="S514" s="4">
        <f t="shared" ref="S514:S577" si="52">E514/D514</f>
        <v>1.3931868131868133</v>
      </c>
      <c r="T514" s="5">
        <f t="shared" ref="T514:T577" si="53">IFERROR(E514/G514, "n/a")</f>
        <v>53.046025104602514</v>
      </c>
    </row>
    <row r="515" spans="1:20" x14ac:dyDescent="0.35">
      <c r="A515">
        <v>513</v>
      </c>
      <c r="B515" t="s">
        <v>1072</v>
      </c>
      <c r="C515" s="3" t="s">
        <v>1073</v>
      </c>
      <c r="D515" s="5">
        <v>8300</v>
      </c>
      <c r="E515" s="5">
        <v>3260</v>
      </c>
      <c r="F515" t="s">
        <v>74</v>
      </c>
      <c r="G515">
        <v>35</v>
      </c>
      <c r="H515" t="s">
        <v>21</v>
      </c>
      <c r="I515" t="s">
        <v>22</v>
      </c>
      <c r="J515">
        <v>1284008400</v>
      </c>
      <c r="K515">
        <v>1284181200</v>
      </c>
      <c r="L515" s="11">
        <f t="shared" si="48"/>
        <v>40430.208333333336</v>
      </c>
      <c r="M515" s="11">
        <f t="shared" si="49"/>
        <v>40432.208333333336</v>
      </c>
      <c r="N515" t="b">
        <v>0</v>
      </c>
      <c r="O515" t="b">
        <v>0</v>
      </c>
      <c r="P515" t="s">
        <v>269</v>
      </c>
      <c r="Q515" t="str">
        <f t="shared" si="50"/>
        <v>film &amp; video</v>
      </c>
      <c r="R515" t="str">
        <f t="shared" si="51"/>
        <v>television</v>
      </c>
      <c r="S515" s="4">
        <f t="shared" si="52"/>
        <v>0.39277108433734942</v>
      </c>
      <c r="T515" s="5">
        <f t="shared" si="53"/>
        <v>93.142857142857139</v>
      </c>
    </row>
    <row r="516" spans="1:20" x14ac:dyDescent="0.35">
      <c r="A516">
        <v>514</v>
      </c>
      <c r="B516" t="s">
        <v>1074</v>
      </c>
      <c r="C516" s="3" t="s">
        <v>1075</v>
      </c>
      <c r="D516" s="5">
        <v>138700</v>
      </c>
      <c r="E516" s="5">
        <v>31123</v>
      </c>
      <c r="F516" t="s">
        <v>74</v>
      </c>
      <c r="G516">
        <v>528</v>
      </c>
      <c r="H516" t="s">
        <v>98</v>
      </c>
      <c r="I516" t="s">
        <v>99</v>
      </c>
      <c r="J516">
        <v>1386309600</v>
      </c>
      <c r="K516">
        <v>1386741600</v>
      </c>
      <c r="L516" s="11">
        <f t="shared" si="48"/>
        <v>41614.25</v>
      </c>
      <c r="M516" s="11">
        <f t="shared" si="49"/>
        <v>41619.25</v>
      </c>
      <c r="N516" t="b">
        <v>0</v>
      </c>
      <c r="O516" t="b">
        <v>1</v>
      </c>
      <c r="P516" t="s">
        <v>23</v>
      </c>
      <c r="Q516" t="str">
        <f t="shared" si="50"/>
        <v>music</v>
      </c>
      <c r="R516" t="str">
        <f t="shared" si="51"/>
        <v>rock</v>
      </c>
      <c r="S516" s="4">
        <f t="shared" si="52"/>
        <v>0.22439077144917088</v>
      </c>
      <c r="T516" s="5">
        <f t="shared" si="53"/>
        <v>58.945075757575758</v>
      </c>
    </row>
    <row r="517" spans="1:20" x14ac:dyDescent="0.35">
      <c r="A517">
        <v>515</v>
      </c>
      <c r="B517" t="s">
        <v>1076</v>
      </c>
      <c r="C517" s="3" t="s">
        <v>1077</v>
      </c>
      <c r="D517" s="5">
        <v>8600</v>
      </c>
      <c r="E517" s="5">
        <v>4797</v>
      </c>
      <c r="F517" t="s">
        <v>14</v>
      </c>
      <c r="G517">
        <v>133</v>
      </c>
      <c r="H517" t="s">
        <v>15</v>
      </c>
      <c r="I517" t="s">
        <v>16</v>
      </c>
      <c r="J517">
        <v>1324620000</v>
      </c>
      <c r="K517">
        <v>1324792800</v>
      </c>
      <c r="L517" s="11">
        <f t="shared" si="48"/>
        <v>40900.25</v>
      </c>
      <c r="M517" s="11">
        <f t="shared" si="49"/>
        <v>40902.25</v>
      </c>
      <c r="N517" t="b">
        <v>0</v>
      </c>
      <c r="O517" t="b">
        <v>1</v>
      </c>
      <c r="P517" t="s">
        <v>33</v>
      </c>
      <c r="Q517" t="str">
        <f t="shared" si="50"/>
        <v>theater</v>
      </c>
      <c r="R517" t="str">
        <f t="shared" si="51"/>
        <v>plays</v>
      </c>
      <c r="S517" s="4">
        <f t="shared" si="52"/>
        <v>0.55779069767441858</v>
      </c>
      <c r="T517" s="5">
        <f t="shared" si="53"/>
        <v>36.067669172932334</v>
      </c>
    </row>
    <row r="518" spans="1:20" x14ac:dyDescent="0.35">
      <c r="A518">
        <v>516</v>
      </c>
      <c r="B518" t="s">
        <v>1078</v>
      </c>
      <c r="C518" s="3" t="s">
        <v>1079</v>
      </c>
      <c r="D518" s="5">
        <v>125400</v>
      </c>
      <c r="E518" s="5">
        <v>53324</v>
      </c>
      <c r="F518" t="s">
        <v>14</v>
      </c>
      <c r="G518">
        <v>846</v>
      </c>
      <c r="H518" t="s">
        <v>21</v>
      </c>
      <c r="I518" t="s">
        <v>22</v>
      </c>
      <c r="J518">
        <v>1281070800</v>
      </c>
      <c r="K518">
        <v>1284354000</v>
      </c>
      <c r="L518" s="11">
        <f t="shared" si="48"/>
        <v>40396.208333333336</v>
      </c>
      <c r="M518" s="11">
        <f t="shared" si="49"/>
        <v>40434.208333333336</v>
      </c>
      <c r="N518" t="b">
        <v>0</v>
      </c>
      <c r="O518" t="b">
        <v>0</v>
      </c>
      <c r="P518" t="s">
        <v>68</v>
      </c>
      <c r="Q518" t="str">
        <f t="shared" si="50"/>
        <v>publishing</v>
      </c>
      <c r="R518" t="str">
        <f t="shared" si="51"/>
        <v>nonfiction</v>
      </c>
      <c r="S518" s="4">
        <f t="shared" si="52"/>
        <v>0.42523125996810207</v>
      </c>
      <c r="T518" s="5">
        <f t="shared" si="53"/>
        <v>63.030732860520096</v>
      </c>
    </row>
    <row r="519" spans="1:20" x14ac:dyDescent="0.35">
      <c r="A519">
        <v>517</v>
      </c>
      <c r="B519" t="s">
        <v>1080</v>
      </c>
      <c r="C519" s="3" t="s">
        <v>1081</v>
      </c>
      <c r="D519" s="5">
        <v>5900</v>
      </c>
      <c r="E519" s="5">
        <v>6608</v>
      </c>
      <c r="F519" t="s">
        <v>20</v>
      </c>
      <c r="G519">
        <v>78</v>
      </c>
      <c r="H519" t="s">
        <v>21</v>
      </c>
      <c r="I519" t="s">
        <v>22</v>
      </c>
      <c r="J519">
        <v>1493960400</v>
      </c>
      <c r="K519">
        <v>1494392400</v>
      </c>
      <c r="L519" s="11">
        <f t="shared" si="48"/>
        <v>42860.208333333328</v>
      </c>
      <c r="M519" s="11">
        <f t="shared" si="49"/>
        <v>42865.208333333328</v>
      </c>
      <c r="N519" t="b">
        <v>0</v>
      </c>
      <c r="O519" t="b">
        <v>0</v>
      </c>
      <c r="P519" t="s">
        <v>17</v>
      </c>
      <c r="Q519" t="str">
        <f t="shared" si="50"/>
        <v>food</v>
      </c>
      <c r="R519" t="str">
        <f t="shared" si="51"/>
        <v>food trucks</v>
      </c>
      <c r="S519" s="4">
        <f t="shared" si="52"/>
        <v>1.1200000000000001</v>
      </c>
      <c r="T519" s="5">
        <f t="shared" si="53"/>
        <v>84.717948717948715</v>
      </c>
    </row>
    <row r="520" spans="1:20" ht="31" x14ac:dyDescent="0.35">
      <c r="A520">
        <v>518</v>
      </c>
      <c r="B520" t="s">
        <v>1082</v>
      </c>
      <c r="C520" s="3" t="s">
        <v>1083</v>
      </c>
      <c r="D520" s="5">
        <v>8800</v>
      </c>
      <c r="E520" s="5">
        <v>622</v>
      </c>
      <c r="F520" t="s">
        <v>14</v>
      </c>
      <c r="G520">
        <v>10</v>
      </c>
      <c r="H520" t="s">
        <v>21</v>
      </c>
      <c r="I520" t="s">
        <v>22</v>
      </c>
      <c r="J520">
        <v>1519365600</v>
      </c>
      <c r="K520">
        <v>1519538400</v>
      </c>
      <c r="L520" s="11">
        <f t="shared" si="48"/>
        <v>43154.25</v>
      </c>
      <c r="M520" s="11">
        <f t="shared" si="49"/>
        <v>43156.25</v>
      </c>
      <c r="N520" t="b">
        <v>0</v>
      </c>
      <c r="O520" t="b">
        <v>1</v>
      </c>
      <c r="P520" t="s">
        <v>71</v>
      </c>
      <c r="Q520" t="str">
        <f t="shared" si="50"/>
        <v>film &amp; video</v>
      </c>
      <c r="R520" t="str">
        <f t="shared" si="51"/>
        <v>animation</v>
      </c>
      <c r="S520" s="4">
        <f t="shared" si="52"/>
        <v>7.0681818181818179E-2</v>
      </c>
      <c r="T520" s="5">
        <f t="shared" si="53"/>
        <v>62.2</v>
      </c>
    </row>
    <row r="521" spans="1:20" x14ac:dyDescent="0.35">
      <c r="A521">
        <v>519</v>
      </c>
      <c r="B521" t="s">
        <v>1084</v>
      </c>
      <c r="C521" s="3" t="s">
        <v>1085</v>
      </c>
      <c r="D521" s="5">
        <v>177700</v>
      </c>
      <c r="E521" s="5">
        <v>180802</v>
      </c>
      <c r="F521" t="s">
        <v>20</v>
      </c>
      <c r="G521">
        <v>1773</v>
      </c>
      <c r="H521" t="s">
        <v>21</v>
      </c>
      <c r="I521" t="s">
        <v>22</v>
      </c>
      <c r="J521">
        <v>1420696800</v>
      </c>
      <c r="K521">
        <v>1421906400</v>
      </c>
      <c r="L521" s="11">
        <f t="shared" si="48"/>
        <v>42012.25</v>
      </c>
      <c r="M521" s="11">
        <f t="shared" si="49"/>
        <v>42026.25</v>
      </c>
      <c r="N521" t="b">
        <v>0</v>
      </c>
      <c r="O521" t="b">
        <v>1</v>
      </c>
      <c r="P521" t="s">
        <v>23</v>
      </c>
      <c r="Q521" t="str">
        <f t="shared" si="50"/>
        <v>music</v>
      </c>
      <c r="R521" t="str">
        <f t="shared" si="51"/>
        <v>rock</v>
      </c>
      <c r="S521" s="4">
        <f t="shared" si="52"/>
        <v>1.0174563871693867</v>
      </c>
      <c r="T521" s="5">
        <f t="shared" si="53"/>
        <v>101.97518330513255</v>
      </c>
    </row>
    <row r="522" spans="1:20" x14ac:dyDescent="0.35">
      <c r="A522">
        <v>520</v>
      </c>
      <c r="B522" t="s">
        <v>1086</v>
      </c>
      <c r="C522" s="3" t="s">
        <v>1087</v>
      </c>
      <c r="D522" s="5">
        <v>800</v>
      </c>
      <c r="E522" s="5">
        <v>3406</v>
      </c>
      <c r="F522" t="s">
        <v>20</v>
      </c>
      <c r="G522">
        <v>32</v>
      </c>
      <c r="H522" t="s">
        <v>21</v>
      </c>
      <c r="I522" t="s">
        <v>22</v>
      </c>
      <c r="J522">
        <v>1555650000</v>
      </c>
      <c r="K522">
        <v>1555909200</v>
      </c>
      <c r="L522" s="11">
        <f t="shared" si="48"/>
        <v>43574.208333333328</v>
      </c>
      <c r="M522" s="11">
        <f t="shared" si="49"/>
        <v>43577.208333333328</v>
      </c>
      <c r="N522" t="b">
        <v>0</v>
      </c>
      <c r="O522" t="b">
        <v>0</v>
      </c>
      <c r="P522" t="s">
        <v>33</v>
      </c>
      <c r="Q522" t="str">
        <f t="shared" si="50"/>
        <v>theater</v>
      </c>
      <c r="R522" t="str">
        <f t="shared" si="51"/>
        <v>plays</v>
      </c>
      <c r="S522" s="4">
        <f t="shared" si="52"/>
        <v>4.2575000000000003</v>
      </c>
      <c r="T522" s="5">
        <f t="shared" si="53"/>
        <v>106.4375</v>
      </c>
    </row>
    <row r="523" spans="1:20" x14ac:dyDescent="0.35">
      <c r="A523">
        <v>521</v>
      </c>
      <c r="B523" t="s">
        <v>1088</v>
      </c>
      <c r="C523" s="3" t="s">
        <v>141</v>
      </c>
      <c r="D523" s="5">
        <v>7600</v>
      </c>
      <c r="E523" s="5">
        <v>11061</v>
      </c>
      <c r="F523" t="s">
        <v>20</v>
      </c>
      <c r="G523">
        <v>369</v>
      </c>
      <c r="H523" t="s">
        <v>21</v>
      </c>
      <c r="I523" t="s">
        <v>22</v>
      </c>
      <c r="J523">
        <v>1471928400</v>
      </c>
      <c r="K523">
        <v>1472446800</v>
      </c>
      <c r="L523" s="11">
        <f t="shared" si="48"/>
        <v>42605.208333333328</v>
      </c>
      <c r="M523" s="11">
        <f t="shared" si="49"/>
        <v>42611.208333333328</v>
      </c>
      <c r="N523" t="b">
        <v>0</v>
      </c>
      <c r="O523" t="b">
        <v>1</v>
      </c>
      <c r="P523" t="s">
        <v>53</v>
      </c>
      <c r="Q523" t="str">
        <f t="shared" si="50"/>
        <v>film &amp; video</v>
      </c>
      <c r="R523" t="str">
        <f t="shared" si="51"/>
        <v>drama</v>
      </c>
      <c r="S523" s="4">
        <f t="shared" si="52"/>
        <v>1.4553947368421052</v>
      </c>
      <c r="T523" s="5">
        <f t="shared" si="53"/>
        <v>29.975609756097562</v>
      </c>
    </row>
    <row r="524" spans="1:20" ht="31" x14ac:dyDescent="0.35">
      <c r="A524">
        <v>522</v>
      </c>
      <c r="B524" t="s">
        <v>1089</v>
      </c>
      <c r="C524" s="3" t="s">
        <v>1090</v>
      </c>
      <c r="D524" s="5">
        <v>50500</v>
      </c>
      <c r="E524" s="5">
        <v>16389</v>
      </c>
      <c r="F524" t="s">
        <v>14</v>
      </c>
      <c r="G524">
        <v>191</v>
      </c>
      <c r="H524" t="s">
        <v>21</v>
      </c>
      <c r="I524" t="s">
        <v>22</v>
      </c>
      <c r="J524">
        <v>1341291600</v>
      </c>
      <c r="K524">
        <v>1342328400</v>
      </c>
      <c r="L524" s="11">
        <f t="shared" si="48"/>
        <v>41093.208333333336</v>
      </c>
      <c r="M524" s="11">
        <f t="shared" si="49"/>
        <v>41105.208333333336</v>
      </c>
      <c r="N524" t="b">
        <v>0</v>
      </c>
      <c r="O524" t="b">
        <v>0</v>
      </c>
      <c r="P524" t="s">
        <v>100</v>
      </c>
      <c r="Q524" t="str">
        <f t="shared" si="50"/>
        <v>film &amp; video</v>
      </c>
      <c r="R524" t="str">
        <f t="shared" si="51"/>
        <v>shorts</v>
      </c>
      <c r="S524" s="4">
        <f t="shared" si="52"/>
        <v>0.32453465346534655</v>
      </c>
      <c r="T524" s="5">
        <f t="shared" si="53"/>
        <v>85.806282722513089</v>
      </c>
    </row>
    <row r="525" spans="1:20" x14ac:dyDescent="0.35">
      <c r="A525">
        <v>523</v>
      </c>
      <c r="B525" t="s">
        <v>1091</v>
      </c>
      <c r="C525" s="3" t="s">
        <v>1092</v>
      </c>
      <c r="D525" s="5">
        <v>900</v>
      </c>
      <c r="E525" s="5">
        <v>6303</v>
      </c>
      <c r="F525" t="s">
        <v>20</v>
      </c>
      <c r="G525">
        <v>89</v>
      </c>
      <c r="H525" t="s">
        <v>21</v>
      </c>
      <c r="I525" t="s">
        <v>22</v>
      </c>
      <c r="J525">
        <v>1267682400</v>
      </c>
      <c r="K525">
        <v>1268114400</v>
      </c>
      <c r="L525" s="11">
        <f t="shared" si="48"/>
        <v>40241.25</v>
      </c>
      <c r="M525" s="11">
        <f t="shared" si="49"/>
        <v>40246.25</v>
      </c>
      <c r="N525" t="b">
        <v>0</v>
      </c>
      <c r="O525" t="b">
        <v>0</v>
      </c>
      <c r="P525" t="s">
        <v>100</v>
      </c>
      <c r="Q525" t="str">
        <f t="shared" si="50"/>
        <v>film &amp; video</v>
      </c>
      <c r="R525" t="str">
        <f t="shared" si="51"/>
        <v>shorts</v>
      </c>
      <c r="S525" s="4">
        <f t="shared" si="52"/>
        <v>7.003333333333333</v>
      </c>
      <c r="T525" s="5">
        <f t="shared" si="53"/>
        <v>70.82022471910112</v>
      </c>
    </row>
    <row r="526" spans="1:20" x14ac:dyDescent="0.35">
      <c r="A526">
        <v>524</v>
      </c>
      <c r="B526" t="s">
        <v>1093</v>
      </c>
      <c r="C526" s="3" t="s">
        <v>1094</v>
      </c>
      <c r="D526" s="5">
        <v>96700</v>
      </c>
      <c r="E526" s="5">
        <v>81136</v>
      </c>
      <c r="F526" t="s">
        <v>14</v>
      </c>
      <c r="G526">
        <v>1979</v>
      </c>
      <c r="H526" t="s">
        <v>21</v>
      </c>
      <c r="I526" t="s">
        <v>22</v>
      </c>
      <c r="J526">
        <v>1272258000</v>
      </c>
      <c r="K526">
        <v>1273381200</v>
      </c>
      <c r="L526" s="11">
        <f t="shared" si="48"/>
        <v>40294.208333333336</v>
      </c>
      <c r="M526" s="11">
        <f t="shared" si="49"/>
        <v>40307.208333333336</v>
      </c>
      <c r="N526" t="b">
        <v>0</v>
      </c>
      <c r="O526" t="b">
        <v>0</v>
      </c>
      <c r="P526" t="s">
        <v>33</v>
      </c>
      <c r="Q526" t="str">
        <f t="shared" si="50"/>
        <v>theater</v>
      </c>
      <c r="R526" t="str">
        <f t="shared" si="51"/>
        <v>plays</v>
      </c>
      <c r="S526" s="4">
        <f t="shared" si="52"/>
        <v>0.83904860392967939</v>
      </c>
      <c r="T526" s="5">
        <f t="shared" si="53"/>
        <v>40.998484082870135</v>
      </c>
    </row>
    <row r="527" spans="1:20" x14ac:dyDescent="0.35">
      <c r="A527">
        <v>525</v>
      </c>
      <c r="B527" t="s">
        <v>1095</v>
      </c>
      <c r="C527" s="3" t="s">
        <v>1096</v>
      </c>
      <c r="D527" s="5">
        <v>2100</v>
      </c>
      <c r="E527" s="5">
        <v>1768</v>
      </c>
      <c r="F527" t="s">
        <v>14</v>
      </c>
      <c r="G527">
        <v>63</v>
      </c>
      <c r="H527" t="s">
        <v>21</v>
      </c>
      <c r="I527" t="s">
        <v>22</v>
      </c>
      <c r="J527">
        <v>1290492000</v>
      </c>
      <c r="K527">
        <v>1290837600</v>
      </c>
      <c r="L527" s="11">
        <f t="shared" si="48"/>
        <v>40505.25</v>
      </c>
      <c r="M527" s="11">
        <f t="shared" si="49"/>
        <v>40509.25</v>
      </c>
      <c r="N527" t="b">
        <v>0</v>
      </c>
      <c r="O527" t="b">
        <v>0</v>
      </c>
      <c r="P527" t="s">
        <v>65</v>
      </c>
      <c r="Q527" t="str">
        <f t="shared" si="50"/>
        <v>technology</v>
      </c>
      <c r="R527" t="str">
        <f t="shared" si="51"/>
        <v>wearables</v>
      </c>
      <c r="S527" s="4">
        <f t="shared" si="52"/>
        <v>0.84190476190476193</v>
      </c>
      <c r="T527" s="5">
        <f t="shared" si="53"/>
        <v>28.063492063492063</v>
      </c>
    </row>
    <row r="528" spans="1:20" ht="31" x14ac:dyDescent="0.35">
      <c r="A528">
        <v>526</v>
      </c>
      <c r="B528" t="s">
        <v>1097</v>
      </c>
      <c r="C528" s="3" t="s">
        <v>1098</v>
      </c>
      <c r="D528" s="5">
        <v>8300</v>
      </c>
      <c r="E528" s="5">
        <v>12944</v>
      </c>
      <c r="F528" t="s">
        <v>20</v>
      </c>
      <c r="G528">
        <v>147</v>
      </c>
      <c r="H528" t="s">
        <v>21</v>
      </c>
      <c r="I528" t="s">
        <v>22</v>
      </c>
      <c r="J528">
        <v>1451109600</v>
      </c>
      <c r="K528">
        <v>1454306400</v>
      </c>
      <c r="L528" s="11">
        <f t="shared" si="48"/>
        <v>42364.25</v>
      </c>
      <c r="M528" s="11">
        <f t="shared" si="49"/>
        <v>42401.25</v>
      </c>
      <c r="N528" t="b">
        <v>0</v>
      </c>
      <c r="O528" t="b">
        <v>1</v>
      </c>
      <c r="P528" t="s">
        <v>33</v>
      </c>
      <c r="Q528" t="str">
        <f t="shared" si="50"/>
        <v>theater</v>
      </c>
      <c r="R528" t="str">
        <f t="shared" si="51"/>
        <v>plays</v>
      </c>
      <c r="S528" s="4">
        <f t="shared" si="52"/>
        <v>1.5595180722891566</v>
      </c>
      <c r="T528" s="5">
        <f t="shared" si="53"/>
        <v>88.054421768707485</v>
      </c>
    </row>
    <row r="529" spans="1:20" x14ac:dyDescent="0.35">
      <c r="A529">
        <v>527</v>
      </c>
      <c r="B529" t="s">
        <v>1099</v>
      </c>
      <c r="C529" s="3" t="s">
        <v>1100</v>
      </c>
      <c r="D529" s="5">
        <v>189200</v>
      </c>
      <c r="E529" s="5">
        <v>188480</v>
      </c>
      <c r="F529" t="s">
        <v>14</v>
      </c>
      <c r="G529">
        <v>6080</v>
      </c>
      <c r="H529" t="s">
        <v>15</v>
      </c>
      <c r="I529" t="s">
        <v>16</v>
      </c>
      <c r="J529">
        <v>1454652000</v>
      </c>
      <c r="K529">
        <v>1457762400</v>
      </c>
      <c r="L529" s="11">
        <f t="shared" si="48"/>
        <v>42405.25</v>
      </c>
      <c r="M529" s="11">
        <f t="shared" si="49"/>
        <v>42441.25</v>
      </c>
      <c r="N529" t="b">
        <v>0</v>
      </c>
      <c r="O529" t="b">
        <v>0</v>
      </c>
      <c r="P529" t="s">
        <v>71</v>
      </c>
      <c r="Q529" t="str">
        <f t="shared" si="50"/>
        <v>film &amp; video</v>
      </c>
      <c r="R529" t="str">
        <f t="shared" si="51"/>
        <v>animation</v>
      </c>
      <c r="S529" s="4">
        <f t="shared" si="52"/>
        <v>0.99619450317124736</v>
      </c>
      <c r="T529" s="5">
        <f t="shared" si="53"/>
        <v>31</v>
      </c>
    </row>
    <row r="530" spans="1:20" x14ac:dyDescent="0.35">
      <c r="A530">
        <v>528</v>
      </c>
      <c r="B530" t="s">
        <v>1101</v>
      </c>
      <c r="C530" s="3" t="s">
        <v>1102</v>
      </c>
      <c r="D530" s="5">
        <v>9000</v>
      </c>
      <c r="E530" s="5">
        <v>7227</v>
      </c>
      <c r="F530" t="s">
        <v>14</v>
      </c>
      <c r="G530">
        <v>80</v>
      </c>
      <c r="H530" t="s">
        <v>40</v>
      </c>
      <c r="I530" t="s">
        <v>41</v>
      </c>
      <c r="J530">
        <v>1385186400</v>
      </c>
      <c r="K530">
        <v>1389074400</v>
      </c>
      <c r="L530" s="11">
        <f t="shared" si="48"/>
        <v>41601.25</v>
      </c>
      <c r="M530" s="11">
        <f t="shared" si="49"/>
        <v>41646.25</v>
      </c>
      <c r="N530" t="b">
        <v>0</v>
      </c>
      <c r="O530" t="b">
        <v>0</v>
      </c>
      <c r="P530" t="s">
        <v>60</v>
      </c>
      <c r="Q530" t="str">
        <f t="shared" si="50"/>
        <v>music</v>
      </c>
      <c r="R530" t="str">
        <f t="shared" si="51"/>
        <v>indie rock</v>
      </c>
      <c r="S530" s="4">
        <f t="shared" si="52"/>
        <v>0.80300000000000005</v>
      </c>
      <c r="T530" s="5">
        <f t="shared" si="53"/>
        <v>90.337500000000006</v>
      </c>
    </row>
    <row r="531" spans="1:20" x14ac:dyDescent="0.35">
      <c r="A531">
        <v>529</v>
      </c>
      <c r="B531" t="s">
        <v>1103</v>
      </c>
      <c r="C531" s="3" t="s">
        <v>1104</v>
      </c>
      <c r="D531" s="5">
        <v>5100</v>
      </c>
      <c r="E531" s="5">
        <v>574</v>
      </c>
      <c r="F531" t="s">
        <v>14</v>
      </c>
      <c r="G531">
        <v>9</v>
      </c>
      <c r="H531" t="s">
        <v>21</v>
      </c>
      <c r="I531" t="s">
        <v>22</v>
      </c>
      <c r="J531">
        <v>1399698000</v>
      </c>
      <c r="K531">
        <v>1402117200</v>
      </c>
      <c r="L531" s="11">
        <f t="shared" si="48"/>
        <v>41769.208333333336</v>
      </c>
      <c r="M531" s="11">
        <f t="shared" si="49"/>
        <v>41797.208333333336</v>
      </c>
      <c r="N531" t="b">
        <v>0</v>
      </c>
      <c r="O531" t="b">
        <v>0</v>
      </c>
      <c r="P531" t="s">
        <v>89</v>
      </c>
      <c r="Q531" t="str">
        <f t="shared" si="50"/>
        <v>games</v>
      </c>
      <c r="R531" t="str">
        <f t="shared" si="51"/>
        <v>video games</v>
      </c>
      <c r="S531" s="4">
        <f t="shared" si="52"/>
        <v>0.11254901960784314</v>
      </c>
      <c r="T531" s="5">
        <f t="shared" si="53"/>
        <v>63.777777777777779</v>
      </c>
    </row>
    <row r="532" spans="1:20" ht="31" x14ac:dyDescent="0.35">
      <c r="A532">
        <v>530</v>
      </c>
      <c r="B532" t="s">
        <v>1105</v>
      </c>
      <c r="C532" s="3" t="s">
        <v>1106</v>
      </c>
      <c r="D532" s="5">
        <v>105000</v>
      </c>
      <c r="E532" s="5">
        <v>96328</v>
      </c>
      <c r="F532" t="s">
        <v>14</v>
      </c>
      <c r="G532">
        <v>1784</v>
      </c>
      <c r="H532" t="s">
        <v>21</v>
      </c>
      <c r="I532" t="s">
        <v>22</v>
      </c>
      <c r="J532">
        <v>1283230800</v>
      </c>
      <c r="K532">
        <v>1284440400</v>
      </c>
      <c r="L532" s="11">
        <f t="shared" si="48"/>
        <v>40421.208333333336</v>
      </c>
      <c r="M532" s="11">
        <f t="shared" si="49"/>
        <v>40435.208333333336</v>
      </c>
      <c r="N532" t="b">
        <v>0</v>
      </c>
      <c r="O532" t="b">
        <v>1</v>
      </c>
      <c r="P532" t="s">
        <v>119</v>
      </c>
      <c r="Q532" t="str">
        <f t="shared" si="50"/>
        <v>publishing</v>
      </c>
      <c r="R532" t="str">
        <f t="shared" si="51"/>
        <v>fiction</v>
      </c>
      <c r="S532" s="4">
        <f t="shared" si="52"/>
        <v>0.91740952380952379</v>
      </c>
      <c r="T532" s="5">
        <f t="shared" si="53"/>
        <v>53.995515695067262</v>
      </c>
    </row>
    <row r="533" spans="1:20" ht="31" x14ac:dyDescent="0.35">
      <c r="A533">
        <v>531</v>
      </c>
      <c r="B533" t="s">
        <v>1107</v>
      </c>
      <c r="C533" s="3" t="s">
        <v>1108</v>
      </c>
      <c r="D533" s="5">
        <v>186700</v>
      </c>
      <c r="E533" s="5">
        <v>178338</v>
      </c>
      <c r="F533" t="s">
        <v>47</v>
      </c>
      <c r="G533">
        <v>3640</v>
      </c>
      <c r="H533" t="s">
        <v>98</v>
      </c>
      <c r="I533" t="s">
        <v>99</v>
      </c>
      <c r="J533">
        <v>1384149600</v>
      </c>
      <c r="K533">
        <v>1388988000</v>
      </c>
      <c r="L533" s="11">
        <f t="shared" si="48"/>
        <v>41589.25</v>
      </c>
      <c r="M533" s="11">
        <f t="shared" si="49"/>
        <v>41645.25</v>
      </c>
      <c r="N533" t="b">
        <v>0</v>
      </c>
      <c r="O533" t="b">
        <v>0</v>
      </c>
      <c r="P533" t="s">
        <v>89</v>
      </c>
      <c r="Q533" t="str">
        <f t="shared" si="50"/>
        <v>games</v>
      </c>
      <c r="R533" t="str">
        <f t="shared" si="51"/>
        <v>video games</v>
      </c>
      <c r="S533" s="4">
        <f t="shared" si="52"/>
        <v>0.95521156936261387</v>
      </c>
      <c r="T533" s="5">
        <f t="shared" si="53"/>
        <v>48.993956043956047</v>
      </c>
    </row>
    <row r="534" spans="1:20" x14ac:dyDescent="0.35">
      <c r="A534">
        <v>532</v>
      </c>
      <c r="B534" t="s">
        <v>1109</v>
      </c>
      <c r="C534" s="3" t="s">
        <v>1110</v>
      </c>
      <c r="D534" s="5">
        <v>1600</v>
      </c>
      <c r="E534" s="5">
        <v>8046</v>
      </c>
      <c r="F534" t="s">
        <v>20</v>
      </c>
      <c r="G534">
        <v>126</v>
      </c>
      <c r="H534" t="s">
        <v>15</v>
      </c>
      <c r="I534" t="s">
        <v>16</v>
      </c>
      <c r="J534">
        <v>1516860000</v>
      </c>
      <c r="K534">
        <v>1516946400</v>
      </c>
      <c r="L534" s="11">
        <f t="shared" si="48"/>
        <v>43125.25</v>
      </c>
      <c r="M534" s="11">
        <f t="shared" si="49"/>
        <v>43126.25</v>
      </c>
      <c r="N534" t="b">
        <v>0</v>
      </c>
      <c r="O534" t="b">
        <v>0</v>
      </c>
      <c r="P534" t="s">
        <v>33</v>
      </c>
      <c r="Q534" t="str">
        <f t="shared" si="50"/>
        <v>theater</v>
      </c>
      <c r="R534" t="str">
        <f t="shared" si="51"/>
        <v>plays</v>
      </c>
      <c r="S534" s="4">
        <f t="shared" si="52"/>
        <v>5.0287499999999996</v>
      </c>
      <c r="T534" s="5">
        <f t="shared" si="53"/>
        <v>63.857142857142854</v>
      </c>
    </row>
    <row r="535" spans="1:20" x14ac:dyDescent="0.35">
      <c r="A535">
        <v>533</v>
      </c>
      <c r="B535" t="s">
        <v>1111</v>
      </c>
      <c r="C535" s="3" t="s">
        <v>1112</v>
      </c>
      <c r="D535" s="5">
        <v>115600</v>
      </c>
      <c r="E535" s="5">
        <v>184086</v>
      </c>
      <c r="F535" t="s">
        <v>20</v>
      </c>
      <c r="G535">
        <v>2218</v>
      </c>
      <c r="H535" t="s">
        <v>40</v>
      </c>
      <c r="I535" t="s">
        <v>41</v>
      </c>
      <c r="J535">
        <v>1374642000</v>
      </c>
      <c r="K535">
        <v>1377752400</v>
      </c>
      <c r="L535" s="11">
        <f t="shared" si="48"/>
        <v>41479.208333333336</v>
      </c>
      <c r="M535" s="11">
        <f t="shared" si="49"/>
        <v>41515.208333333336</v>
      </c>
      <c r="N535" t="b">
        <v>0</v>
      </c>
      <c r="O535" t="b">
        <v>0</v>
      </c>
      <c r="P535" t="s">
        <v>60</v>
      </c>
      <c r="Q535" t="str">
        <f t="shared" si="50"/>
        <v>music</v>
      </c>
      <c r="R535" t="str">
        <f t="shared" si="51"/>
        <v>indie rock</v>
      </c>
      <c r="S535" s="4">
        <f t="shared" si="52"/>
        <v>1.5924394463667819</v>
      </c>
      <c r="T535" s="5">
        <f t="shared" si="53"/>
        <v>82.996393146979258</v>
      </c>
    </row>
    <row r="536" spans="1:20" x14ac:dyDescent="0.35">
      <c r="A536">
        <v>534</v>
      </c>
      <c r="B536" t="s">
        <v>1113</v>
      </c>
      <c r="C536" s="3" t="s">
        <v>1114</v>
      </c>
      <c r="D536" s="5">
        <v>89100</v>
      </c>
      <c r="E536" s="5">
        <v>13385</v>
      </c>
      <c r="F536" t="s">
        <v>14</v>
      </c>
      <c r="G536">
        <v>243</v>
      </c>
      <c r="H536" t="s">
        <v>21</v>
      </c>
      <c r="I536" t="s">
        <v>22</v>
      </c>
      <c r="J536">
        <v>1534482000</v>
      </c>
      <c r="K536">
        <v>1534568400</v>
      </c>
      <c r="L536" s="11">
        <f t="shared" si="48"/>
        <v>43329.208333333328</v>
      </c>
      <c r="M536" s="11">
        <f t="shared" si="49"/>
        <v>43330.208333333328</v>
      </c>
      <c r="N536" t="b">
        <v>0</v>
      </c>
      <c r="O536" t="b">
        <v>1</v>
      </c>
      <c r="P536" t="s">
        <v>53</v>
      </c>
      <c r="Q536" t="str">
        <f t="shared" si="50"/>
        <v>film &amp; video</v>
      </c>
      <c r="R536" t="str">
        <f t="shared" si="51"/>
        <v>drama</v>
      </c>
      <c r="S536" s="4">
        <f t="shared" si="52"/>
        <v>0.15022446689113356</v>
      </c>
      <c r="T536" s="5">
        <f t="shared" si="53"/>
        <v>55.08230452674897</v>
      </c>
    </row>
    <row r="537" spans="1:20" x14ac:dyDescent="0.35">
      <c r="A537">
        <v>535</v>
      </c>
      <c r="B537" t="s">
        <v>1115</v>
      </c>
      <c r="C537" s="3" t="s">
        <v>1116</v>
      </c>
      <c r="D537" s="5">
        <v>2600</v>
      </c>
      <c r="E537" s="5">
        <v>12533</v>
      </c>
      <c r="F537" t="s">
        <v>20</v>
      </c>
      <c r="G537">
        <v>202</v>
      </c>
      <c r="H537" t="s">
        <v>107</v>
      </c>
      <c r="I537" t="s">
        <v>108</v>
      </c>
      <c r="J537">
        <v>1528434000</v>
      </c>
      <c r="K537">
        <v>1528606800</v>
      </c>
      <c r="L537" s="11">
        <f t="shared" si="48"/>
        <v>43259.208333333328</v>
      </c>
      <c r="M537" s="11">
        <f t="shared" si="49"/>
        <v>43261.208333333328</v>
      </c>
      <c r="N537" t="b">
        <v>0</v>
      </c>
      <c r="O537" t="b">
        <v>1</v>
      </c>
      <c r="P537" t="s">
        <v>33</v>
      </c>
      <c r="Q537" t="str">
        <f t="shared" si="50"/>
        <v>theater</v>
      </c>
      <c r="R537" t="str">
        <f t="shared" si="51"/>
        <v>plays</v>
      </c>
      <c r="S537" s="4">
        <f t="shared" si="52"/>
        <v>4.820384615384615</v>
      </c>
      <c r="T537" s="5">
        <f t="shared" si="53"/>
        <v>62.044554455445542</v>
      </c>
    </row>
    <row r="538" spans="1:20" x14ac:dyDescent="0.35">
      <c r="A538">
        <v>536</v>
      </c>
      <c r="B538" t="s">
        <v>1117</v>
      </c>
      <c r="C538" s="3" t="s">
        <v>1118</v>
      </c>
      <c r="D538" s="5">
        <v>9800</v>
      </c>
      <c r="E538" s="5">
        <v>14697</v>
      </c>
      <c r="F538" t="s">
        <v>20</v>
      </c>
      <c r="G538">
        <v>140</v>
      </c>
      <c r="H538" t="s">
        <v>107</v>
      </c>
      <c r="I538" t="s">
        <v>108</v>
      </c>
      <c r="J538">
        <v>1282626000</v>
      </c>
      <c r="K538">
        <v>1284872400</v>
      </c>
      <c r="L538" s="11">
        <f t="shared" si="48"/>
        <v>40414.208333333336</v>
      </c>
      <c r="M538" s="11">
        <f t="shared" si="49"/>
        <v>40440.208333333336</v>
      </c>
      <c r="N538" t="b">
        <v>0</v>
      </c>
      <c r="O538" t="b">
        <v>0</v>
      </c>
      <c r="P538" t="s">
        <v>119</v>
      </c>
      <c r="Q538" t="str">
        <f t="shared" si="50"/>
        <v>publishing</v>
      </c>
      <c r="R538" t="str">
        <f t="shared" si="51"/>
        <v>fiction</v>
      </c>
      <c r="S538" s="4">
        <f t="shared" si="52"/>
        <v>1.4996938775510205</v>
      </c>
      <c r="T538" s="5">
        <f t="shared" si="53"/>
        <v>104.97857142857143</v>
      </c>
    </row>
    <row r="539" spans="1:20" x14ac:dyDescent="0.35">
      <c r="A539">
        <v>537</v>
      </c>
      <c r="B539" t="s">
        <v>1119</v>
      </c>
      <c r="C539" s="3" t="s">
        <v>1120</v>
      </c>
      <c r="D539" s="5">
        <v>84400</v>
      </c>
      <c r="E539" s="5">
        <v>98935</v>
      </c>
      <c r="F539" t="s">
        <v>20</v>
      </c>
      <c r="G539">
        <v>1052</v>
      </c>
      <c r="H539" t="s">
        <v>36</v>
      </c>
      <c r="I539" t="s">
        <v>37</v>
      </c>
      <c r="J539">
        <v>1535605200</v>
      </c>
      <c r="K539">
        <v>1537592400</v>
      </c>
      <c r="L539" s="11">
        <f t="shared" si="48"/>
        <v>43342.208333333328</v>
      </c>
      <c r="M539" s="11">
        <f t="shared" si="49"/>
        <v>43365.208333333328</v>
      </c>
      <c r="N539" t="b">
        <v>1</v>
      </c>
      <c r="O539" t="b">
        <v>1</v>
      </c>
      <c r="P539" t="s">
        <v>42</v>
      </c>
      <c r="Q539" t="str">
        <f t="shared" si="50"/>
        <v>film &amp; video</v>
      </c>
      <c r="R539" t="str">
        <f t="shared" si="51"/>
        <v>documentary</v>
      </c>
      <c r="S539" s="4">
        <f t="shared" si="52"/>
        <v>1.1722156398104266</v>
      </c>
      <c r="T539" s="5">
        <f t="shared" si="53"/>
        <v>94.044676806083643</v>
      </c>
    </row>
    <row r="540" spans="1:20" x14ac:dyDescent="0.35">
      <c r="A540">
        <v>538</v>
      </c>
      <c r="B540" t="s">
        <v>1121</v>
      </c>
      <c r="C540" s="3" t="s">
        <v>1122</v>
      </c>
      <c r="D540" s="5">
        <v>151300</v>
      </c>
      <c r="E540" s="5">
        <v>57034</v>
      </c>
      <c r="F540" t="s">
        <v>14</v>
      </c>
      <c r="G540">
        <v>1296</v>
      </c>
      <c r="H540" t="s">
        <v>21</v>
      </c>
      <c r="I540" t="s">
        <v>22</v>
      </c>
      <c r="J540">
        <v>1379826000</v>
      </c>
      <c r="K540">
        <v>1381208400</v>
      </c>
      <c r="L540" s="11">
        <f t="shared" si="48"/>
        <v>41539.208333333336</v>
      </c>
      <c r="M540" s="11">
        <f t="shared" si="49"/>
        <v>41555.208333333336</v>
      </c>
      <c r="N540" t="b">
        <v>0</v>
      </c>
      <c r="O540" t="b">
        <v>0</v>
      </c>
      <c r="P540" t="s">
        <v>292</v>
      </c>
      <c r="Q540" t="str">
        <f t="shared" si="50"/>
        <v>games</v>
      </c>
      <c r="R540" t="str">
        <f t="shared" si="51"/>
        <v>mobile games</v>
      </c>
      <c r="S540" s="4">
        <f t="shared" si="52"/>
        <v>0.37695968274950431</v>
      </c>
      <c r="T540" s="5">
        <f t="shared" si="53"/>
        <v>44.007716049382715</v>
      </c>
    </row>
    <row r="541" spans="1:20" x14ac:dyDescent="0.35">
      <c r="A541">
        <v>539</v>
      </c>
      <c r="B541" t="s">
        <v>1123</v>
      </c>
      <c r="C541" s="3" t="s">
        <v>1124</v>
      </c>
      <c r="D541" s="5">
        <v>9800</v>
      </c>
      <c r="E541" s="5">
        <v>7120</v>
      </c>
      <c r="F541" t="s">
        <v>14</v>
      </c>
      <c r="G541">
        <v>77</v>
      </c>
      <c r="H541" t="s">
        <v>21</v>
      </c>
      <c r="I541" t="s">
        <v>22</v>
      </c>
      <c r="J541">
        <v>1561957200</v>
      </c>
      <c r="K541">
        <v>1562475600</v>
      </c>
      <c r="L541" s="11">
        <f t="shared" si="48"/>
        <v>43647.208333333328</v>
      </c>
      <c r="M541" s="11">
        <f t="shared" si="49"/>
        <v>43653.208333333328</v>
      </c>
      <c r="N541" t="b">
        <v>0</v>
      </c>
      <c r="O541" t="b">
        <v>1</v>
      </c>
      <c r="P541" t="s">
        <v>17</v>
      </c>
      <c r="Q541" t="str">
        <f t="shared" si="50"/>
        <v>food</v>
      </c>
      <c r="R541" t="str">
        <f t="shared" si="51"/>
        <v>food trucks</v>
      </c>
      <c r="S541" s="4">
        <f t="shared" si="52"/>
        <v>0.72653061224489801</v>
      </c>
      <c r="T541" s="5">
        <f t="shared" si="53"/>
        <v>92.467532467532465</v>
      </c>
    </row>
    <row r="542" spans="1:20" x14ac:dyDescent="0.35">
      <c r="A542">
        <v>540</v>
      </c>
      <c r="B542" t="s">
        <v>1125</v>
      </c>
      <c r="C542" s="3" t="s">
        <v>1126</v>
      </c>
      <c r="D542" s="5">
        <v>5300</v>
      </c>
      <c r="E542" s="5">
        <v>14097</v>
      </c>
      <c r="F542" t="s">
        <v>20</v>
      </c>
      <c r="G542">
        <v>247</v>
      </c>
      <c r="H542" t="s">
        <v>21</v>
      </c>
      <c r="I542" t="s">
        <v>22</v>
      </c>
      <c r="J542">
        <v>1525496400</v>
      </c>
      <c r="K542">
        <v>1527397200</v>
      </c>
      <c r="L542" s="11">
        <f t="shared" si="48"/>
        <v>43225.208333333328</v>
      </c>
      <c r="M542" s="11">
        <f t="shared" si="49"/>
        <v>43247.208333333328</v>
      </c>
      <c r="N542" t="b">
        <v>0</v>
      </c>
      <c r="O542" t="b">
        <v>0</v>
      </c>
      <c r="P542" t="s">
        <v>122</v>
      </c>
      <c r="Q542" t="str">
        <f t="shared" si="50"/>
        <v>photography</v>
      </c>
      <c r="R542" t="str">
        <f t="shared" si="51"/>
        <v>photography books</v>
      </c>
      <c r="S542" s="4">
        <f t="shared" si="52"/>
        <v>2.6598113207547169</v>
      </c>
      <c r="T542" s="5">
        <f t="shared" si="53"/>
        <v>57.072874493927124</v>
      </c>
    </row>
    <row r="543" spans="1:20" x14ac:dyDescent="0.35">
      <c r="A543">
        <v>541</v>
      </c>
      <c r="B543" t="s">
        <v>1127</v>
      </c>
      <c r="C543" s="3" t="s">
        <v>1128</v>
      </c>
      <c r="D543" s="5">
        <v>178000</v>
      </c>
      <c r="E543" s="5">
        <v>43086</v>
      </c>
      <c r="F543" t="s">
        <v>14</v>
      </c>
      <c r="G543">
        <v>395</v>
      </c>
      <c r="H543" t="s">
        <v>107</v>
      </c>
      <c r="I543" t="s">
        <v>108</v>
      </c>
      <c r="J543">
        <v>1433912400</v>
      </c>
      <c r="K543">
        <v>1436158800</v>
      </c>
      <c r="L543" s="11">
        <f t="shared" si="48"/>
        <v>42165.208333333328</v>
      </c>
      <c r="M543" s="11">
        <f t="shared" si="49"/>
        <v>42191.208333333328</v>
      </c>
      <c r="N543" t="b">
        <v>0</v>
      </c>
      <c r="O543" t="b">
        <v>0</v>
      </c>
      <c r="P543" t="s">
        <v>292</v>
      </c>
      <c r="Q543" t="str">
        <f t="shared" si="50"/>
        <v>games</v>
      </c>
      <c r="R543" t="str">
        <f t="shared" si="51"/>
        <v>mobile games</v>
      </c>
      <c r="S543" s="4">
        <f t="shared" si="52"/>
        <v>0.24205617977528091</v>
      </c>
      <c r="T543" s="5">
        <f t="shared" si="53"/>
        <v>109.07848101265823</v>
      </c>
    </row>
    <row r="544" spans="1:20" x14ac:dyDescent="0.35">
      <c r="A544">
        <v>542</v>
      </c>
      <c r="B544" t="s">
        <v>1129</v>
      </c>
      <c r="C544" s="3" t="s">
        <v>1130</v>
      </c>
      <c r="D544" s="5">
        <v>77000</v>
      </c>
      <c r="E544" s="5">
        <v>1930</v>
      </c>
      <c r="F544" t="s">
        <v>14</v>
      </c>
      <c r="G544">
        <v>49</v>
      </c>
      <c r="H544" t="s">
        <v>40</v>
      </c>
      <c r="I544" t="s">
        <v>41</v>
      </c>
      <c r="J544">
        <v>1453442400</v>
      </c>
      <c r="K544">
        <v>1456034400</v>
      </c>
      <c r="L544" s="11">
        <f t="shared" si="48"/>
        <v>42391.25</v>
      </c>
      <c r="M544" s="11">
        <f t="shared" si="49"/>
        <v>42421.25</v>
      </c>
      <c r="N544" t="b">
        <v>0</v>
      </c>
      <c r="O544" t="b">
        <v>0</v>
      </c>
      <c r="P544" t="s">
        <v>60</v>
      </c>
      <c r="Q544" t="str">
        <f t="shared" si="50"/>
        <v>music</v>
      </c>
      <c r="R544" t="str">
        <f t="shared" si="51"/>
        <v>indie rock</v>
      </c>
      <c r="S544" s="4">
        <f t="shared" si="52"/>
        <v>2.5064935064935064E-2</v>
      </c>
      <c r="T544" s="5">
        <f t="shared" si="53"/>
        <v>39.387755102040813</v>
      </c>
    </row>
    <row r="545" spans="1:20" x14ac:dyDescent="0.35">
      <c r="A545">
        <v>543</v>
      </c>
      <c r="B545" t="s">
        <v>1131</v>
      </c>
      <c r="C545" s="3" t="s">
        <v>1132</v>
      </c>
      <c r="D545" s="5">
        <v>84900</v>
      </c>
      <c r="E545" s="5">
        <v>13864</v>
      </c>
      <c r="F545" t="s">
        <v>14</v>
      </c>
      <c r="G545">
        <v>180</v>
      </c>
      <c r="H545" t="s">
        <v>21</v>
      </c>
      <c r="I545" t="s">
        <v>22</v>
      </c>
      <c r="J545">
        <v>1378875600</v>
      </c>
      <c r="K545">
        <v>1380171600</v>
      </c>
      <c r="L545" s="11">
        <f t="shared" si="48"/>
        <v>41528.208333333336</v>
      </c>
      <c r="M545" s="11">
        <f t="shared" si="49"/>
        <v>41543.208333333336</v>
      </c>
      <c r="N545" t="b">
        <v>0</v>
      </c>
      <c r="O545" t="b">
        <v>0</v>
      </c>
      <c r="P545" t="s">
        <v>89</v>
      </c>
      <c r="Q545" t="str">
        <f t="shared" si="50"/>
        <v>games</v>
      </c>
      <c r="R545" t="str">
        <f t="shared" si="51"/>
        <v>video games</v>
      </c>
      <c r="S545" s="4">
        <f t="shared" si="52"/>
        <v>0.1632979976442874</v>
      </c>
      <c r="T545" s="5">
        <f t="shared" si="53"/>
        <v>77.022222222222226</v>
      </c>
    </row>
    <row r="546" spans="1:20" ht="31" x14ac:dyDescent="0.35">
      <c r="A546">
        <v>544</v>
      </c>
      <c r="B546" t="s">
        <v>1133</v>
      </c>
      <c r="C546" s="3" t="s">
        <v>1134</v>
      </c>
      <c r="D546" s="5">
        <v>2800</v>
      </c>
      <c r="E546" s="5">
        <v>7742</v>
      </c>
      <c r="F546" t="s">
        <v>20</v>
      </c>
      <c r="G546">
        <v>84</v>
      </c>
      <c r="H546" t="s">
        <v>21</v>
      </c>
      <c r="I546" t="s">
        <v>22</v>
      </c>
      <c r="J546">
        <v>1452232800</v>
      </c>
      <c r="K546">
        <v>1453356000</v>
      </c>
      <c r="L546" s="11">
        <f t="shared" si="48"/>
        <v>42377.25</v>
      </c>
      <c r="M546" s="11">
        <f t="shared" si="49"/>
        <v>42390.25</v>
      </c>
      <c r="N546" t="b">
        <v>0</v>
      </c>
      <c r="O546" t="b">
        <v>0</v>
      </c>
      <c r="P546" t="s">
        <v>23</v>
      </c>
      <c r="Q546" t="str">
        <f t="shared" si="50"/>
        <v>music</v>
      </c>
      <c r="R546" t="str">
        <f t="shared" si="51"/>
        <v>rock</v>
      </c>
      <c r="S546" s="4">
        <f t="shared" si="52"/>
        <v>2.7650000000000001</v>
      </c>
      <c r="T546" s="5">
        <f t="shared" si="53"/>
        <v>92.166666666666671</v>
      </c>
    </row>
    <row r="547" spans="1:20" x14ac:dyDescent="0.35">
      <c r="A547">
        <v>545</v>
      </c>
      <c r="B547" t="s">
        <v>1135</v>
      </c>
      <c r="C547" s="3" t="s">
        <v>1136</v>
      </c>
      <c r="D547" s="5">
        <v>184800</v>
      </c>
      <c r="E547" s="5">
        <v>164109</v>
      </c>
      <c r="F547" t="s">
        <v>14</v>
      </c>
      <c r="G547">
        <v>2690</v>
      </c>
      <c r="H547" t="s">
        <v>21</v>
      </c>
      <c r="I547" t="s">
        <v>22</v>
      </c>
      <c r="J547">
        <v>1577253600</v>
      </c>
      <c r="K547">
        <v>1578981600</v>
      </c>
      <c r="L547" s="11">
        <f t="shared" si="48"/>
        <v>43824.25</v>
      </c>
      <c r="M547" s="11">
        <f t="shared" si="49"/>
        <v>43844.25</v>
      </c>
      <c r="N547" t="b">
        <v>0</v>
      </c>
      <c r="O547" t="b">
        <v>0</v>
      </c>
      <c r="P547" t="s">
        <v>33</v>
      </c>
      <c r="Q547" t="str">
        <f t="shared" si="50"/>
        <v>theater</v>
      </c>
      <c r="R547" t="str">
        <f t="shared" si="51"/>
        <v>plays</v>
      </c>
      <c r="S547" s="4">
        <f t="shared" si="52"/>
        <v>0.88803571428571426</v>
      </c>
      <c r="T547" s="5">
        <f t="shared" si="53"/>
        <v>61.007063197026021</v>
      </c>
    </row>
    <row r="548" spans="1:20" x14ac:dyDescent="0.35">
      <c r="A548">
        <v>546</v>
      </c>
      <c r="B548" t="s">
        <v>1137</v>
      </c>
      <c r="C548" s="3" t="s">
        <v>1138</v>
      </c>
      <c r="D548" s="5">
        <v>4200</v>
      </c>
      <c r="E548" s="5">
        <v>6870</v>
      </c>
      <c r="F548" t="s">
        <v>20</v>
      </c>
      <c r="G548">
        <v>88</v>
      </c>
      <c r="H548" t="s">
        <v>21</v>
      </c>
      <c r="I548" t="s">
        <v>22</v>
      </c>
      <c r="J548">
        <v>1537160400</v>
      </c>
      <c r="K548">
        <v>1537419600</v>
      </c>
      <c r="L548" s="11">
        <f t="shared" si="48"/>
        <v>43360.208333333328</v>
      </c>
      <c r="M548" s="11">
        <f t="shared" si="49"/>
        <v>43363.208333333328</v>
      </c>
      <c r="N548" t="b">
        <v>0</v>
      </c>
      <c r="O548" t="b">
        <v>1</v>
      </c>
      <c r="P548" t="s">
        <v>33</v>
      </c>
      <c r="Q548" t="str">
        <f t="shared" si="50"/>
        <v>theater</v>
      </c>
      <c r="R548" t="str">
        <f t="shared" si="51"/>
        <v>plays</v>
      </c>
      <c r="S548" s="4">
        <f t="shared" si="52"/>
        <v>1.6357142857142857</v>
      </c>
      <c r="T548" s="5">
        <f t="shared" si="53"/>
        <v>78.068181818181813</v>
      </c>
    </row>
    <row r="549" spans="1:20" x14ac:dyDescent="0.35">
      <c r="A549">
        <v>547</v>
      </c>
      <c r="B549" t="s">
        <v>1139</v>
      </c>
      <c r="C549" s="3" t="s">
        <v>1140</v>
      </c>
      <c r="D549" s="5">
        <v>1300</v>
      </c>
      <c r="E549" s="5">
        <v>12597</v>
      </c>
      <c r="F549" t="s">
        <v>20</v>
      </c>
      <c r="G549">
        <v>156</v>
      </c>
      <c r="H549" t="s">
        <v>21</v>
      </c>
      <c r="I549" t="s">
        <v>22</v>
      </c>
      <c r="J549">
        <v>1422165600</v>
      </c>
      <c r="K549">
        <v>1423202400</v>
      </c>
      <c r="L549" s="11">
        <f t="shared" si="48"/>
        <v>42029.25</v>
      </c>
      <c r="M549" s="11">
        <f t="shared" si="49"/>
        <v>42041.25</v>
      </c>
      <c r="N549" t="b">
        <v>0</v>
      </c>
      <c r="O549" t="b">
        <v>0</v>
      </c>
      <c r="P549" t="s">
        <v>53</v>
      </c>
      <c r="Q549" t="str">
        <f t="shared" si="50"/>
        <v>film &amp; video</v>
      </c>
      <c r="R549" t="str">
        <f t="shared" si="51"/>
        <v>drama</v>
      </c>
      <c r="S549" s="4">
        <f t="shared" si="52"/>
        <v>9.69</v>
      </c>
      <c r="T549" s="5">
        <f t="shared" si="53"/>
        <v>80.75</v>
      </c>
    </row>
    <row r="550" spans="1:20" x14ac:dyDescent="0.35">
      <c r="A550">
        <v>548</v>
      </c>
      <c r="B550" t="s">
        <v>1141</v>
      </c>
      <c r="C550" s="3" t="s">
        <v>1142</v>
      </c>
      <c r="D550" s="5">
        <v>66100</v>
      </c>
      <c r="E550" s="5">
        <v>179074</v>
      </c>
      <c r="F550" t="s">
        <v>20</v>
      </c>
      <c r="G550">
        <v>2985</v>
      </c>
      <c r="H550" t="s">
        <v>21</v>
      </c>
      <c r="I550" t="s">
        <v>22</v>
      </c>
      <c r="J550">
        <v>1459486800</v>
      </c>
      <c r="K550">
        <v>1460610000</v>
      </c>
      <c r="L550" s="11">
        <f t="shared" si="48"/>
        <v>42461.208333333328</v>
      </c>
      <c r="M550" s="11">
        <f t="shared" si="49"/>
        <v>42474.208333333328</v>
      </c>
      <c r="N550" t="b">
        <v>0</v>
      </c>
      <c r="O550" t="b">
        <v>0</v>
      </c>
      <c r="P550" t="s">
        <v>33</v>
      </c>
      <c r="Q550" t="str">
        <f t="shared" si="50"/>
        <v>theater</v>
      </c>
      <c r="R550" t="str">
        <f t="shared" si="51"/>
        <v>plays</v>
      </c>
      <c r="S550" s="4">
        <f t="shared" si="52"/>
        <v>2.7091376701966716</v>
      </c>
      <c r="T550" s="5">
        <f t="shared" si="53"/>
        <v>59.991289782244557</v>
      </c>
    </row>
    <row r="551" spans="1:20" ht="31" x14ac:dyDescent="0.35">
      <c r="A551">
        <v>549</v>
      </c>
      <c r="B551" t="s">
        <v>1143</v>
      </c>
      <c r="C551" s="3" t="s">
        <v>1144</v>
      </c>
      <c r="D551" s="5">
        <v>29500</v>
      </c>
      <c r="E551" s="5">
        <v>83843</v>
      </c>
      <c r="F551" t="s">
        <v>20</v>
      </c>
      <c r="G551">
        <v>762</v>
      </c>
      <c r="H551" t="s">
        <v>21</v>
      </c>
      <c r="I551" t="s">
        <v>22</v>
      </c>
      <c r="J551">
        <v>1369717200</v>
      </c>
      <c r="K551">
        <v>1370494800</v>
      </c>
      <c r="L551" s="11">
        <f t="shared" si="48"/>
        <v>41422.208333333336</v>
      </c>
      <c r="M551" s="11">
        <f t="shared" si="49"/>
        <v>41431.208333333336</v>
      </c>
      <c r="N551" t="b">
        <v>0</v>
      </c>
      <c r="O551" t="b">
        <v>0</v>
      </c>
      <c r="P551" t="s">
        <v>65</v>
      </c>
      <c r="Q551" t="str">
        <f t="shared" si="50"/>
        <v>technology</v>
      </c>
      <c r="R551" t="str">
        <f t="shared" si="51"/>
        <v>wearables</v>
      </c>
      <c r="S551" s="4">
        <f t="shared" si="52"/>
        <v>2.8421355932203389</v>
      </c>
      <c r="T551" s="5">
        <f t="shared" si="53"/>
        <v>110.03018372703411</v>
      </c>
    </row>
    <row r="552" spans="1:20" ht="31" x14ac:dyDescent="0.35">
      <c r="A552">
        <v>550</v>
      </c>
      <c r="B552" t="s">
        <v>1145</v>
      </c>
      <c r="C552" s="3" t="s">
        <v>1146</v>
      </c>
      <c r="D552" s="5">
        <v>100</v>
      </c>
      <c r="E552" s="5">
        <v>4</v>
      </c>
      <c r="F552" t="s">
        <v>74</v>
      </c>
      <c r="G552">
        <v>1</v>
      </c>
      <c r="H552" t="s">
        <v>98</v>
      </c>
      <c r="I552" t="s">
        <v>99</v>
      </c>
      <c r="J552">
        <v>1330495200</v>
      </c>
      <c r="K552">
        <v>1332306000</v>
      </c>
      <c r="L552" s="11">
        <f t="shared" si="48"/>
        <v>40968.25</v>
      </c>
      <c r="M552" s="11">
        <f t="shared" si="49"/>
        <v>40989.208333333336</v>
      </c>
      <c r="N552" t="b">
        <v>0</v>
      </c>
      <c r="O552" t="b">
        <v>0</v>
      </c>
      <c r="P552" t="s">
        <v>60</v>
      </c>
      <c r="Q552" t="str">
        <f t="shared" si="50"/>
        <v>music</v>
      </c>
      <c r="R552" t="str">
        <f t="shared" si="51"/>
        <v>indie rock</v>
      </c>
      <c r="S552" s="4">
        <f t="shared" si="52"/>
        <v>0.04</v>
      </c>
      <c r="T552" s="5">
        <f t="shared" si="53"/>
        <v>4</v>
      </c>
    </row>
    <row r="553" spans="1:20" x14ac:dyDescent="0.35">
      <c r="A553">
        <v>551</v>
      </c>
      <c r="B553" t="s">
        <v>1147</v>
      </c>
      <c r="C553" s="3" t="s">
        <v>1148</v>
      </c>
      <c r="D553" s="5">
        <v>180100</v>
      </c>
      <c r="E553" s="5">
        <v>105598</v>
      </c>
      <c r="F553" t="s">
        <v>14</v>
      </c>
      <c r="G553">
        <v>2779</v>
      </c>
      <c r="H553" t="s">
        <v>26</v>
      </c>
      <c r="I553" t="s">
        <v>27</v>
      </c>
      <c r="J553">
        <v>1419055200</v>
      </c>
      <c r="K553">
        <v>1422511200</v>
      </c>
      <c r="L553" s="11">
        <f t="shared" si="48"/>
        <v>41993.25</v>
      </c>
      <c r="M553" s="11">
        <f t="shared" si="49"/>
        <v>42033.25</v>
      </c>
      <c r="N553" t="b">
        <v>0</v>
      </c>
      <c r="O553" t="b">
        <v>1</v>
      </c>
      <c r="P553" t="s">
        <v>28</v>
      </c>
      <c r="Q553" t="str">
        <f t="shared" si="50"/>
        <v>technology</v>
      </c>
      <c r="R553" t="str">
        <f t="shared" si="51"/>
        <v>web</v>
      </c>
      <c r="S553" s="4">
        <f t="shared" si="52"/>
        <v>0.58632981676846196</v>
      </c>
      <c r="T553" s="5">
        <f t="shared" si="53"/>
        <v>37.99856063332134</v>
      </c>
    </row>
    <row r="554" spans="1:20" x14ac:dyDescent="0.35">
      <c r="A554">
        <v>552</v>
      </c>
      <c r="B554" t="s">
        <v>1149</v>
      </c>
      <c r="C554" s="3" t="s">
        <v>1150</v>
      </c>
      <c r="D554" s="5">
        <v>9000</v>
      </c>
      <c r="E554" s="5">
        <v>8866</v>
      </c>
      <c r="F554" t="s">
        <v>14</v>
      </c>
      <c r="G554">
        <v>92</v>
      </c>
      <c r="H554" t="s">
        <v>21</v>
      </c>
      <c r="I554" t="s">
        <v>22</v>
      </c>
      <c r="J554">
        <v>1480140000</v>
      </c>
      <c r="K554">
        <v>1480312800</v>
      </c>
      <c r="L554" s="11">
        <f t="shared" si="48"/>
        <v>42700.25</v>
      </c>
      <c r="M554" s="11">
        <f t="shared" si="49"/>
        <v>42702.25</v>
      </c>
      <c r="N554" t="b">
        <v>0</v>
      </c>
      <c r="O554" t="b">
        <v>0</v>
      </c>
      <c r="P554" t="s">
        <v>33</v>
      </c>
      <c r="Q554" t="str">
        <f t="shared" si="50"/>
        <v>theater</v>
      </c>
      <c r="R554" t="str">
        <f t="shared" si="51"/>
        <v>plays</v>
      </c>
      <c r="S554" s="4">
        <f t="shared" si="52"/>
        <v>0.98511111111111116</v>
      </c>
      <c r="T554" s="5">
        <f t="shared" si="53"/>
        <v>96.369565217391298</v>
      </c>
    </row>
    <row r="555" spans="1:20" ht="31" x14ac:dyDescent="0.35">
      <c r="A555">
        <v>553</v>
      </c>
      <c r="B555" t="s">
        <v>1151</v>
      </c>
      <c r="C555" s="3" t="s">
        <v>1152</v>
      </c>
      <c r="D555" s="5">
        <v>170600</v>
      </c>
      <c r="E555" s="5">
        <v>75022</v>
      </c>
      <c r="F555" t="s">
        <v>14</v>
      </c>
      <c r="G555">
        <v>1028</v>
      </c>
      <c r="H555" t="s">
        <v>21</v>
      </c>
      <c r="I555" t="s">
        <v>22</v>
      </c>
      <c r="J555">
        <v>1293948000</v>
      </c>
      <c r="K555">
        <v>1294034400</v>
      </c>
      <c r="L555" s="11">
        <f t="shared" si="48"/>
        <v>40545.25</v>
      </c>
      <c r="M555" s="11">
        <f t="shared" si="49"/>
        <v>40546.25</v>
      </c>
      <c r="N555" t="b">
        <v>0</v>
      </c>
      <c r="O555" t="b">
        <v>0</v>
      </c>
      <c r="P555" t="s">
        <v>23</v>
      </c>
      <c r="Q555" t="str">
        <f t="shared" si="50"/>
        <v>music</v>
      </c>
      <c r="R555" t="str">
        <f t="shared" si="51"/>
        <v>rock</v>
      </c>
      <c r="S555" s="4">
        <f t="shared" si="52"/>
        <v>0.43975381008206332</v>
      </c>
      <c r="T555" s="5">
        <f t="shared" si="53"/>
        <v>72.978599221789878</v>
      </c>
    </row>
    <row r="556" spans="1:20" ht="31" x14ac:dyDescent="0.35">
      <c r="A556">
        <v>554</v>
      </c>
      <c r="B556" t="s">
        <v>1153</v>
      </c>
      <c r="C556" s="3" t="s">
        <v>1154</v>
      </c>
      <c r="D556" s="5">
        <v>9500</v>
      </c>
      <c r="E556" s="5">
        <v>14408</v>
      </c>
      <c r="F556" t="s">
        <v>20</v>
      </c>
      <c r="G556">
        <v>554</v>
      </c>
      <c r="H556" t="s">
        <v>15</v>
      </c>
      <c r="I556" t="s">
        <v>16</v>
      </c>
      <c r="J556">
        <v>1482127200</v>
      </c>
      <c r="K556">
        <v>1482645600</v>
      </c>
      <c r="L556" s="11">
        <f t="shared" si="48"/>
        <v>42723.25</v>
      </c>
      <c r="M556" s="11">
        <f t="shared" si="49"/>
        <v>42729.25</v>
      </c>
      <c r="N556" t="b">
        <v>0</v>
      </c>
      <c r="O556" t="b">
        <v>0</v>
      </c>
      <c r="P556" t="s">
        <v>60</v>
      </c>
      <c r="Q556" t="str">
        <f t="shared" si="50"/>
        <v>music</v>
      </c>
      <c r="R556" t="str">
        <f t="shared" si="51"/>
        <v>indie rock</v>
      </c>
      <c r="S556" s="4">
        <f t="shared" si="52"/>
        <v>1.5166315789473683</v>
      </c>
      <c r="T556" s="5">
        <f t="shared" si="53"/>
        <v>26.007220216606498</v>
      </c>
    </row>
    <row r="557" spans="1:20" x14ac:dyDescent="0.35">
      <c r="A557">
        <v>555</v>
      </c>
      <c r="B557" t="s">
        <v>1155</v>
      </c>
      <c r="C557" s="3" t="s">
        <v>1156</v>
      </c>
      <c r="D557" s="5">
        <v>6300</v>
      </c>
      <c r="E557" s="5">
        <v>14089</v>
      </c>
      <c r="F557" t="s">
        <v>20</v>
      </c>
      <c r="G557">
        <v>135</v>
      </c>
      <c r="H557" t="s">
        <v>36</v>
      </c>
      <c r="I557" t="s">
        <v>37</v>
      </c>
      <c r="J557">
        <v>1396414800</v>
      </c>
      <c r="K557">
        <v>1399093200</v>
      </c>
      <c r="L557" s="11">
        <f t="shared" si="48"/>
        <v>41731.208333333336</v>
      </c>
      <c r="M557" s="11">
        <f t="shared" si="49"/>
        <v>41762.208333333336</v>
      </c>
      <c r="N557" t="b">
        <v>0</v>
      </c>
      <c r="O557" t="b">
        <v>0</v>
      </c>
      <c r="P557" t="s">
        <v>23</v>
      </c>
      <c r="Q557" t="str">
        <f t="shared" si="50"/>
        <v>music</v>
      </c>
      <c r="R557" t="str">
        <f t="shared" si="51"/>
        <v>rock</v>
      </c>
      <c r="S557" s="4">
        <f t="shared" si="52"/>
        <v>2.2363492063492063</v>
      </c>
      <c r="T557" s="5">
        <f t="shared" si="53"/>
        <v>104.36296296296297</v>
      </c>
    </row>
    <row r="558" spans="1:20" x14ac:dyDescent="0.35">
      <c r="A558">
        <v>556</v>
      </c>
      <c r="B558" t="s">
        <v>442</v>
      </c>
      <c r="C558" s="3" t="s">
        <v>1157</v>
      </c>
      <c r="D558" s="5">
        <v>5200</v>
      </c>
      <c r="E558" s="5">
        <v>12467</v>
      </c>
      <c r="F558" t="s">
        <v>20</v>
      </c>
      <c r="G558">
        <v>122</v>
      </c>
      <c r="H558" t="s">
        <v>21</v>
      </c>
      <c r="I558" t="s">
        <v>22</v>
      </c>
      <c r="J558">
        <v>1315285200</v>
      </c>
      <c r="K558">
        <v>1315890000</v>
      </c>
      <c r="L558" s="11">
        <f t="shared" si="48"/>
        <v>40792.208333333336</v>
      </c>
      <c r="M558" s="11">
        <f t="shared" si="49"/>
        <v>40799.208333333336</v>
      </c>
      <c r="N558" t="b">
        <v>0</v>
      </c>
      <c r="O558" t="b">
        <v>1</v>
      </c>
      <c r="P558" t="s">
        <v>206</v>
      </c>
      <c r="Q558" t="str">
        <f t="shared" si="50"/>
        <v>publishing</v>
      </c>
      <c r="R558" t="str">
        <f t="shared" si="51"/>
        <v>translations</v>
      </c>
      <c r="S558" s="4">
        <f t="shared" si="52"/>
        <v>2.3975</v>
      </c>
      <c r="T558" s="5">
        <f t="shared" si="53"/>
        <v>102.18852459016394</v>
      </c>
    </row>
    <row r="559" spans="1:20" x14ac:dyDescent="0.35">
      <c r="A559">
        <v>557</v>
      </c>
      <c r="B559" t="s">
        <v>1158</v>
      </c>
      <c r="C559" s="3" t="s">
        <v>1159</v>
      </c>
      <c r="D559" s="5">
        <v>6000</v>
      </c>
      <c r="E559" s="5">
        <v>11960</v>
      </c>
      <c r="F559" t="s">
        <v>20</v>
      </c>
      <c r="G559">
        <v>221</v>
      </c>
      <c r="H559" t="s">
        <v>21</v>
      </c>
      <c r="I559" t="s">
        <v>22</v>
      </c>
      <c r="J559">
        <v>1443762000</v>
      </c>
      <c r="K559">
        <v>1444021200</v>
      </c>
      <c r="L559" s="11">
        <f t="shared" si="48"/>
        <v>42279.208333333328</v>
      </c>
      <c r="M559" s="11">
        <f t="shared" si="49"/>
        <v>42282.208333333328</v>
      </c>
      <c r="N559" t="b">
        <v>0</v>
      </c>
      <c r="O559" t="b">
        <v>1</v>
      </c>
      <c r="P559" t="s">
        <v>474</v>
      </c>
      <c r="Q559" t="str">
        <f t="shared" si="50"/>
        <v>film &amp; video</v>
      </c>
      <c r="R559" t="str">
        <f t="shared" si="51"/>
        <v>science fiction</v>
      </c>
      <c r="S559" s="4">
        <f t="shared" si="52"/>
        <v>1.9933333333333334</v>
      </c>
      <c r="T559" s="5">
        <f t="shared" si="53"/>
        <v>54.117647058823529</v>
      </c>
    </row>
    <row r="560" spans="1:20" x14ac:dyDescent="0.35">
      <c r="A560">
        <v>558</v>
      </c>
      <c r="B560" t="s">
        <v>1160</v>
      </c>
      <c r="C560" s="3" t="s">
        <v>1161</v>
      </c>
      <c r="D560" s="5">
        <v>5800</v>
      </c>
      <c r="E560" s="5">
        <v>7966</v>
      </c>
      <c r="F560" t="s">
        <v>20</v>
      </c>
      <c r="G560">
        <v>126</v>
      </c>
      <c r="H560" t="s">
        <v>21</v>
      </c>
      <c r="I560" t="s">
        <v>22</v>
      </c>
      <c r="J560">
        <v>1456293600</v>
      </c>
      <c r="K560">
        <v>1460005200</v>
      </c>
      <c r="L560" s="11">
        <f t="shared" si="48"/>
        <v>42424.25</v>
      </c>
      <c r="M560" s="11">
        <f t="shared" si="49"/>
        <v>42467.208333333328</v>
      </c>
      <c r="N560" t="b">
        <v>0</v>
      </c>
      <c r="O560" t="b">
        <v>0</v>
      </c>
      <c r="P560" t="s">
        <v>33</v>
      </c>
      <c r="Q560" t="str">
        <f t="shared" si="50"/>
        <v>theater</v>
      </c>
      <c r="R560" t="str">
        <f t="shared" si="51"/>
        <v>plays</v>
      </c>
      <c r="S560" s="4">
        <f t="shared" si="52"/>
        <v>1.373448275862069</v>
      </c>
      <c r="T560" s="5">
        <f t="shared" si="53"/>
        <v>63.222222222222221</v>
      </c>
    </row>
    <row r="561" spans="1:20" x14ac:dyDescent="0.35">
      <c r="A561">
        <v>559</v>
      </c>
      <c r="B561" t="s">
        <v>1162</v>
      </c>
      <c r="C561" s="3" t="s">
        <v>1163</v>
      </c>
      <c r="D561" s="5">
        <v>105300</v>
      </c>
      <c r="E561" s="5">
        <v>106321</v>
      </c>
      <c r="F561" t="s">
        <v>20</v>
      </c>
      <c r="G561">
        <v>1022</v>
      </c>
      <c r="H561" t="s">
        <v>21</v>
      </c>
      <c r="I561" t="s">
        <v>22</v>
      </c>
      <c r="J561">
        <v>1470114000</v>
      </c>
      <c r="K561">
        <v>1470718800</v>
      </c>
      <c r="L561" s="11">
        <f t="shared" si="48"/>
        <v>42584.208333333328</v>
      </c>
      <c r="M561" s="11">
        <f t="shared" si="49"/>
        <v>42591.208333333328</v>
      </c>
      <c r="N561" t="b">
        <v>0</v>
      </c>
      <c r="O561" t="b">
        <v>0</v>
      </c>
      <c r="P561" t="s">
        <v>33</v>
      </c>
      <c r="Q561" t="str">
        <f t="shared" si="50"/>
        <v>theater</v>
      </c>
      <c r="R561" t="str">
        <f t="shared" si="51"/>
        <v>plays</v>
      </c>
      <c r="S561" s="4">
        <f t="shared" si="52"/>
        <v>1.009696106362773</v>
      </c>
      <c r="T561" s="5">
        <f t="shared" si="53"/>
        <v>104.03228962818004</v>
      </c>
    </row>
    <row r="562" spans="1:20" x14ac:dyDescent="0.35">
      <c r="A562">
        <v>560</v>
      </c>
      <c r="B562" t="s">
        <v>1164</v>
      </c>
      <c r="C562" s="3" t="s">
        <v>1165</v>
      </c>
      <c r="D562" s="5">
        <v>20000</v>
      </c>
      <c r="E562" s="5">
        <v>158832</v>
      </c>
      <c r="F562" t="s">
        <v>20</v>
      </c>
      <c r="G562">
        <v>3177</v>
      </c>
      <c r="H562" t="s">
        <v>21</v>
      </c>
      <c r="I562" t="s">
        <v>22</v>
      </c>
      <c r="J562">
        <v>1321596000</v>
      </c>
      <c r="K562">
        <v>1325052000</v>
      </c>
      <c r="L562" s="11">
        <f t="shared" si="48"/>
        <v>40865.25</v>
      </c>
      <c r="M562" s="11">
        <f t="shared" si="49"/>
        <v>40905.25</v>
      </c>
      <c r="N562" t="b">
        <v>0</v>
      </c>
      <c r="O562" t="b">
        <v>0</v>
      </c>
      <c r="P562" t="s">
        <v>71</v>
      </c>
      <c r="Q562" t="str">
        <f t="shared" si="50"/>
        <v>film &amp; video</v>
      </c>
      <c r="R562" t="str">
        <f t="shared" si="51"/>
        <v>animation</v>
      </c>
      <c r="S562" s="4">
        <f t="shared" si="52"/>
        <v>7.9416000000000002</v>
      </c>
      <c r="T562" s="5">
        <f t="shared" si="53"/>
        <v>49.994334277620396</v>
      </c>
    </row>
    <row r="563" spans="1:20" x14ac:dyDescent="0.35">
      <c r="A563">
        <v>561</v>
      </c>
      <c r="B563" t="s">
        <v>1166</v>
      </c>
      <c r="C563" s="3" t="s">
        <v>1167</v>
      </c>
      <c r="D563" s="5">
        <v>3000</v>
      </c>
      <c r="E563" s="5">
        <v>11091</v>
      </c>
      <c r="F563" t="s">
        <v>20</v>
      </c>
      <c r="G563">
        <v>198</v>
      </c>
      <c r="H563" t="s">
        <v>98</v>
      </c>
      <c r="I563" t="s">
        <v>99</v>
      </c>
      <c r="J563">
        <v>1318827600</v>
      </c>
      <c r="K563">
        <v>1319000400</v>
      </c>
      <c r="L563" s="11">
        <f t="shared" si="48"/>
        <v>40833.208333333336</v>
      </c>
      <c r="M563" s="11">
        <f t="shared" si="49"/>
        <v>40835.208333333336</v>
      </c>
      <c r="N563" t="b">
        <v>0</v>
      </c>
      <c r="O563" t="b">
        <v>0</v>
      </c>
      <c r="P563" t="s">
        <v>33</v>
      </c>
      <c r="Q563" t="str">
        <f t="shared" si="50"/>
        <v>theater</v>
      </c>
      <c r="R563" t="str">
        <f t="shared" si="51"/>
        <v>plays</v>
      </c>
      <c r="S563" s="4">
        <f t="shared" si="52"/>
        <v>3.6970000000000001</v>
      </c>
      <c r="T563" s="5">
        <f t="shared" si="53"/>
        <v>56.015151515151516</v>
      </c>
    </row>
    <row r="564" spans="1:20" ht="31" x14ac:dyDescent="0.35">
      <c r="A564">
        <v>562</v>
      </c>
      <c r="B564" t="s">
        <v>1168</v>
      </c>
      <c r="C564" s="3" t="s">
        <v>1169</v>
      </c>
      <c r="D564" s="5">
        <v>9900</v>
      </c>
      <c r="E564" s="5">
        <v>1269</v>
      </c>
      <c r="F564" t="s">
        <v>14</v>
      </c>
      <c r="G564">
        <v>26</v>
      </c>
      <c r="H564" t="s">
        <v>98</v>
      </c>
      <c r="I564" t="s">
        <v>99</v>
      </c>
      <c r="J564">
        <v>1552366800</v>
      </c>
      <c r="K564">
        <v>1552539600</v>
      </c>
      <c r="L564" s="11">
        <f t="shared" si="48"/>
        <v>43536.208333333328</v>
      </c>
      <c r="M564" s="11">
        <f t="shared" si="49"/>
        <v>43538.208333333328</v>
      </c>
      <c r="N564" t="b">
        <v>0</v>
      </c>
      <c r="O564" t="b">
        <v>0</v>
      </c>
      <c r="P564" t="s">
        <v>23</v>
      </c>
      <c r="Q564" t="str">
        <f t="shared" si="50"/>
        <v>music</v>
      </c>
      <c r="R564" t="str">
        <f t="shared" si="51"/>
        <v>rock</v>
      </c>
      <c r="S564" s="4">
        <f t="shared" si="52"/>
        <v>0.12818181818181817</v>
      </c>
      <c r="T564" s="5">
        <f t="shared" si="53"/>
        <v>48.807692307692307</v>
      </c>
    </row>
    <row r="565" spans="1:20" x14ac:dyDescent="0.35">
      <c r="A565">
        <v>563</v>
      </c>
      <c r="B565" t="s">
        <v>1170</v>
      </c>
      <c r="C565" s="3" t="s">
        <v>1171</v>
      </c>
      <c r="D565" s="5">
        <v>3700</v>
      </c>
      <c r="E565" s="5">
        <v>5107</v>
      </c>
      <c r="F565" t="s">
        <v>20</v>
      </c>
      <c r="G565">
        <v>85</v>
      </c>
      <c r="H565" t="s">
        <v>26</v>
      </c>
      <c r="I565" t="s">
        <v>27</v>
      </c>
      <c r="J565">
        <v>1542088800</v>
      </c>
      <c r="K565">
        <v>1543816800</v>
      </c>
      <c r="L565" s="11">
        <f t="shared" si="48"/>
        <v>43417.25</v>
      </c>
      <c r="M565" s="11">
        <f t="shared" si="49"/>
        <v>43437.25</v>
      </c>
      <c r="N565" t="b">
        <v>0</v>
      </c>
      <c r="O565" t="b">
        <v>0</v>
      </c>
      <c r="P565" t="s">
        <v>42</v>
      </c>
      <c r="Q565" t="str">
        <f t="shared" si="50"/>
        <v>film &amp; video</v>
      </c>
      <c r="R565" t="str">
        <f t="shared" si="51"/>
        <v>documentary</v>
      </c>
      <c r="S565" s="4">
        <f t="shared" si="52"/>
        <v>1.3802702702702703</v>
      </c>
      <c r="T565" s="5">
        <f t="shared" si="53"/>
        <v>60.082352941176474</v>
      </c>
    </row>
    <row r="566" spans="1:20" x14ac:dyDescent="0.35">
      <c r="A566">
        <v>564</v>
      </c>
      <c r="B566" t="s">
        <v>1172</v>
      </c>
      <c r="C566" s="3" t="s">
        <v>1173</v>
      </c>
      <c r="D566" s="5">
        <v>168700</v>
      </c>
      <c r="E566" s="5">
        <v>141393</v>
      </c>
      <c r="F566" t="s">
        <v>14</v>
      </c>
      <c r="G566">
        <v>1790</v>
      </c>
      <c r="H566" t="s">
        <v>21</v>
      </c>
      <c r="I566" t="s">
        <v>22</v>
      </c>
      <c r="J566">
        <v>1426395600</v>
      </c>
      <c r="K566">
        <v>1427086800</v>
      </c>
      <c r="L566" s="11">
        <f t="shared" si="48"/>
        <v>42078.208333333328</v>
      </c>
      <c r="M566" s="11">
        <f t="shared" si="49"/>
        <v>42086.208333333328</v>
      </c>
      <c r="N566" t="b">
        <v>0</v>
      </c>
      <c r="O566" t="b">
        <v>0</v>
      </c>
      <c r="P566" t="s">
        <v>33</v>
      </c>
      <c r="Q566" t="str">
        <f t="shared" si="50"/>
        <v>theater</v>
      </c>
      <c r="R566" t="str">
        <f t="shared" si="51"/>
        <v>plays</v>
      </c>
      <c r="S566" s="4">
        <f t="shared" si="52"/>
        <v>0.83813278008298753</v>
      </c>
      <c r="T566" s="5">
        <f t="shared" si="53"/>
        <v>78.990502793296088</v>
      </c>
    </row>
    <row r="567" spans="1:20" x14ac:dyDescent="0.35">
      <c r="A567">
        <v>565</v>
      </c>
      <c r="B567" t="s">
        <v>1174</v>
      </c>
      <c r="C567" s="3" t="s">
        <v>1175</v>
      </c>
      <c r="D567" s="5">
        <v>94900</v>
      </c>
      <c r="E567" s="5">
        <v>194166</v>
      </c>
      <c r="F567" t="s">
        <v>20</v>
      </c>
      <c r="G567">
        <v>3596</v>
      </c>
      <c r="H567" t="s">
        <v>21</v>
      </c>
      <c r="I567" t="s">
        <v>22</v>
      </c>
      <c r="J567">
        <v>1321336800</v>
      </c>
      <c r="K567">
        <v>1323064800</v>
      </c>
      <c r="L567" s="11">
        <f t="shared" si="48"/>
        <v>40862.25</v>
      </c>
      <c r="M567" s="11">
        <f t="shared" si="49"/>
        <v>40882.25</v>
      </c>
      <c r="N567" t="b">
        <v>0</v>
      </c>
      <c r="O567" t="b">
        <v>0</v>
      </c>
      <c r="P567" t="s">
        <v>33</v>
      </c>
      <c r="Q567" t="str">
        <f t="shared" si="50"/>
        <v>theater</v>
      </c>
      <c r="R567" t="str">
        <f t="shared" si="51"/>
        <v>plays</v>
      </c>
      <c r="S567" s="4">
        <f t="shared" si="52"/>
        <v>2.0460063224446787</v>
      </c>
      <c r="T567" s="5">
        <f t="shared" si="53"/>
        <v>53.99499443826474</v>
      </c>
    </row>
    <row r="568" spans="1:20" x14ac:dyDescent="0.35">
      <c r="A568">
        <v>566</v>
      </c>
      <c r="B568" t="s">
        <v>1176</v>
      </c>
      <c r="C568" s="3" t="s">
        <v>1177</v>
      </c>
      <c r="D568" s="5">
        <v>9300</v>
      </c>
      <c r="E568" s="5">
        <v>4124</v>
      </c>
      <c r="F568" t="s">
        <v>14</v>
      </c>
      <c r="G568">
        <v>37</v>
      </c>
      <c r="H568" t="s">
        <v>21</v>
      </c>
      <c r="I568" t="s">
        <v>22</v>
      </c>
      <c r="J568">
        <v>1456293600</v>
      </c>
      <c r="K568">
        <v>1458277200</v>
      </c>
      <c r="L568" s="11">
        <f t="shared" si="48"/>
        <v>42424.25</v>
      </c>
      <c r="M568" s="11">
        <f t="shared" si="49"/>
        <v>42447.208333333328</v>
      </c>
      <c r="N568" t="b">
        <v>0</v>
      </c>
      <c r="O568" t="b">
        <v>1</v>
      </c>
      <c r="P568" t="s">
        <v>50</v>
      </c>
      <c r="Q568" t="str">
        <f t="shared" si="50"/>
        <v>music</v>
      </c>
      <c r="R568" t="str">
        <f t="shared" si="51"/>
        <v>electric music</v>
      </c>
      <c r="S568" s="4">
        <f t="shared" si="52"/>
        <v>0.44344086021505374</v>
      </c>
      <c r="T568" s="5">
        <f t="shared" si="53"/>
        <v>111.45945945945945</v>
      </c>
    </row>
    <row r="569" spans="1:20" ht="31" x14ac:dyDescent="0.35">
      <c r="A569">
        <v>567</v>
      </c>
      <c r="B569" t="s">
        <v>1178</v>
      </c>
      <c r="C569" s="3" t="s">
        <v>1179</v>
      </c>
      <c r="D569" s="5">
        <v>6800</v>
      </c>
      <c r="E569" s="5">
        <v>14865</v>
      </c>
      <c r="F569" t="s">
        <v>20</v>
      </c>
      <c r="G569">
        <v>244</v>
      </c>
      <c r="H569" t="s">
        <v>21</v>
      </c>
      <c r="I569" t="s">
        <v>22</v>
      </c>
      <c r="J569">
        <v>1404968400</v>
      </c>
      <c r="K569">
        <v>1405141200</v>
      </c>
      <c r="L569" s="11">
        <f t="shared" si="48"/>
        <v>41830.208333333336</v>
      </c>
      <c r="M569" s="11">
        <f t="shared" si="49"/>
        <v>41832.208333333336</v>
      </c>
      <c r="N569" t="b">
        <v>0</v>
      </c>
      <c r="O569" t="b">
        <v>0</v>
      </c>
      <c r="P569" t="s">
        <v>23</v>
      </c>
      <c r="Q569" t="str">
        <f t="shared" si="50"/>
        <v>music</v>
      </c>
      <c r="R569" t="str">
        <f t="shared" si="51"/>
        <v>rock</v>
      </c>
      <c r="S569" s="4">
        <f t="shared" si="52"/>
        <v>2.1860294117647059</v>
      </c>
      <c r="T569" s="5">
        <f t="shared" si="53"/>
        <v>60.922131147540981</v>
      </c>
    </row>
    <row r="570" spans="1:20" x14ac:dyDescent="0.35">
      <c r="A570">
        <v>568</v>
      </c>
      <c r="B570" t="s">
        <v>1180</v>
      </c>
      <c r="C570" s="3" t="s">
        <v>1181</v>
      </c>
      <c r="D570" s="5">
        <v>72400</v>
      </c>
      <c r="E570" s="5">
        <v>134688</v>
      </c>
      <c r="F570" t="s">
        <v>20</v>
      </c>
      <c r="G570">
        <v>5180</v>
      </c>
      <c r="H570" t="s">
        <v>21</v>
      </c>
      <c r="I570" t="s">
        <v>22</v>
      </c>
      <c r="J570">
        <v>1279170000</v>
      </c>
      <c r="K570">
        <v>1283058000</v>
      </c>
      <c r="L570" s="11">
        <f t="shared" si="48"/>
        <v>40374.208333333336</v>
      </c>
      <c r="M570" s="11">
        <f t="shared" si="49"/>
        <v>40419.208333333336</v>
      </c>
      <c r="N570" t="b">
        <v>0</v>
      </c>
      <c r="O570" t="b">
        <v>0</v>
      </c>
      <c r="P570" t="s">
        <v>33</v>
      </c>
      <c r="Q570" t="str">
        <f t="shared" si="50"/>
        <v>theater</v>
      </c>
      <c r="R570" t="str">
        <f t="shared" si="51"/>
        <v>plays</v>
      </c>
      <c r="S570" s="4">
        <f t="shared" si="52"/>
        <v>1.8603314917127072</v>
      </c>
      <c r="T570" s="5">
        <f t="shared" si="53"/>
        <v>26.0015444015444</v>
      </c>
    </row>
    <row r="571" spans="1:20" x14ac:dyDescent="0.35">
      <c r="A571">
        <v>569</v>
      </c>
      <c r="B571" t="s">
        <v>1182</v>
      </c>
      <c r="C571" s="3" t="s">
        <v>1183</v>
      </c>
      <c r="D571" s="5">
        <v>20100</v>
      </c>
      <c r="E571" s="5">
        <v>47705</v>
      </c>
      <c r="F571" t="s">
        <v>20</v>
      </c>
      <c r="G571">
        <v>589</v>
      </c>
      <c r="H571" t="s">
        <v>107</v>
      </c>
      <c r="I571" t="s">
        <v>108</v>
      </c>
      <c r="J571">
        <v>1294725600</v>
      </c>
      <c r="K571">
        <v>1295762400</v>
      </c>
      <c r="L571" s="11">
        <f t="shared" si="48"/>
        <v>40554.25</v>
      </c>
      <c r="M571" s="11">
        <f t="shared" si="49"/>
        <v>40566.25</v>
      </c>
      <c r="N571" t="b">
        <v>0</v>
      </c>
      <c r="O571" t="b">
        <v>0</v>
      </c>
      <c r="P571" t="s">
        <v>71</v>
      </c>
      <c r="Q571" t="str">
        <f t="shared" si="50"/>
        <v>film &amp; video</v>
      </c>
      <c r="R571" t="str">
        <f t="shared" si="51"/>
        <v>animation</v>
      </c>
      <c r="S571" s="4">
        <f t="shared" si="52"/>
        <v>2.3733830845771142</v>
      </c>
      <c r="T571" s="5">
        <f t="shared" si="53"/>
        <v>80.993208828522924</v>
      </c>
    </row>
    <row r="572" spans="1:20" x14ac:dyDescent="0.35">
      <c r="A572">
        <v>570</v>
      </c>
      <c r="B572" t="s">
        <v>1184</v>
      </c>
      <c r="C572" s="3" t="s">
        <v>1185</v>
      </c>
      <c r="D572" s="5">
        <v>31200</v>
      </c>
      <c r="E572" s="5">
        <v>95364</v>
      </c>
      <c r="F572" t="s">
        <v>20</v>
      </c>
      <c r="G572">
        <v>2725</v>
      </c>
      <c r="H572" t="s">
        <v>21</v>
      </c>
      <c r="I572" t="s">
        <v>22</v>
      </c>
      <c r="J572">
        <v>1419055200</v>
      </c>
      <c r="K572">
        <v>1419573600</v>
      </c>
      <c r="L572" s="11">
        <f t="shared" si="48"/>
        <v>41993.25</v>
      </c>
      <c r="M572" s="11">
        <f t="shared" si="49"/>
        <v>41999.25</v>
      </c>
      <c r="N572" t="b">
        <v>0</v>
      </c>
      <c r="O572" t="b">
        <v>1</v>
      </c>
      <c r="P572" t="s">
        <v>23</v>
      </c>
      <c r="Q572" t="str">
        <f t="shared" si="50"/>
        <v>music</v>
      </c>
      <c r="R572" t="str">
        <f t="shared" si="51"/>
        <v>rock</v>
      </c>
      <c r="S572" s="4">
        <f t="shared" si="52"/>
        <v>3.0565384615384614</v>
      </c>
      <c r="T572" s="5">
        <f t="shared" si="53"/>
        <v>34.995963302752294</v>
      </c>
    </row>
    <row r="573" spans="1:20" x14ac:dyDescent="0.35">
      <c r="A573">
        <v>571</v>
      </c>
      <c r="B573" t="s">
        <v>1186</v>
      </c>
      <c r="C573" s="3" t="s">
        <v>1187</v>
      </c>
      <c r="D573" s="5">
        <v>3500</v>
      </c>
      <c r="E573" s="5">
        <v>3295</v>
      </c>
      <c r="F573" t="s">
        <v>14</v>
      </c>
      <c r="G573">
        <v>35</v>
      </c>
      <c r="H573" t="s">
        <v>107</v>
      </c>
      <c r="I573" t="s">
        <v>108</v>
      </c>
      <c r="J573">
        <v>1434690000</v>
      </c>
      <c r="K573">
        <v>1438750800</v>
      </c>
      <c r="L573" s="11">
        <f t="shared" si="48"/>
        <v>42174.208333333328</v>
      </c>
      <c r="M573" s="11">
        <f t="shared" si="49"/>
        <v>42221.208333333328</v>
      </c>
      <c r="N573" t="b">
        <v>0</v>
      </c>
      <c r="O573" t="b">
        <v>0</v>
      </c>
      <c r="P573" t="s">
        <v>100</v>
      </c>
      <c r="Q573" t="str">
        <f t="shared" si="50"/>
        <v>film &amp; video</v>
      </c>
      <c r="R573" t="str">
        <f t="shared" si="51"/>
        <v>shorts</v>
      </c>
      <c r="S573" s="4">
        <f t="shared" si="52"/>
        <v>0.94142857142857139</v>
      </c>
      <c r="T573" s="5">
        <f t="shared" si="53"/>
        <v>94.142857142857139</v>
      </c>
    </row>
    <row r="574" spans="1:20" x14ac:dyDescent="0.35">
      <c r="A574">
        <v>572</v>
      </c>
      <c r="B574" t="s">
        <v>1188</v>
      </c>
      <c r="C574" s="3" t="s">
        <v>1189</v>
      </c>
      <c r="D574" s="5">
        <v>9000</v>
      </c>
      <c r="E574" s="5">
        <v>4896</v>
      </c>
      <c r="F574" t="s">
        <v>74</v>
      </c>
      <c r="G574">
        <v>94</v>
      </c>
      <c r="H574" t="s">
        <v>21</v>
      </c>
      <c r="I574" t="s">
        <v>22</v>
      </c>
      <c r="J574">
        <v>1443416400</v>
      </c>
      <c r="K574">
        <v>1444798800</v>
      </c>
      <c r="L574" s="11">
        <f t="shared" si="48"/>
        <v>42275.208333333328</v>
      </c>
      <c r="M574" s="11">
        <f t="shared" si="49"/>
        <v>42291.208333333328</v>
      </c>
      <c r="N574" t="b">
        <v>0</v>
      </c>
      <c r="O574" t="b">
        <v>1</v>
      </c>
      <c r="P574" t="s">
        <v>23</v>
      </c>
      <c r="Q574" t="str">
        <f t="shared" si="50"/>
        <v>music</v>
      </c>
      <c r="R574" t="str">
        <f t="shared" si="51"/>
        <v>rock</v>
      </c>
      <c r="S574" s="4">
        <f t="shared" si="52"/>
        <v>0.54400000000000004</v>
      </c>
      <c r="T574" s="5">
        <f t="shared" si="53"/>
        <v>52.085106382978722</v>
      </c>
    </row>
    <row r="575" spans="1:20" x14ac:dyDescent="0.35">
      <c r="A575">
        <v>573</v>
      </c>
      <c r="B575" t="s">
        <v>1190</v>
      </c>
      <c r="C575" s="3" t="s">
        <v>1191</v>
      </c>
      <c r="D575" s="5">
        <v>6700</v>
      </c>
      <c r="E575" s="5">
        <v>7496</v>
      </c>
      <c r="F575" t="s">
        <v>20</v>
      </c>
      <c r="G575">
        <v>300</v>
      </c>
      <c r="H575" t="s">
        <v>21</v>
      </c>
      <c r="I575" t="s">
        <v>22</v>
      </c>
      <c r="J575">
        <v>1399006800</v>
      </c>
      <c r="K575">
        <v>1399179600</v>
      </c>
      <c r="L575" s="11">
        <f t="shared" si="48"/>
        <v>41761.208333333336</v>
      </c>
      <c r="M575" s="11">
        <f t="shared" si="49"/>
        <v>41763.208333333336</v>
      </c>
      <c r="N575" t="b">
        <v>0</v>
      </c>
      <c r="O575" t="b">
        <v>0</v>
      </c>
      <c r="P575" t="s">
        <v>1029</v>
      </c>
      <c r="Q575" t="str">
        <f t="shared" si="50"/>
        <v>journalism</v>
      </c>
      <c r="R575" t="str">
        <f t="shared" si="51"/>
        <v>audio</v>
      </c>
      <c r="S575" s="4">
        <f t="shared" si="52"/>
        <v>1.1188059701492536</v>
      </c>
      <c r="T575" s="5">
        <f t="shared" si="53"/>
        <v>24.986666666666668</v>
      </c>
    </row>
    <row r="576" spans="1:20" x14ac:dyDescent="0.35">
      <c r="A576">
        <v>574</v>
      </c>
      <c r="B576" t="s">
        <v>1192</v>
      </c>
      <c r="C576" s="3" t="s">
        <v>1193</v>
      </c>
      <c r="D576" s="5">
        <v>2700</v>
      </c>
      <c r="E576" s="5">
        <v>9967</v>
      </c>
      <c r="F576" t="s">
        <v>20</v>
      </c>
      <c r="G576">
        <v>144</v>
      </c>
      <c r="H576" t="s">
        <v>21</v>
      </c>
      <c r="I576" t="s">
        <v>22</v>
      </c>
      <c r="J576">
        <v>1575698400</v>
      </c>
      <c r="K576">
        <v>1576562400</v>
      </c>
      <c r="L576" s="11">
        <f t="shared" si="48"/>
        <v>43806.25</v>
      </c>
      <c r="M576" s="11">
        <f t="shared" si="49"/>
        <v>43816.25</v>
      </c>
      <c r="N576" t="b">
        <v>0</v>
      </c>
      <c r="O576" t="b">
        <v>1</v>
      </c>
      <c r="P576" t="s">
        <v>17</v>
      </c>
      <c r="Q576" t="str">
        <f t="shared" si="50"/>
        <v>food</v>
      </c>
      <c r="R576" t="str">
        <f t="shared" si="51"/>
        <v>food trucks</v>
      </c>
      <c r="S576" s="4">
        <f t="shared" si="52"/>
        <v>3.6914814814814814</v>
      </c>
      <c r="T576" s="5">
        <f t="shared" si="53"/>
        <v>69.215277777777771</v>
      </c>
    </row>
    <row r="577" spans="1:20" x14ac:dyDescent="0.35">
      <c r="A577">
        <v>575</v>
      </c>
      <c r="B577" t="s">
        <v>1194</v>
      </c>
      <c r="C577" s="3" t="s">
        <v>1195</v>
      </c>
      <c r="D577" s="5">
        <v>83300</v>
      </c>
      <c r="E577" s="5">
        <v>52421</v>
      </c>
      <c r="F577" t="s">
        <v>14</v>
      </c>
      <c r="G577">
        <v>558</v>
      </c>
      <c r="H577" t="s">
        <v>21</v>
      </c>
      <c r="I577" t="s">
        <v>22</v>
      </c>
      <c r="J577">
        <v>1400562000</v>
      </c>
      <c r="K577">
        <v>1400821200</v>
      </c>
      <c r="L577" s="11">
        <f t="shared" si="48"/>
        <v>41779.208333333336</v>
      </c>
      <c r="M577" s="11">
        <f t="shared" si="49"/>
        <v>41782.208333333336</v>
      </c>
      <c r="N577" t="b">
        <v>0</v>
      </c>
      <c r="O577" t="b">
        <v>1</v>
      </c>
      <c r="P577" t="s">
        <v>33</v>
      </c>
      <c r="Q577" t="str">
        <f t="shared" si="50"/>
        <v>theater</v>
      </c>
      <c r="R577" t="str">
        <f t="shared" si="51"/>
        <v>plays</v>
      </c>
      <c r="S577" s="4">
        <f t="shared" si="52"/>
        <v>0.62930372148859548</v>
      </c>
      <c r="T577" s="5">
        <f t="shared" si="53"/>
        <v>93.944444444444443</v>
      </c>
    </row>
    <row r="578" spans="1:20" ht="31" x14ac:dyDescent="0.35">
      <c r="A578">
        <v>576</v>
      </c>
      <c r="B578" t="s">
        <v>1196</v>
      </c>
      <c r="C578" s="3" t="s">
        <v>1197</v>
      </c>
      <c r="D578" s="5">
        <v>9700</v>
      </c>
      <c r="E578" s="5">
        <v>6298</v>
      </c>
      <c r="F578" t="s">
        <v>14</v>
      </c>
      <c r="G578">
        <v>64</v>
      </c>
      <c r="H578" t="s">
        <v>21</v>
      </c>
      <c r="I578" t="s">
        <v>22</v>
      </c>
      <c r="J578">
        <v>1509512400</v>
      </c>
      <c r="K578">
        <v>1510984800</v>
      </c>
      <c r="L578" s="11">
        <f t="shared" ref="L578:L641" si="54">J578 / 86400 + DATE(1970,1,1)</f>
        <v>43040.208333333328</v>
      </c>
      <c r="M578" s="11">
        <f t="shared" ref="M578:M641" si="55">K578 / 86400 + DATE(1970,1,1)</f>
        <v>43057.25</v>
      </c>
      <c r="N578" t="b">
        <v>0</v>
      </c>
      <c r="O578" t="b">
        <v>0</v>
      </c>
      <c r="P578" t="s">
        <v>33</v>
      </c>
      <c r="Q578" t="str">
        <f t="shared" ref="Q578:Q641" si="56">LEFT(P578, FIND("/", P578)-1)</f>
        <v>theater</v>
      </c>
      <c r="R578" t="str">
        <f t="shared" ref="R578:R641" si="57">RIGHT(P578, LEN(P578) -FIND("/", P578))</f>
        <v>plays</v>
      </c>
      <c r="S578" s="4">
        <f t="shared" ref="S578:S641" si="58">E578/D578</f>
        <v>0.6492783505154639</v>
      </c>
      <c r="T578" s="5">
        <f t="shared" ref="T578:T641" si="59">IFERROR(E578/G578, "n/a")</f>
        <v>98.40625</v>
      </c>
    </row>
    <row r="579" spans="1:20" x14ac:dyDescent="0.35">
      <c r="A579">
        <v>577</v>
      </c>
      <c r="B579" t="s">
        <v>1198</v>
      </c>
      <c r="C579" s="3" t="s">
        <v>1199</v>
      </c>
      <c r="D579" s="5">
        <v>8200</v>
      </c>
      <c r="E579" s="5">
        <v>1546</v>
      </c>
      <c r="F579" t="s">
        <v>74</v>
      </c>
      <c r="G579">
        <v>37</v>
      </c>
      <c r="H579" t="s">
        <v>21</v>
      </c>
      <c r="I579" t="s">
        <v>22</v>
      </c>
      <c r="J579">
        <v>1299823200</v>
      </c>
      <c r="K579">
        <v>1302066000</v>
      </c>
      <c r="L579" s="11">
        <f t="shared" si="54"/>
        <v>40613.25</v>
      </c>
      <c r="M579" s="11">
        <f t="shared" si="55"/>
        <v>40639.208333333336</v>
      </c>
      <c r="N579" t="b">
        <v>0</v>
      </c>
      <c r="O579" t="b">
        <v>0</v>
      </c>
      <c r="P579" t="s">
        <v>159</v>
      </c>
      <c r="Q579" t="str">
        <f t="shared" si="56"/>
        <v>music</v>
      </c>
      <c r="R579" t="str">
        <f t="shared" si="57"/>
        <v>jazz</v>
      </c>
      <c r="S579" s="4">
        <f t="shared" si="58"/>
        <v>0.18853658536585366</v>
      </c>
      <c r="T579" s="5">
        <f t="shared" si="59"/>
        <v>41.783783783783782</v>
      </c>
    </row>
    <row r="580" spans="1:20" x14ac:dyDescent="0.35">
      <c r="A580">
        <v>578</v>
      </c>
      <c r="B580" t="s">
        <v>1200</v>
      </c>
      <c r="C580" s="3" t="s">
        <v>1201</v>
      </c>
      <c r="D580" s="5">
        <v>96500</v>
      </c>
      <c r="E580" s="5">
        <v>16168</v>
      </c>
      <c r="F580" t="s">
        <v>14</v>
      </c>
      <c r="G580">
        <v>245</v>
      </c>
      <c r="H580" t="s">
        <v>21</v>
      </c>
      <c r="I580" t="s">
        <v>22</v>
      </c>
      <c r="J580">
        <v>1322719200</v>
      </c>
      <c r="K580">
        <v>1322978400</v>
      </c>
      <c r="L580" s="11">
        <f t="shared" si="54"/>
        <v>40878.25</v>
      </c>
      <c r="M580" s="11">
        <f t="shared" si="55"/>
        <v>40881.25</v>
      </c>
      <c r="N580" t="b">
        <v>0</v>
      </c>
      <c r="O580" t="b">
        <v>0</v>
      </c>
      <c r="P580" t="s">
        <v>474</v>
      </c>
      <c r="Q580" t="str">
        <f t="shared" si="56"/>
        <v>film &amp; video</v>
      </c>
      <c r="R580" t="str">
        <f t="shared" si="57"/>
        <v>science fiction</v>
      </c>
      <c r="S580" s="4">
        <f t="shared" si="58"/>
        <v>0.1675440414507772</v>
      </c>
      <c r="T580" s="5">
        <f t="shared" si="59"/>
        <v>65.991836734693877</v>
      </c>
    </row>
    <row r="581" spans="1:20" x14ac:dyDescent="0.35">
      <c r="A581">
        <v>579</v>
      </c>
      <c r="B581" t="s">
        <v>1202</v>
      </c>
      <c r="C581" s="3" t="s">
        <v>1203</v>
      </c>
      <c r="D581" s="5">
        <v>6200</v>
      </c>
      <c r="E581" s="5">
        <v>6269</v>
      </c>
      <c r="F581" t="s">
        <v>20</v>
      </c>
      <c r="G581">
        <v>87</v>
      </c>
      <c r="H581" t="s">
        <v>21</v>
      </c>
      <c r="I581" t="s">
        <v>22</v>
      </c>
      <c r="J581">
        <v>1312693200</v>
      </c>
      <c r="K581">
        <v>1313730000</v>
      </c>
      <c r="L581" s="11">
        <f t="shared" si="54"/>
        <v>40762.208333333336</v>
      </c>
      <c r="M581" s="11">
        <f t="shared" si="55"/>
        <v>40774.208333333336</v>
      </c>
      <c r="N581" t="b">
        <v>0</v>
      </c>
      <c r="O581" t="b">
        <v>0</v>
      </c>
      <c r="P581" t="s">
        <v>159</v>
      </c>
      <c r="Q581" t="str">
        <f t="shared" si="56"/>
        <v>music</v>
      </c>
      <c r="R581" t="str">
        <f t="shared" si="57"/>
        <v>jazz</v>
      </c>
      <c r="S581" s="4">
        <f t="shared" si="58"/>
        <v>1.0111290322580646</v>
      </c>
      <c r="T581" s="5">
        <f t="shared" si="59"/>
        <v>72.05747126436782</v>
      </c>
    </row>
    <row r="582" spans="1:20" x14ac:dyDescent="0.35">
      <c r="A582">
        <v>580</v>
      </c>
      <c r="B582" t="s">
        <v>556</v>
      </c>
      <c r="C582" s="3" t="s">
        <v>1204</v>
      </c>
      <c r="D582" s="5">
        <v>43800</v>
      </c>
      <c r="E582" s="5">
        <v>149578</v>
      </c>
      <c r="F582" t="s">
        <v>20</v>
      </c>
      <c r="G582">
        <v>3116</v>
      </c>
      <c r="H582" t="s">
        <v>21</v>
      </c>
      <c r="I582" t="s">
        <v>22</v>
      </c>
      <c r="J582">
        <v>1393394400</v>
      </c>
      <c r="K582">
        <v>1394085600</v>
      </c>
      <c r="L582" s="11">
        <f t="shared" si="54"/>
        <v>41696.25</v>
      </c>
      <c r="M582" s="11">
        <f t="shared" si="55"/>
        <v>41704.25</v>
      </c>
      <c r="N582" t="b">
        <v>0</v>
      </c>
      <c r="O582" t="b">
        <v>0</v>
      </c>
      <c r="P582" t="s">
        <v>33</v>
      </c>
      <c r="Q582" t="str">
        <f t="shared" si="56"/>
        <v>theater</v>
      </c>
      <c r="R582" t="str">
        <f t="shared" si="57"/>
        <v>plays</v>
      </c>
      <c r="S582" s="4">
        <f t="shared" si="58"/>
        <v>3.4150228310502282</v>
      </c>
      <c r="T582" s="5">
        <f t="shared" si="59"/>
        <v>48.003209242618745</v>
      </c>
    </row>
    <row r="583" spans="1:20" x14ac:dyDescent="0.35">
      <c r="A583">
        <v>581</v>
      </c>
      <c r="B583" t="s">
        <v>1205</v>
      </c>
      <c r="C583" s="3" t="s">
        <v>1206</v>
      </c>
      <c r="D583" s="5">
        <v>6000</v>
      </c>
      <c r="E583" s="5">
        <v>3841</v>
      </c>
      <c r="F583" t="s">
        <v>14</v>
      </c>
      <c r="G583">
        <v>71</v>
      </c>
      <c r="H583" t="s">
        <v>21</v>
      </c>
      <c r="I583" t="s">
        <v>22</v>
      </c>
      <c r="J583">
        <v>1304053200</v>
      </c>
      <c r="K583">
        <v>1305349200</v>
      </c>
      <c r="L583" s="11">
        <f t="shared" si="54"/>
        <v>40662.208333333336</v>
      </c>
      <c r="M583" s="11">
        <f t="shared" si="55"/>
        <v>40677.208333333336</v>
      </c>
      <c r="N583" t="b">
        <v>0</v>
      </c>
      <c r="O583" t="b">
        <v>0</v>
      </c>
      <c r="P583" t="s">
        <v>28</v>
      </c>
      <c r="Q583" t="str">
        <f t="shared" si="56"/>
        <v>technology</v>
      </c>
      <c r="R583" t="str">
        <f t="shared" si="57"/>
        <v>web</v>
      </c>
      <c r="S583" s="4">
        <f t="shared" si="58"/>
        <v>0.64016666666666666</v>
      </c>
      <c r="T583" s="5">
        <f t="shared" si="59"/>
        <v>54.098591549295776</v>
      </c>
    </row>
    <row r="584" spans="1:20" x14ac:dyDescent="0.35">
      <c r="A584">
        <v>582</v>
      </c>
      <c r="B584" t="s">
        <v>1207</v>
      </c>
      <c r="C584" s="3" t="s">
        <v>1208</v>
      </c>
      <c r="D584" s="5">
        <v>8700</v>
      </c>
      <c r="E584" s="5">
        <v>4531</v>
      </c>
      <c r="F584" t="s">
        <v>14</v>
      </c>
      <c r="G584">
        <v>42</v>
      </c>
      <c r="H584" t="s">
        <v>21</v>
      </c>
      <c r="I584" t="s">
        <v>22</v>
      </c>
      <c r="J584">
        <v>1433912400</v>
      </c>
      <c r="K584">
        <v>1434344400</v>
      </c>
      <c r="L584" s="11">
        <f t="shared" si="54"/>
        <v>42165.208333333328</v>
      </c>
      <c r="M584" s="11">
        <f t="shared" si="55"/>
        <v>42170.208333333328</v>
      </c>
      <c r="N584" t="b">
        <v>0</v>
      </c>
      <c r="O584" t="b">
        <v>1</v>
      </c>
      <c r="P584" t="s">
        <v>89</v>
      </c>
      <c r="Q584" t="str">
        <f t="shared" si="56"/>
        <v>games</v>
      </c>
      <c r="R584" t="str">
        <f t="shared" si="57"/>
        <v>video games</v>
      </c>
      <c r="S584" s="4">
        <f t="shared" si="58"/>
        <v>0.5208045977011494</v>
      </c>
      <c r="T584" s="5">
        <f t="shared" si="59"/>
        <v>107.88095238095238</v>
      </c>
    </row>
    <row r="585" spans="1:20" ht="31" x14ac:dyDescent="0.35">
      <c r="A585">
        <v>583</v>
      </c>
      <c r="B585" t="s">
        <v>1209</v>
      </c>
      <c r="C585" s="3" t="s">
        <v>1210</v>
      </c>
      <c r="D585" s="5">
        <v>18900</v>
      </c>
      <c r="E585" s="5">
        <v>60934</v>
      </c>
      <c r="F585" t="s">
        <v>20</v>
      </c>
      <c r="G585">
        <v>909</v>
      </c>
      <c r="H585" t="s">
        <v>21</v>
      </c>
      <c r="I585" t="s">
        <v>22</v>
      </c>
      <c r="J585">
        <v>1329717600</v>
      </c>
      <c r="K585">
        <v>1331186400</v>
      </c>
      <c r="L585" s="11">
        <f t="shared" si="54"/>
        <v>40959.25</v>
      </c>
      <c r="M585" s="11">
        <f t="shared" si="55"/>
        <v>40976.25</v>
      </c>
      <c r="N585" t="b">
        <v>0</v>
      </c>
      <c r="O585" t="b">
        <v>0</v>
      </c>
      <c r="P585" t="s">
        <v>42</v>
      </c>
      <c r="Q585" t="str">
        <f t="shared" si="56"/>
        <v>film &amp; video</v>
      </c>
      <c r="R585" t="str">
        <f t="shared" si="57"/>
        <v>documentary</v>
      </c>
      <c r="S585" s="4">
        <f t="shared" si="58"/>
        <v>3.2240211640211642</v>
      </c>
      <c r="T585" s="5">
        <f t="shared" si="59"/>
        <v>67.034103410341032</v>
      </c>
    </row>
    <row r="586" spans="1:20" x14ac:dyDescent="0.35">
      <c r="A586">
        <v>584</v>
      </c>
      <c r="B586" t="s">
        <v>45</v>
      </c>
      <c r="C586" s="3" t="s">
        <v>1211</v>
      </c>
      <c r="D586" s="5">
        <v>86400</v>
      </c>
      <c r="E586" s="5">
        <v>103255</v>
      </c>
      <c r="F586" t="s">
        <v>20</v>
      </c>
      <c r="G586">
        <v>1613</v>
      </c>
      <c r="H586" t="s">
        <v>21</v>
      </c>
      <c r="I586" t="s">
        <v>22</v>
      </c>
      <c r="J586">
        <v>1335330000</v>
      </c>
      <c r="K586">
        <v>1336539600</v>
      </c>
      <c r="L586" s="11">
        <f t="shared" si="54"/>
        <v>41024.208333333336</v>
      </c>
      <c r="M586" s="11">
        <f t="shared" si="55"/>
        <v>41038.208333333336</v>
      </c>
      <c r="N586" t="b">
        <v>0</v>
      </c>
      <c r="O586" t="b">
        <v>0</v>
      </c>
      <c r="P586" t="s">
        <v>28</v>
      </c>
      <c r="Q586" t="str">
        <f t="shared" si="56"/>
        <v>technology</v>
      </c>
      <c r="R586" t="str">
        <f t="shared" si="57"/>
        <v>web</v>
      </c>
      <c r="S586" s="4">
        <f t="shared" si="58"/>
        <v>1.1950810185185186</v>
      </c>
      <c r="T586" s="5">
        <f t="shared" si="59"/>
        <v>64.01425914445133</v>
      </c>
    </row>
    <row r="587" spans="1:20" x14ac:dyDescent="0.35">
      <c r="A587">
        <v>585</v>
      </c>
      <c r="B587" t="s">
        <v>1212</v>
      </c>
      <c r="C587" s="3" t="s">
        <v>1213</v>
      </c>
      <c r="D587" s="5">
        <v>8900</v>
      </c>
      <c r="E587" s="5">
        <v>13065</v>
      </c>
      <c r="F587" t="s">
        <v>20</v>
      </c>
      <c r="G587">
        <v>136</v>
      </c>
      <c r="H587" t="s">
        <v>21</v>
      </c>
      <c r="I587" t="s">
        <v>22</v>
      </c>
      <c r="J587">
        <v>1268888400</v>
      </c>
      <c r="K587">
        <v>1269752400</v>
      </c>
      <c r="L587" s="11">
        <f t="shared" si="54"/>
        <v>40255.208333333336</v>
      </c>
      <c r="M587" s="11">
        <f t="shared" si="55"/>
        <v>40265.208333333336</v>
      </c>
      <c r="N587" t="b">
        <v>0</v>
      </c>
      <c r="O587" t="b">
        <v>0</v>
      </c>
      <c r="P587" t="s">
        <v>206</v>
      </c>
      <c r="Q587" t="str">
        <f t="shared" si="56"/>
        <v>publishing</v>
      </c>
      <c r="R587" t="str">
        <f t="shared" si="57"/>
        <v>translations</v>
      </c>
      <c r="S587" s="4">
        <f t="shared" si="58"/>
        <v>1.4679775280898877</v>
      </c>
      <c r="T587" s="5">
        <f t="shared" si="59"/>
        <v>96.066176470588232</v>
      </c>
    </row>
    <row r="588" spans="1:20" x14ac:dyDescent="0.35">
      <c r="A588">
        <v>586</v>
      </c>
      <c r="B588" t="s">
        <v>1214</v>
      </c>
      <c r="C588" s="3" t="s">
        <v>1215</v>
      </c>
      <c r="D588" s="5">
        <v>700</v>
      </c>
      <c r="E588" s="5">
        <v>6654</v>
      </c>
      <c r="F588" t="s">
        <v>20</v>
      </c>
      <c r="G588">
        <v>130</v>
      </c>
      <c r="H588" t="s">
        <v>21</v>
      </c>
      <c r="I588" t="s">
        <v>22</v>
      </c>
      <c r="J588">
        <v>1289973600</v>
      </c>
      <c r="K588">
        <v>1291615200</v>
      </c>
      <c r="L588" s="11">
        <f t="shared" si="54"/>
        <v>40499.25</v>
      </c>
      <c r="M588" s="11">
        <f t="shared" si="55"/>
        <v>40518.25</v>
      </c>
      <c r="N588" t="b">
        <v>0</v>
      </c>
      <c r="O588" t="b">
        <v>0</v>
      </c>
      <c r="P588" t="s">
        <v>23</v>
      </c>
      <c r="Q588" t="str">
        <f t="shared" si="56"/>
        <v>music</v>
      </c>
      <c r="R588" t="str">
        <f t="shared" si="57"/>
        <v>rock</v>
      </c>
      <c r="S588" s="4">
        <f t="shared" si="58"/>
        <v>9.5057142857142853</v>
      </c>
      <c r="T588" s="5">
        <f t="shared" si="59"/>
        <v>51.184615384615384</v>
      </c>
    </row>
    <row r="589" spans="1:20" x14ac:dyDescent="0.35">
      <c r="A589">
        <v>587</v>
      </c>
      <c r="B589" t="s">
        <v>1216</v>
      </c>
      <c r="C589" s="3" t="s">
        <v>1217</v>
      </c>
      <c r="D589" s="5">
        <v>9400</v>
      </c>
      <c r="E589" s="5">
        <v>6852</v>
      </c>
      <c r="F589" t="s">
        <v>14</v>
      </c>
      <c r="G589">
        <v>156</v>
      </c>
      <c r="H589" t="s">
        <v>15</v>
      </c>
      <c r="I589" t="s">
        <v>16</v>
      </c>
      <c r="J589">
        <v>1547877600</v>
      </c>
      <c r="K589">
        <v>1552366800</v>
      </c>
      <c r="L589" s="11">
        <f t="shared" si="54"/>
        <v>43484.25</v>
      </c>
      <c r="M589" s="11">
        <f t="shared" si="55"/>
        <v>43536.208333333328</v>
      </c>
      <c r="N589" t="b">
        <v>0</v>
      </c>
      <c r="O589" t="b">
        <v>1</v>
      </c>
      <c r="P589" t="s">
        <v>17</v>
      </c>
      <c r="Q589" t="str">
        <f t="shared" si="56"/>
        <v>food</v>
      </c>
      <c r="R589" t="str">
        <f t="shared" si="57"/>
        <v>food trucks</v>
      </c>
      <c r="S589" s="4">
        <f t="shared" si="58"/>
        <v>0.72893617021276591</v>
      </c>
      <c r="T589" s="5">
        <f t="shared" si="59"/>
        <v>43.92307692307692</v>
      </c>
    </row>
    <row r="590" spans="1:20" x14ac:dyDescent="0.35">
      <c r="A590">
        <v>588</v>
      </c>
      <c r="B590" t="s">
        <v>1218</v>
      </c>
      <c r="C590" s="3" t="s">
        <v>1219</v>
      </c>
      <c r="D590" s="5">
        <v>157600</v>
      </c>
      <c r="E590" s="5">
        <v>124517</v>
      </c>
      <c r="F590" t="s">
        <v>14</v>
      </c>
      <c r="G590">
        <v>1368</v>
      </c>
      <c r="H590" t="s">
        <v>40</v>
      </c>
      <c r="I590" t="s">
        <v>41</v>
      </c>
      <c r="J590">
        <v>1269493200</v>
      </c>
      <c r="K590">
        <v>1272171600</v>
      </c>
      <c r="L590" s="11">
        <f t="shared" si="54"/>
        <v>40262.208333333336</v>
      </c>
      <c r="M590" s="11">
        <f t="shared" si="55"/>
        <v>40293.208333333336</v>
      </c>
      <c r="N590" t="b">
        <v>0</v>
      </c>
      <c r="O590" t="b">
        <v>0</v>
      </c>
      <c r="P590" t="s">
        <v>33</v>
      </c>
      <c r="Q590" t="str">
        <f t="shared" si="56"/>
        <v>theater</v>
      </c>
      <c r="R590" t="str">
        <f t="shared" si="57"/>
        <v>plays</v>
      </c>
      <c r="S590" s="4">
        <f t="shared" si="58"/>
        <v>0.7900824873096447</v>
      </c>
      <c r="T590" s="5">
        <f t="shared" si="59"/>
        <v>91.021198830409361</v>
      </c>
    </row>
    <row r="591" spans="1:20" x14ac:dyDescent="0.35">
      <c r="A591">
        <v>589</v>
      </c>
      <c r="B591" t="s">
        <v>1220</v>
      </c>
      <c r="C591" s="3" t="s">
        <v>1221</v>
      </c>
      <c r="D591" s="5">
        <v>7900</v>
      </c>
      <c r="E591" s="5">
        <v>5113</v>
      </c>
      <c r="F591" t="s">
        <v>14</v>
      </c>
      <c r="G591">
        <v>102</v>
      </c>
      <c r="H591" t="s">
        <v>21</v>
      </c>
      <c r="I591" t="s">
        <v>22</v>
      </c>
      <c r="J591">
        <v>1436072400</v>
      </c>
      <c r="K591">
        <v>1436677200</v>
      </c>
      <c r="L591" s="11">
        <f t="shared" si="54"/>
        <v>42190.208333333328</v>
      </c>
      <c r="M591" s="11">
        <f t="shared" si="55"/>
        <v>42197.208333333328</v>
      </c>
      <c r="N591" t="b">
        <v>0</v>
      </c>
      <c r="O591" t="b">
        <v>0</v>
      </c>
      <c r="P591" t="s">
        <v>42</v>
      </c>
      <c r="Q591" t="str">
        <f t="shared" si="56"/>
        <v>film &amp; video</v>
      </c>
      <c r="R591" t="str">
        <f t="shared" si="57"/>
        <v>documentary</v>
      </c>
      <c r="S591" s="4">
        <f t="shared" si="58"/>
        <v>0.64721518987341775</v>
      </c>
      <c r="T591" s="5">
        <f t="shared" si="59"/>
        <v>50.127450980392155</v>
      </c>
    </row>
    <row r="592" spans="1:20" ht="31" x14ac:dyDescent="0.35">
      <c r="A592">
        <v>590</v>
      </c>
      <c r="B592" t="s">
        <v>1222</v>
      </c>
      <c r="C592" s="3" t="s">
        <v>1223</v>
      </c>
      <c r="D592" s="5">
        <v>7100</v>
      </c>
      <c r="E592" s="5">
        <v>5824</v>
      </c>
      <c r="F592" t="s">
        <v>14</v>
      </c>
      <c r="G592">
        <v>86</v>
      </c>
      <c r="H592" t="s">
        <v>26</v>
      </c>
      <c r="I592" t="s">
        <v>27</v>
      </c>
      <c r="J592">
        <v>1419141600</v>
      </c>
      <c r="K592">
        <v>1420092000</v>
      </c>
      <c r="L592" s="11">
        <f t="shared" si="54"/>
        <v>41994.25</v>
      </c>
      <c r="M592" s="11">
        <f t="shared" si="55"/>
        <v>42005.25</v>
      </c>
      <c r="N592" t="b">
        <v>0</v>
      </c>
      <c r="O592" t="b">
        <v>0</v>
      </c>
      <c r="P592" t="s">
        <v>133</v>
      </c>
      <c r="Q592" t="str">
        <f t="shared" si="56"/>
        <v>publishing</v>
      </c>
      <c r="R592" t="str">
        <f t="shared" si="57"/>
        <v>radio &amp; podcasts</v>
      </c>
      <c r="S592" s="4">
        <f t="shared" si="58"/>
        <v>0.82028169014084507</v>
      </c>
      <c r="T592" s="5">
        <f t="shared" si="59"/>
        <v>67.720930232558146</v>
      </c>
    </row>
    <row r="593" spans="1:20" x14ac:dyDescent="0.35">
      <c r="A593">
        <v>591</v>
      </c>
      <c r="B593" t="s">
        <v>1224</v>
      </c>
      <c r="C593" s="3" t="s">
        <v>1225</v>
      </c>
      <c r="D593" s="5">
        <v>600</v>
      </c>
      <c r="E593" s="5">
        <v>6226</v>
      </c>
      <c r="F593" t="s">
        <v>20</v>
      </c>
      <c r="G593">
        <v>102</v>
      </c>
      <c r="H593" t="s">
        <v>21</v>
      </c>
      <c r="I593" t="s">
        <v>22</v>
      </c>
      <c r="J593">
        <v>1279083600</v>
      </c>
      <c r="K593">
        <v>1279947600</v>
      </c>
      <c r="L593" s="11">
        <f t="shared" si="54"/>
        <v>40373.208333333336</v>
      </c>
      <c r="M593" s="11">
        <f t="shared" si="55"/>
        <v>40383.208333333336</v>
      </c>
      <c r="N593" t="b">
        <v>0</v>
      </c>
      <c r="O593" t="b">
        <v>0</v>
      </c>
      <c r="P593" t="s">
        <v>89</v>
      </c>
      <c r="Q593" t="str">
        <f t="shared" si="56"/>
        <v>games</v>
      </c>
      <c r="R593" t="str">
        <f t="shared" si="57"/>
        <v>video games</v>
      </c>
      <c r="S593" s="4">
        <f t="shared" si="58"/>
        <v>10.376666666666667</v>
      </c>
      <c r="T593" s="5">
        <f t="shared" si="59"/>
        <v>61.03921568627451</v>
      </c>
    </row>
    <row r="594" spans="1:20" ht="31" x14ac:dyDescent="0.35">
      <c r="A594">
        <v>592</v>
      </c>
      <c r="B594" t="s">
        <v>1226</v>
      </c>
      <c r="C594" s="3" t="s">
        <v>1227</v>
      </c>
      <c r="D594" s="5">
        <v>156800</v>
      </c>
      <c r="E594" s="5">
        <v>20243</v>
      </c>
      <c r="F594" t="s">
        <v>14</v>
      </c>
      <c r="G594">
        <v>253</v>
      </c>
      <c r="H594" t="s">
        <v>21</v>
      </c>
      <c r="I594" t="s">
        <v>22</v>
      </c>
      <c r="J594">
        <v>1401426000</v>
      </c>
      <c r="K594">
        <v>1402203600</v>
      </c>
      <c r="L594" s="11">
        <f t="shared" si="54"/>
        <v>41789.208333333336</v>
      </c>
      <c r="M594" s="11">
        <f t="shared" si="55"/>
        <v>41798.208333333336</v>
      </c>
      <c r="N594" t="b">
        <v>0</v>
      </c>
      <c r="O594" t="b">
        <v>0</v>
      </c>
      <c r="P594" t="s">
        <v>33</v>
      </c>
      <c r="Q594" t="str">
        <f t="shared" si="56"/>
        <v>theater</v>
      </c>
      <c r="R594" t="str">
        <f t="shared" si="57"/>
        <v>plays</v>
      </c>
      <c r="S594" s="4">
        <f t="shared" si="58"/>
        <v>0.12910076530612244</v>
      </c>
      <c r="T594" s="5">
        <f t="shared" si="59"/>
        <v>80.011857707509876</v>
      </c>
    </row>
    <row r="595" spans="1:20" x14ac:dyDescent="0.35">
      <c r="A595">
        <v>593</v>
      </c>
      <c r="B595" t="s">
        <v>1228</v>
      </c>
      <c r="C595" s="3" t="s">
        <v>1229</v>
      </c>
      <c r="D595" s="5">
        <v>121600</v>
      </c>
      <c r="E595" s="5">
        <v>188288</v>
      </c>
      <c r="F595" t="s">
        <v>20</v>
      </c>
      <c r="G595">
        <v>4006</v>
      </c>
      <c r="H595" t="s">
        <v>21</v>
      </c>
      <c r="I595" t="s">
        <v>22</v>
      </c>
      <c r="J595">
        <v>1395810000</v>
      </c>
      <c r="K595">
        <v>1396933200</v>
      </c>
      <c r="L595" s="11">
        <f t="shared" si="54"/>
        <v>41724.208333333336</v>
      </c>
      <c r="M595" s="11">
        <f t="shared" si="55"/>
        <v>41737.208333333336</v>
      </c>
      <c r="N595" t="b">
        <v>0</v>
      </c>
      <c r="O595" t="b">
        <v>0</v>
      </c>
      <c r="P595" t="s">
        <v>71</v>
      </c>
      <c r="Q595" t="str">
        <f t="shared" si="56"/>
        <v>film &amp; video</v>
      </c>
      <c r="R595" t="str">
        <f t="shared" si="57"/>
        <v>animation</v>
      </c>
      <c r="S595" s="4">
        <f t="shared" si="58"/>
        <v>1.5484210526315789</v>
      </c>
      <c r="T595" s="5">
        <f t="shared" si="59"/>
        <v>47.001497753369947</v>
      </c>
    </row>
    <row r="596" spans="1:20" ht="31" x14ac:dyDescent="0.35">
      <c r="A596">
        <v>594</v>
      </c>
      <c r="B596" t="s">
        <v>1230</v>
      </c>
      <c r="C596" s="3" t="s">
        <v>1231</v>
      </c>
      <c r="D596" s="5">
        <v>157300</v>
      </c>
      <c r="E596" s="5">
        <v>11167</v>
      </c>
      <c r="F596" t="s">
        <v>14</v>
      </c>
      <c r="G596">
        <v>157</v>
      </c>
      <c r="H596" t="s">
        <v>21</v>
      </c>
      <c r="I596" t="s">
        <v>22</v>
      </c>
      <c r="J596">
        <v>1467003600</v>
      </c>
      <c r="K596">
        <v>1467262800</v>
      </c>
      <c r="L596" s="11">
        <f t="shared" si="54"/>
        <v>42548.208333333328</v>
      </c>
      <c r="M596" s="11">
        <f t="shared" si="55"/>
        <v>42551.208333333328</v>
      </c>
      <c r="N596" t="b">
        <v>0</v>
      </c>
      <c r="O596" t="b">
        <v>1</v>
      </c>
      <c r="P596" t="s">
        <v>33</v>
      </c>
      <c r="Q596" t="str">
        <f t="shared" si="56"/>
        <v>theater</v>
      </c>
      <c r="R596" t="str">
        <f t="shared" si="57"/>
        <v>plays</v>
      </c>
      <c r="S596" s="4">
        <f t="shared" si="58"/>
        <v>7.0991735537190084E-2</v>
      </c>
      <c r="T596" s="5">
        <f t="shared" si="59"/>
        <v>71.127388535031841</v>
      </c>
    </row>
    <row r="597" spans="1:20" ht="31" x14ac:dyDescent="0.35">
      <c r="A597">
        <v>595</v>
      </c>
      <c r="B597" t="s">
        <v>1232</v>
      </c>
      <c r="C597" s="3" t="s">
        <v>1233</v>
      </c>
      <c r="D597" s="5">
        <v>70300</v>
      </c>
      <c r="E597" s="5">
        <v>146595</v>
      </c>
      <c r="F597" t="s">
        <v>20</v>
      </c>
      <c r="G597">
        <v>1629</v>
      </c>
      <c r="H597" t="s">
        <v>21</v>
      </c>
      <c r="I597" t="s">
        <v>22</v>
      </c>
      <c r="J597">
        <v>1268715600</v>
      </c>
      <c r="K597">
        <v>1270530000</v>
      </c>
      <c r="L597" s="11">
        <f t="shared" si="54"/>
        <v>40253.208333333336</v>
      </c>
      <c r="M597" s="11">
        <f t="shared" si="55"/>
        <v>40274.208333333336</v>
      </c>
      <c r="N597" t="b">
        <v>0</v>
      </c>
      <c r="O597" t="b">
        <v>1</v>
      </c>
      <c r="P597" t="s">
        <v>33</v>
      </c>
      <c r="Q597" t="str">
        <f t="shared" si="56"/>
        <v>theater</v>
      </c>
      <c r="R597" t="str">
        <f t="shared" si="57"/>
        <v>plays</v>
      </c>
      <c r="S597" s="4">
        <f t="shared" si="58"/>
        <v>2.0852773826458035</v>
      </c>
      <c r="T597" s="5">
        <f t="shared" si="59"/>
        <v>89.99079189686924</v>
      </c>
    </row>
    <row r="598" spans="1:20" x14ac:dyDescent="0.35">
      <c r="A598">
        <v>596</v>
      </c>
      <c r="B598" t="s">
        <v>1234</v>
      </c>
      <c r="C598" s="3" t="s">
        <v>1235</v>
      </c>
      <c r="D598" s="5">
        <v>7900</v>
      </c>
      <c r="E598" s="5">
        <v>7875</v>
      </c>
      <c r="F598" t="s">
        <v>14</v>
      </c>
      <c r="G598">
        <v>183</v>
      </c>
      <c r="H598" t="s">
        <v>21</v>
      </c>
      <c r="I598" t="s">
        <v>22</v>
      </c>
      <c r="J598">
        <v>1457157600</v>
      </c>
      <c r="K598">
        <v>1457762400</v>
      </c>
      <c r="L598" s="11">
        <f t="shared" si="54"/>
        <v>42434.25</v>
      </c>
      <c r="M598" s="11">
        <f t="shared" si="55"/>
        <v>42441.25</v>
      </c>
      <c r="N598" t="b">
        <v>0</v>
      </c>
      <c r="O598" t="b">
        <v>1</v>
      </c>
      <c r="P598" t="s">
        <v>53</v>
      </c>
      <c r="Q598" t="str">
        <f t="shared" si="56"/>
        <v>film &amp; video</v>
      </c>
      <c r="R598" t="str">
        <f t="shared" si="57"/>
        <v>drama</v>
      </c>
      <c r="S598" s="4">
        <f t="shared" si="58"/>
        <v>0.99683544303797467</v>
      </c>
      <c r="T598" s="5">
        <f t="shared" si="59"/>
        <v>43.032786885245905</v>
      </c>
    </row>
    <row r="599" spans="1:20" x14ac:dyDescent="0.35">
      <c r="A599">
        <v>597</v>
      </c>
      <c r="B599" t="s">
        <v>1236</v>
      </c>
      <c r="C599" s="3" t="s">
        <v>1237</v>
      </c>
      <c r="D599" s="5">
        <v>73800</v>
      </c>
      <c r="E599" s="5">
        <v>148779</v>
      </c>
      <c r="F599" t="s">
        <v>20</v>
      </c>
      <c r="G599">
        <v>2188</v>
      </c>
      <c r="H599" t="s">
        <v>21</v>
      </c>
      <c r="I599" t="s">
        <v>22</v>
      </c>
      <c r="J599">
        <v>1573970400</v>
      </c>
      <c r="K599">
        <v>1575525600</v>
      </c>
      <c r="L599" s="11">
        <f t="shared" si="54"/>
        <v>43786.25</v>
      </c>
      <c r="M599" s="11">
        <f t="shared" si="55"/>
        <v>43804.25</v>
      </c>
      <c r="N599" t="b">
        <v>0</v>
      </c>
      <c r="O599" t="b">
        <v>0</v>
      </c>
      <c r="P599" t="s">
        <v>33</v>
      </c>
      <c r="Q599" t="str">
        <f t="shared" si="56"/>
        <v>theater</v>
      </c>
      <c r="R599" t="str">
        <f t="shared" si="57"/>
        <v>plays</v>
      </c>
      <c r="S599" s="4">
        <f t="shared" si="58"/>
        <v>2.0159756097560977</v>
      </c>
      <c r="T599" s="5">
        <f t="shared" si="59"/>
        <v>67.997714808043881</v>
      </c>
    </row>
    <row r="600" spans="1:20" x14ac:dyDescent="0.35">
      <c r="A600">
        <v>598</v>
      </c>
      <c r="B600" t="s">
        <v>1238</v>
      </c>
      <c r="C600" s="3" t="s">
        <v>1239</v>
      </c>
      <c r="D600" s="5">
        <v>108500</v>
      </c>
      <c r="E600" s="5">
        <v>175868</v>
      </c>
      <c r="F600" t="s">
        <v>20</v>
      </c>
      <c r="G600">
        <v>2409</v>
      </c>
      <c r="H600" t="s">
        <v>107</v>
      </c>
      <c r="I600" t="s">
        <v>108</v>
      </c>
      <c r="J600">
        <v>1276578000</v>
      </c>
      <c r="K600">
        <v>1279083600</v>
      </c>
      <c r="L600" s="11">
        <f t="shared" si="54"/>
        <v>40344.208333333336</v>
      </c>
      <c r="M600" s="11">
        <f t="shared" si="55"/>
        <v>40373.208333333336</v>
      </c>
      <c r="N600" t="b">
        <v>0</v>
      </c>
      <c r="O600" t="b">
        <v>0</v>
      </c>
      <c r="P600" t="s">
        <v>23</v>
      </c>
      <c r="Q600" t="str">
        <f t="shared" si="56"/>
        <v>music</v>
      </c>
      <c r="R600" t="str">
        <f t="shared" si="57"/>
        <v>rock</v>
      </c>
      <c r="S600" s="4">
        <f t="shared" si="58"/>
        <v>1.6209032258064515</v>
      </c>
      <c r="T600" s="5">
        <f t="shared" si="59"/>
        <v>73.004566210045667</v>
      </c>
    </row>
    <row r="601" spans="1:20" ht="31" x14ac:dyDescent="0.35">
      <c r="A601">
        <v>599</v>
      </c>
      <c r="B601" t="s">
        <v>1240</v>
      </c>
      <c r="C601" s="3" t="s">
        <v>1241</v>
      </c>
      <c r="D601" s="5">
        <v>140300</v>
      </c>
      <c r="E601" s="5">
        <v>5112</v>
      </c>
      <c r="F601" t="s">
        <v>14</v>
      </c>
      <c r="G601">
        <v>82</v>
      </c>
      <c r="H601" t="s">
        <v>36</v>
      </c>
      <c r="I601" t="s">
        <v>37</v>
      </c>
      <c r="J601">
        <v>1423720800</v>
      </c>
      <c r="K601">
        <v>1424412000</v>
      </c>
      <c r="L601" s="11">
        <f t="shared" si="54"/>
        <v>42047.25</v>
      </c>
      <c r="M601" s="11">
        <f t="shared" si="55"/>
        <v>42055.25</v>
      </c>
      <c r="N601" t="b">
        <v>0</v>
      </c>
      <c r="O601" t="b">
        <v>0</v>
      </c>
      <c r="P601" t="s">
        <v>42</v>
      </c>
      <c r="Q601" t="str">
        <f t="shared" si="56"/>
        <v>film &amp; video</v>
      </c>
      <c r="R601" t="str">
        <f t="shared" si="57"/>
        <v>documentary</v>
      </c>
      <c r="S601" s="4">
        <f t="shared" si="58"/>
        <v>3.6436208125445471E-2</v>
      </c>
      <c r="T601" s="5">
        <f t="shared" si="59"/>
        <v>62.341463414634148</v>
      </c>
    </row>
    <row r="602" spans="1:20" x14ac:dyDescent="0.35">
      <c r="A602">
        <v>600</v>
      </c>
      <c r="B602" t="s">
        <v>1242</v>
      </c>
      <c r="C602" s="3" t="s">
        <v>1243</v>
      </c>
      <c r="D602" s="5">
        <v>100</v>
      </c>
      <c r="E602" s="5">
        <v>5</v>
      </c>
      <c r="F602" t="s">
        <v>14</v>
      </c>
      <c r="G602">
        <v>1</v>
      </c>
      <c r="H602" t="s">
        <v>40</v>
      </c>
      <c r="I602" t="s">
        <v>41</v>
      </c>
      <c r="J602">
        <v>1375160400</v>
      </c>
      <c r="K602">
        <v>1376197200</v>
      </c>
      <c r="L602" s="11">
        <f t="shared" si="54"/>
        <v>41485.208333333336</v>
      </c>
      <c r="M602" s="11">
        <f t="shared" si="55"/>
        <v>41497.208333333336</v>
      </c>
      <c r="N602" t="b">
        <v>0</v>
      </c>
      <c r="O602" t="b">
        <v>0</v>
      </c>
      <c r="P602" t="s">
        <v>17</v>
      </c>
      <c r="Q602" t="str">
        <f t="shared" si="56"/>
        <v>food</v>
      </c>
      <c r="R602" t="str">
        <f t="shared" si="57"/>
        <v>food trucks</v>
      </c>
      <c r="S602" s="4">
        <f t="shared" si="58"/>
        <v>0.05</v>
      </c>
      <c r="T602" s="5">
        <f t="shared" si="59"/>
        <v>5</v>
      </c>
    </row>
    <row r="603" spans="1:20" x14ac:dyDescent="0.35">
      <c r="A603">
        <v>601</v>
      </c>
      <c r="B603" t="s">
        <v>1244</v>
      </c>
      <c r="C603" s="3" t="s">
        <v>1245</v>
      </c>
      <c r="D603" s="5">
        <v>6300</v>
      </c>
      <c r="E603" s="5">
        <v>13018</v>
      </c>
      <c r="F603" t="s">
        <v>20</v>
      </c>
      <c r="G603">
        <v>194</v>
      </c>
      <c r="H603" t="s">
        <v>21</v>
      </c>
      <c r="I603" t="s">
        <v>22</v>
      </c>
      <c r="J603">
        <v>1401426000</v>
      </c>
      <c r="K603">
        <v>1402894800</v>
      </c>
      <c r="L603" s="11">
        <f t="shared" si="54"/>
        <v>41789.208333333336</v>
      </c>
      <c r="M603" s="11">
        <f t="shared" si="55"/>
        <v>41806.208333333336</v>
      </c>
      <c r="N603" t="b">
        <v>1</v>
      </c>
      <c r="O603" t="b">
        <v>0</v>
      </c>
      <c r="P603" t="s">
        <v>65</v>
      </c>
      <c r="Q603" t="str">
        <f t="shared" si="56"/>
        <v>technology</v>
      </c>
      <c r="R603" t="str">
        <f t="shared" si="57"/>
        <v>wearables</v>
      </c>
      <c r="S603" s="4">
        <f t="shared" si="58"/>
        <v>2.0663492063492064</v>
      </c>
      <c r="T603" s="5">
        <f t="shared" si="59"/>
        <v>67.103092783505161</v>
      </c>
    </row>
    <row r="604" spans="1:20" ht="31" x14ac:dyDescent="0.35">
      <c r="A604">
        <v>602</v>
      </c>
      <c r="B604" t="s">
        <v>1246</v>
      </c>
      <c r="C604" s="3" t="s">
        <v>1247</v>
      </c>
      <c r="D604" s="5">
        <v>71100</v>
      </c>
      <c r="E604" s="5">
        <v>91176</v>
      </c>
      <c r="F604" t="s">
        <v>20</v>
      </c>
      <c r="G604">
        <v>1140</v>
      </c>
      <c r="H604" t="s">
        <v>21</v>
      </c>
      <c r="I604" t="s">
        <v>22</v>
      </c>
      <c r="J604">
        <v>1433480400</v>
      </c>
      <c r="K604">
        <v>1434430800</v>
      </c>
      <c r="L604" s="11">
        <f t="shared" si="54"/>
        <v>42160.208333333328</v>
      </c>
      <c r="M604" s="11">
        <f t="shared" si="55"/>
        <v>42171.208333333328</v>
      </c>
      <c r="N604" t="b">
        <v>0</v>
      </c>
      <c r="O604" t="b">
        <v>0</v>
      </c>
      <c r="P604" t="s">
        <v>33</v>
      </c>
      <c r="Q604" t="str">
        <f t="shared" si="56"/>
        <v>theater</v>
      </c>
      <c r="R604" t="str">
        <f t="shared" si="57"/>
        <v>plays</v>
      </c>
      <c r="S604" s="4">
        <f t="shared" si="58"/>
        <v>1.2823628691983122</v>
      </c>
      <c r="T604" s="5">
        <f t="shared" si="59"/>
        <v>79.978947368421046</v>
      </c>
    </row>
    <row r="605" spans="1:20" x14ac:dyDescent="0.35">
      <c r="A605">
        <v>603</v>
      </c>
      <c r="B605" t="s">
        <v>1248</v>
      </c>
      <c r="C605" s="3" t="s">
        <v>1249</v>
      </c>
      <c r="D605" s="5">
        <v>5300</v>
      </c>
      <c r="E605" s="5">
        <v>6342</v>
      </c>
      <c r="F605" t="s">
        <v>20</v>
      </c>
      <c r="G605">
        <v>102</v>
      </c>
      <c r="H605" t="s">
        <v>21</v>
      </c>
      <c r="I605" t="s">
        <v>22</v>
      </c>
      <c r="J605">
        <v>1555563600</v>
      </c>
      <c r="K605">
        <v>1557896400</v>
      </c>
      <c r="L605" s="11">
        <f t="shared" si="54"/>
        <v>43573.208333333328</v>
      </c>
      <c r="M605" s="11">
        <f t="shared" si="55"/>
        <v>43600.208333333328</v>
      </c>
      <c r="N605" t="b">
        <v>0</v>
      </c>
      <c r="O605" t="b">
        <v>0</v>
      </c>
      <c r="P605" t="s">
        <v>33</v>
      </c>
      <c r="Q605" t="str">
        <f t="shared" si="56"/>
        <v>theater</v>
      </c>
      <c r="R605" t="str">
        <f t="shared" si="57"/>
        <v>plays</v>
      </c>
      <c r="S605" s="4">
        <f t="shared" si="58"/>
        <v>1.1966037735849056</v>
      </c>
      <c r="T605" s="5">
        <f t="shared" si="59"/>
        <v>62.176470588235297</v>
      </c>
    </row>
    <row r="606" spans="1:20" x14ac:dyDescent="0.35">
      <c r="A606">
        <v>604</v>
      </c>
      <c r="B606" t="s">
        <v>1250</v>
      </c>
      <c r="C606" s="3" t="s">
        <v>1251</v>
      </c>
      <c r="D606" s="5">
        <v>88700</v>
      </c>
      <c r="E606" s="5">
        <v>151438</v>
      </c>
      <c r="F606" t="s">
        <v>20</v>
      </c>
      <c r="G606">
        <v>2857</v>
      </c>
      <c r="H606" t="s">
        <v>21</v>
      </c>
      <c r="I606" t="s">
        <v>22</v>
      </c>
      <c r="J606">
        <v>1295676000</v>
      </c>
      <c r="K606">
        <v>1297490400</v>
      </c>
      <c r="L606" s="11">
        <f t="shared" si="54"/>
        <v>40565.25</v>
      </c>
      <c r="M606" s="11">
        <f t="shared" si="55"/>
        <v>40586.25</v>
      </c>
      <c r="N606" t="b">
        <v>0</v>
      </c>
      <c r="O606" t="b">
        <v>0</v>
      </c>
      <c r="P606" t="s">
        <v>33</v>
      </c>
      <c r="Q606" t="str">
        <f t="shared" si="56"/>
        <v>theater</v>
      </c>
      <c r="R606" t="str">
        <f t="shared" si="57"/>
        <v>plays</v>
      </c>
      <c r="S606" s="4">
        <f t="shared" si="58"/>
        <v>1.7073055242390078</v>
      </c>
      <c r="T606" s="5">
        <f t="shared" si="59"/>
        <v>53.005950297514879</v>
      </c>
    </row>
    <row r="607" spans="1:20" x14ac:dyDescent="0.35">
      <c r="A607">
        <v>605</v>
      </c>
      <c r="B607" t="s">
        <v>1252</v>
      </c>
      <c r="C607" s="3" t="s">
        <v>1253</v>
      </c>
      <c r="D607" s="5">
        <v>3300</v>
      </c>
      <c r="E607" s="5">
        <v>6178</v>
      </c>
      <c r="F607" t="s">
        <v>20</v>
      </c>
      <c r="G607">
        <v>107</v>
      </c>
      <c r="H607" t="s">
        <v>21</v>
      </c>
      <c r="I607" t="s">
        <v>22</v>
      </c>
      <c r="J607">
        <v>1443848400</v>
      </c>
      <c r="K607">
        <v>1447394400</v>
      </c>
      <c r="L607" s="11">
        <f t="shared" si="54"/>
        <v>42280.208333333328</v>
      </c>
      <c r="M607" s="11">
        <f t="shared" si="55"/>
        <v>42321.25</v>
      </c>
      <c r="N607" t="b">
        <v>0</v>
      </c>
      <c r="O607" t="b">
        <v>0</v>
      </c>
      <c r="P607" t="s">
        <v>68</v>
      </c>
      <c r="Q607" t="str">
        <f t="shared" si="56"/>
        <v>publishing</v>
      </c>
      <c r="R607" t="str">
        <f t="shared" si="57"/>
        <v>nonfiction</v>
      </c>
      <c r="S607" s="4">
        <f t="shared" si="58"/>
        <v>1.8721212121212121</v>
      </c>
      <c r="T607" s="5">
        <f t="shared" si="59"/>
        <v>57.738317757009348</v>
      </c>
    </row>
    <row r="608" spans="1:20" x14ac:dyDescent="0.35">
      <c r="A608">
        <v>606</v>
      </c>
      <c r="B608" t="s">
        <v>1254</v>
      </c>
      <c r="C608" s="3" t="s">
        <v>1255</v>
      </c>
      <c r="D608" s="5">
        <v>3400</v>
      </c>
      <c r="E608" s="5">
        <v>6405</v>
      </c>
      <c r="F608" t="s">
        <v>20</v>
      </c>
      <c r="G608">
        <v>160</v>
      </c>
      <c r="H608" t="s">
        <v>40</v>
      </c>
      <c r="I608" t="s">
        <v>41</v>
      </c>
      <c r="J608">
        <v>1457330400</v>
      </c>
      <c r="K608">
        <v>1458277200</v>
      </c>
      <c r="L608" s="11">
        <f t="shared" si="54"/>
        <v>42436.25</v>
      </c>
      <c r="M608" s="11">
        <f t="shared" si="55"/>
        <v>42447.208333333328</v>
      </c>
      <c r="N608" t="b">
        <v>0</v>
      </c>
      <c r="O608" t="b">
        <v>0</v>
      </c>
      <c r="P608" t="s">
        <v>23</v>
      </c>
      <c r="Q608" t="str">
        <f t="shared" si="56"/>
        <v>music</v>
      </c>
      <c r="R608" t="str">
        <f t="shared" si="57"/>
        <v>rock</v>
      </c>
      <c r="S608" s="4">
        <f t="shared" si="58"/>
        <v>1.8838235294117647</v>
      </c>
      <c r="T608" s="5">
        <f t="shared" si="59"/>
        <v>40.03125</v>
      </c>
    </row>
    <row r="609" spans="1:20" x14ac:dyDescent="0.35">
      <c r="A609">
        <v>607</v>
      </c>
      <c r="B609" t="s">
        <v>1256</v>
      </c>
      <c r="C609" s="3" t="s">
        <v>1257</v>
      </c>
      <c r="D609" s="5">
        <v>137600</v>
      </c>
      <c r="E609" s="5">
        <v>180667</v>
      </c>
      <c r="F609" t="s">
        <v>20</v>
      </c>
      <c r="G609">
        <v>2230</v>
      </c>
      <c r="H609" t="s">
        <v>21</v>
      </c>
      <c r="I609" t="s">
        <v>22</v>
      </c>
      <c r="J609">
        <v>1395550800</v>
      </c>
      <c r="K609">
        <v>1395723600</v>
      </c>
      <c r="L609" s="11">
        <f t="shared" si="54"/>
        <v>41721.208333333336</v>
      </c>
      <c r="M609" s="11">
        <f t="shared" si="55"/>
        <v>41723.208333333336</v>
      </c>
      <c r="N609" t="b">
        <v>0</v>
      </c>
      <c r="O609" t="b">
        <v>0</v>
      </c>
      <c r="P609" t="s">
        <v>17</v>
      </c>
      <c r="Q609" t="str">
        <f t="shared" si="56"/>
        <v>food</v>
      </c>
      <c r="R609" t="str">
        <f t="shared" si="57"/>
        <v>food trucks</v>
      </c>
      <c r="S609" s="4">
        <f t="shared" si="58"/>
        <v>1.3129869186046512</v>
      </c>
      <c r="T609" s="5">
        <f t="shared" si="59"/>
        <v>81.016591928251117</v>
      </c>
    </row>
    <row r="610" spans="1:20" x14ac:dyDescent="0.35">
      <c r="A610">
        <v>608</v>
      </c>
      <c r="B610" t="s">
        <v>1258</v>
      </c>
      <c r="C610" s="3" t="s">
        <v>1259</v>
      </c>
      <c r="D610" s="5">
        <v>3900</v>
      </c>
      <c r="E610" s="5">
        <v>11075</v>
      </c>
      <c r="F610" t="s">
        <v>20</v>
      </c>
      <c r="G610">
        <v>316</v>
      </c>
      <c r="H610" t="s">
        <v>21</v>
      </c>
      <c r="I610" t="s">
        <v>22</v>
      </c>
      <c r="J610">
        <v>1551852000</v>
      </c>
      <c r="K610">
        <v>1552197600</v>
      </c>
      <c r="L610" s="11">
        <f t="shared" si="54"/>
        <v>43530.25</v>
      </c>
      <c r="M610" s="11">
        <f t="shared" si="55"/>
        <v>43534.25</v>
      </c>
      <c r="N610" t="b">
        <v>0</v>
      </c>
      <c r="O610" t="b">
        <v>1</v>
      </c>
      <c r="P610" t="s">
        <v>159</v>
      </c>
      <c r="Q610" t="str">
        <f t="shared" si="56"/>
        <v>music</v>
      </c>
      <c r="R610" t="str">
        <f t="shared" si="57"/>
        <v>jazz</v>
      </c>
      <c r="S610" s="4">
        <f t="shared" si="58"/>
        <v>2.8397435897435899</v>
      </c>
      <c r="T610" s="5">
        <f t="shared" si="59"/>
        <v>35.047468354430379</v>
      </c>
    </row>
    <row r="611" spans="1:20" x14ac:dyDescent="0.35">
      <c r="A611">
        <v>609</v>
      </c>
      <c r="B611" t="s">
        <v>1260</v>
      </c>
      <c r="C611" s="3" t="s">
        <v>1261</v>
      </c>
      <c r="D611" s="5">
        <v>10000</v>
      </c>
      <c r="E611" s="5">
        <v>12042</v>
      </c>
      <c r="F611" t="s">
        <v>20</v>
      </c>
      <c r="G611">
        <v>117</v>
      </c>
      <c r="H611" t="s">
        <v>21</v>
      </c>
      <c r="I611" t="s">
        <v>22</v>
      </c>
      <c r="J611">
        <v>1547618400</v>
      </c>
      <c r="K611">
        <v>1549087200</v>
      </c>
      <c r="L611" s="11">
        <f t="shared" si="54"/>
        <v>43481.25</v>
      </c>
      <c r="M611" s="11">
        <f t="shared" si="55"/>
        <v>43498.25</v>
      </c>
      <c r="N611" t="b">
        <v>0</v>
      </c>
      <c r="O611" t="b">
        <v>0</v>
      </c>
      <c r="P611" t="s">
        <v>474</v>
      </c>
      <c r="Q611" t="str">
        <f t="shared" si="56"/>
        <v>film &amp; video</v>
      </c>
      <c r="R611" t="str">
        <f t="shared" si="57"/>
        <v>science fiction</v>
      </c>
      <c r="S611" s="4">
        <f t="shared" si="58"/>
        <v>1.2041999999999999</v>
      </c>
      <c r="T611" s="5">
        <f t="shared" si="59"/>
        <v>102.92307692307692</v>
      </c>
    </row>
    <row r="612" spans="1:20" ht="31" x14ac:dyDescent="0.35">
      <c r="A612">
        <v>610</v>
      </c>
      <c r="B612" t="s">
        <v>1262</v>
      </c>
      <c r="C612" s="3" t="s">
        <v>1263</v>
      </c>
      <c r="D612" s="5">
        <v>42800</v>
      </c>
      <c r="E612" s="5">
        <v>179356</v>
      </c>
      <c r="F612" t="s">
        <v>20</v>
      </c>
      <c r="G612">
        <v>6406</v>
      </c>
      <c r="H612" t="s">
        <v>21</v>
      </c>
      <c r="I612" t="s">
        <v>22</v>
      </c>
      <c r="J612">
        <v>1355637600</v>
      </c>
      <c r="K612">
        <v>1356847200</v>
      </c>
      <c r="L612" s="11">
        <f t="shared" si="54"/>
        <v>41259.25</v>
      </c>
      <c r="M612" s="11">
        <f t="shared" si="55"/>
        <v>41273.25</v>
      </c>
      <c r="N612" t="b">
        <v>0</v>
      </c>
      <c r="O612" t="b">
        <v>0</v>
      </c>
      <c r="P612" t="s">
        <v>33</v>
      </c>
      <c r="Q612" t="str">
        <f t="shared" si="56"/>
        <v>theater</v>
      </c>
      <c r="R612" t="str">
        <f t="shared" si="57"/>
        <v>plays</v>
      </c>
      <c r="S612" s="4">
        <f t="shared" si="58"/>
        <v>4.1905607476635511</v>
      </c>
      <c r="T612" s="5">
        <f t="shared" si="59"/>
        <v>27.998126756166094</v>
      </c>
    </row>
    <row r="613" spans="1:20" x14ac:dyDescent="0.35">
      <c r="A613">
        <v>611</v>
      </c>
      <c r="B613" t="s">
        <v>1264</v>
      </c>
      <c r="C613" s="3" t="s">
        <v>1265</v>
      </c>
      <c r="D613" s="5">
        <v>8200</v>
      </c>
      <c r="E613" s="5">
        <v>1136</v>
      </c>
      <c r="F613" t="s">
        <v>74</v>
      </c>
      <c r="G613">
        <v>15</v>
      </c>
      <c r="H613" t="s">
        <v>21</v>
      </c>
      <c r="I613" t="s">
        <v>22</v>
      </c>
      <c r="J613">
        <v>1374728400</v>
      </c>
      <c r="K613">
        <v>1375765200</v>
      </c>
      <c r="L613" s="11">
        <f t="shared" si="54"/>
        <v>41480.208333333336</v>
      </c>
      <c r="M613" s="11">
        <f t="shared" si="55"/>
        <v>41492.208333333336</v>
      </c>
      <c r="N613" t="b">
        <v>0</v>
      </c>
      <c r="O613" t="b">
        <v>0</v>
      </c>
      <c r="P613" t="s">
        <v>33</v>
      </c>
      <c r="Q613" t="str">
        <f t="shared" si="56"/>
        <v>theater</v>
      </c>
      <c r="R613" t="str">
        <f t="shared" si="57"/>
        <v>plays</v>
      </c>
      <c r="S613" s="4">
        <f t="shared" si="58"/>
        <v>0.13853658536585367</v>
      </c>
      <c r="T613" s="5">
        <f t="shared" si="59"/>
        <v>75.733333333333334</v>
      </c>
    </row>
    <row r="614" spans="1:20" x14ac:dyDescent="0.35">
      <c r="A614">
        <v>612</v>
      </c>
      <c r="B614" t="s">
        <v>1266</v>
      </c>
      <c r="C614" s="3" t="s">
        <v>1267</v>
      </c>
      <c r="D614" s="5">
        <v>6200</v>
      </c>
      <c r="E614" s="5">
        <v>8645</v>
      </c>
      <c r="F614" t="s">
        <v>20</v>
      </c>
      <c r="G614">
        <v>192</v>
      </c>
      <c r="H614" t="s">
        <v>21</v>
      </c>
      <c r="I614" t="s">
        <v>22</v>
      </c>
      <c r="J614">
        <v>1287810000</v>
      </c>
      <c r="K614">
        <v>1289800800</v>
      </c>
      <c r="L614" s="11">
        <f t="shared" si="54"/>
        <v>40474.208333333336</v>
      </c>
      <c r="M614" s="11">
        <f t="shared" si="55"/>
        <v>40497.25</v>
      </c>
      <c r="N614" t="b">
        <v>0</v>
      </c>
      <c r="O614" t="b">
        <v>0</v>
      </c>
      <c r="P614" t="s">
        <v>50</v>
      </c>
      <c r="Q614" t="str">
        <f t="shared" si="56"/>
        <v>music</v>
      </c>
      <c r="R614" t="str">
        <f t="shared" si="57"/>
        <v>electric music</v>
      </c>
      <c r="S614" s="4">
        <f t="shared" si="58"/>
        <v>1.3943548387096774</v>
      </c>
      <c r="T614" s="5">
        <f t="shared" si="59"/>
        <v>45.026041666666664</v>
      </c>
    </row>
    <row r="615" spans="1:20" x14ac:dyDescent="0.35">
      <c r="A615">
        <v>613</v>
      </c>
      <c r="B615" t="s">
        <v>1268</v>
      </c>
      <c r="C615" s="3" t="s">
        <v>1269</v>
      </c>
      <c r="D615" s="5">
        <v>1100</v>
      </c>
      <c r="E615" s="5">
        <v>1914</v>
      </c>
      <c r="F615" t="s">
        <v>20</v>
      </c>
      <c r="G615">
        <v>26</v>
      </c>
      <c r="H615" t="s">
        <v>15</v>
      </c>
      <c r="I615" t="s">
        <v>16</v>
      </c>
      <c r="J615">
        <v>1503723600</v>
      </c>
      <c r="K615">
        <v>1504501200</v>
      </c>
      <c r="L615" s="11">
        <f t="shared" si="54"/>
        <v>42973.208333333328</v>
      </c>
      <c r="M615" s="11">
        <f t="shared" si="55"/>
        <v>42982.208333333328</v>
      </c>
      <c r="N615" t="b">
        <v>0</v>
      </c>
      <c r="O615" t="b">
        <v>0</v>
      </c>
      <c r="P615" t="s">
        <v>33</v>
      </c>
      <c r="Q615" t="str">
        <f t="shared" si="56"/>
        <v>theater</v>
      </c>
      <c r="R615" t="str">
        <f t="shared" si="57"/>
        <v>plays</v>
      </c>
      <c r="S615" s="4">
        <f t="shared" si="58"/>
        <v>1.74</v>
      </c>
      <c r="T615" s="5">
        <f t="shared" si="59"/>
        <v>73.615384615384613</v>
      </c>
    </row>
    <row r="616" spans="1:20" ht="31" x14ac:dyDescent="0.35">
      <c r="A616">
        <v>614</v>
      </c>
      <c r="B616" t="s">
        <v>1270</v>
      </c>
      <c r="C616" s="3" t="s">
        <v>1271</v>
      </c>
      <c r="D616" s="5">
        <v>26500</v>
      </c>
      <c r="E616" s="5">
        <v>41205</v>
      </c>
      <c r="F616" t="s">
        <v>20</v>
      </c>
      <c r="G616">
        <v>723</v>
      </c>
      <c r="H616" t="s">
        <v>21</v>
      </c>
      <c r="I616" t="s">
        <v>22</v>
      </c>
      <c r="J616">
        <v>1484114400</v>
      </c>
      <c r="K616">
        <v>1485669600</v>
      </c>
      <c r="L616" s="11">
        <f t="shared" si="54"/>
        <v>42746.25</v>
      </c>
      <c r="M616" s="11">
        <f t="shared" si="55"/>
        <v>42764.25</v>
      </c>
      <c r="N616" t="b">
        <v>0</v>
      </c>
      <c r="O616" t="b">
        <v>0</v>
      </c>
      <c r="P616" t="s">
        <v>33</v>
      </c>
      <c r="Q616" t="str">
        <f t="shared" si="56"/>
        <v>theater</v>
      </c>
      <c r="R616" t="str">
        <f t="shared" si="57"/>
        <v>plays</v>
      </c>
      <c r="S616" s="4">
        <f t="shared" si="58"/>
        <v>1.5549056603773586</v>
      </c>
      <c r="T616" s="5">
        <f t="shared" si="59"/>
        <v>56.991701244813278</v>
      </c>
    </row>
    <row r="617" spans="1:20" x14ac:dyDescent="0.35">
      <c r="A617">
        <v>615</v>
      </c>
      <c r="B617" t="s">
        <v>1272</v>
      </c>
      <c r="C617" s="3" t="s">
        <v>1273</v>
      </c>
      <c r="D617" s="5">
        <v>8500</v>
      </c>
      <c r="E617" s="5">
        <v>14488</v>
      </c>
      <c r="F617" t="s">
        <v>20</v>
      </c>
      <c r="G617">
        <v>170</v>
      </c>
      <c r="H617" t="s">
        <v>107</v>
      </c>
      <c r="I617" t="s">
        <v>108</v>
      </c>
      <c r="J617">
        <v>1461906000</v>
      </c>
      <c r="K617">
        <v>1462770000</v>
      </c>
      <c r="L617" s="11">
        <f t="shared" si="54"/>
        <v>42489.208333333328</v>
      </c>
      <c r="M617" s="11">
        <f t="shared" si="55"/>
        <v>42499.208333333328</v>
      </c>
      <c r="N617" t="b">
        <v>0</v>
      </c>
      <c r="O617" t="b">
        <v>0</v>
      </c>
      <c r="P617" t="s">
        <v>33</v>
      </c>
      <c r="Q617" t="str">
        <f t="shared" si="56"/>
        <v>theater</v>
      </c>
      <c r="R617" t="str">
        <f t="shared" si="57"/>
        <v>plays</v>
      </c>
      <c r="S617" s="4">
        <f t="shared" si="58"/>
        <v>1.7044705882352942</v>
      </c>
      <c r="T617" s="5">
        <f t="shared" si="59"/>
        <v>85.223529411764702</v>
      </c>
    </row>
    <row r="618" spans="1:20" x14ac:dyDescent="0.35">
      <c r="A618">
        <v>616</v>
      </c>
      <c r="B618" t="s">
        <v>1274</v>
      </c>
      <c r="C618" s="3" t="s">
        <v>1275</v>
      </c>
      <c r="D618" s="5">
        <v>6400</v>
      </c>
      <c r="E618" s="5">
        <v>12129</v>
      </c>
      <c r="F618" t="s">
        <v>20</v>
      </c>
      <c r="G618">
        <v>238</v>
      </c>
      <c r="H618" t="s">
        <v>40</v>
      </c>
      <c r="I618" t="s">
        <v>41</v>
      </c>
      <c r="J618">
        <v>1379653200</v>
      </c>
      <c r="K618">
        <v>1379739600</v>
      </c>
      <c r="L618" s="11">
        <f t="shared" si="54"/>
        <v>41537.208333333336</v>
      </c>
      <c r="M618" s="11">
        <f t="shared" si="55"/>
        <v>41538.208333333336</v>
      </c>
      <c r="N618" t="b">
        <v>0</v>
      </c>
      <c r="O618" t="b">
        <v>1</v>
      </c>
      <c r="P618" t="s">
        <v>60</v>
      </c>
      <c r="Q618" t="str">
        <f t="shared" si="56"/>
        <v>music</v>
      </c>
      <c r="R618" t="str">
        <f t="shared" si="57"/>
        <v>indie rock</v>
      </c>
      <c r="S618" s="4">
        <f t="shared" si="58"/>
        <v>1.8951562500000001</v>
      </c>
      <c r="T618" s="5">
        <f t="shared" si="59"/>
        <v>50.962184873949582</v>
      </c>
    </row>
    <row r="619" spans="1:20" x14ac:dyDescent="0.35">
      <c r="A619">
        <v>617</v>
      </c>
      <c r="B619" t="s">
        <v>1276</v>
      </c>
      <c r="C619" s="3" t="s">
        <v>1277</v>
      </c>
      <c r="D619" s="5">
        <v>1400</v>
      </c>
      <c r="E619" s="5">
        <v>3496</v>
      </c>
      <c r="F619" t="s">
        <v>20</v>
      </c>
      <c r="G619">
        <v>55</v>
      </c>
      <c r="H619" t="s">
        <v>21</v>
      </c>
      <c r="I619" t="s">
        <v>22</v>
      </c>
      <c r="J619">
        <v>1401858000</v>
      </c>
      <c r="K619">
        <v>1402722000</v>
      </c>
      <c r="L619" s="11">
        <f t="shared" si="54"/>
        <v>41794.208333333336</v>
      </c>
      <c r="M619" s="11">
        <f t="shared" si="55"/>
        <v>41804.208333333336</v>
      </c>
      <c r="N619" t="b">
        <v>0</v>
      </c>
      <c r="O619" t="b">
        <v>0</v>
      </c>
      <c r="P619" t="s">
        <v>33</v>
      </c>
      <c r="Q619" t="str">
        <f t="shared" si="56"/>
        <v>theater</v>
      </c>
      <c r="R619" t="str">
        <f t="shared" si="57"/>
        <v>plays</v>
      </c>
      <c r="S619" s="4">
        <f t="shared" si="58"/>
        <v>2.4971428571428573</v>
      </c>
      <c r="T619" s="5">
        <f t="shared" si="59"/>
        <v>63.563636363636363</v>
      </c>
    </row>
    <row r="620" spans="1:20" x14ac:dyDescent="0.35">
      <c r="A620">
        <v>618</v>
      </c>
      <c r="B620" t="s">
        <v>1278</v>
      </c>
      <c r="C620" s="3" t="s">
        <v>1279</v>
      </c>
      <c r="D620" s="5">
        <v>198600</v>
      </c>
      <c r="E620" s="5">
        <v>97037</v>
      </c>
      <c r="F620" t="s">
        <v>14</v>
      </c>
      <c r="G620">
        <v>1198</v>
      </c>
      <c r="H620" t="s">
        <v>21</v>
      </c>
      <c r="I620" t="s">
        <v>22</v>
      </c>
      <c r="J620">
        <v>1367470800</v>
      </c>
      <c r="K620">
        <v>1369285200</v>
      </c>
      <c r="L620" s="11">
        <f t="shared" si="54"/>
        <v>41396.208333333336</v>
      </c>
      <c r="M620" s="11">
        <f t="shared" si="55"/>
        <v>41417.208333333336</v>
      </c>
      <c r="N620" t="b">
        <v>0</v>
      </c>
      <c r="O620" t="b">
        <v>0</v>
      </c>
      <c r="P620" t="s">
        <v>68</v>
      </c>
      <c r="Q620" t="str">
        <f t="shared" si="56"/>
        <v>publishing</v>
      </c>
      <c r="R620" t="str">
        <f t="shared" si="57"/>
        <v>nonfiction</v>
      </c>
      <c r="S620" s="4">
        <f t="shared" si="58"/>
        <v>0.48860523665659616</v>
      </c>
      <c r="T620" s="5">
        <f t="shared" si="59"/>
        <v>80.999165275459092</v>
      </c>
    </row>
    <row r="621" spans="1:20" x14ac:dyDescent="0.35">
      <c r="A621">
        <v>619</v>
      </c>
      <c r="B621" t="s">
        <v>1280</v>
      </c>
      <c r="C621" s="3" t="s">
        <v>1281</v>
      </c>
      <c r="D621" s="5">
        <v>195900</v>
      </c>
      <c r="E621" s="5">
        <v>55757</v>
      </c>
      <c r="F621" t="s">
        <v>14</v>
      </c>
      <c r="G621">
        <v>648</v>
      </c>
      <c r="H621" t="s">
        <v>21</v>
      </c>
      <c r="I621" t="s">
        <v>22</v>
      </c>
      <c r="J621">
        <v>1304658000</v>
      </c>
      <c r="K621">
        <v>1304744400</v>
      </c>
      <c r="L621" s="11">
        <f t="shared" si="54"/>
        <v>40669.208333333336</v>
      </c>
      <c r="M621" s="11">
        <f t="shared" si="55"/>
        <v>40670.208333333336</v>
      </c>
      <c r="N621" t="b">
        <v>1</v>
      </c>
      <c r="O621" t="b">
        <v>1</v>
      </c>
      <c r="P621" t="s">
        <v>33</v>
      </c>
      <c r="Q621" t="str">
        <f t="shared" si="56"/>
        <v>theater</v>
      </c>
      <c r="R621" t="str">
        <f t="shared" si="57"/>
        <v>plays</v>
      </c>
      <c r="S621" s="4">
        <f t="shared" si="58"/>
        <v>0.28461970393057684</v>
      </c>
      <c r="T621" s="5">
        <f t="shared" si="59"/>
        <v>86.044753086419746</v>
      </c>
    </row>
    <row r="622" spans="1:20" x14ac:dyDescent="0.35">
      <c r="A622">
        <v>620</v>
      </c>
      <c r="B622" t="s">
        <v>1282</v>
      </c>
      <c r="C622" s="3" t="s">
        <v>1283</v>
      </c>
      <c r="D622" s="5">
        <v>4300</v>
      </c>
      <c r="E622" s="5">
        <v>11525</v>
      </c>
      <c r="F622" t="s">
        <v>20</v>
      </c>
      <c r="G622">
        <v>128</v>
      </c>
      <c r="H622" t="s">
        <v>26</v>
      </c>
      <c r="I622" t="s">
        <v>27</v>
      </c>
      <c r="J622">
        <v>1467954000</v>
      </c>
      <c r="K622">
        <v>1468299600</v>
      </c>
      <c r="L622" s="11">
        <f t="shared" si="54"/>
        <v>42559.208333333328</v>
      </c>
      <c r="M622" s="11">
        <f t="shared" si="55"/>
        <v>42563.208333333328</v>
      </c>
      <c r="N622" t="b">
        <v>0</v>
      </c>
      <c r="O622" t="b">
        <v>0</v>
      </c>
      <c r="P622" t="s">
        <v>122</v>
      </c>
      <c r="Q622" t="str">
        <f t="shared" si="56"/>
        <v>photography</v>
      </c>
      <c r="R622" t="str">
        <f t="shared" si="57"/>
        <v>photography books</v>
      </c>
      <c r="S622" s="4">
        <f t="shared" si="58"/>
        <v>2.6802325581395348</v>
      </c>
      <c r="T622" s="5">
        <f t="shared" si="59"/>
        <v>90.0390625</v>
      </c>
    </row>
    <row r="623" spans="1:20" x14ac:dyDescent="0.35">
      <c r="A623">
        <v>621</v>
      </c>
      <c r="B623" t="s">
        <v>1284</v>
      </c>
      <c r="C623" s="3" t="s">
        <v>1285</v>
      </c>
      <c r="D623" s="5">
        <v>25600</v>
      </c>
      <c r="E623" s="5">
        <v>158669</v>
      </c>
      <c r="F623" t="s">
        <v>20</v>
      </c>
      <c r="G623">
        <v>2144</v>
      </c>
      <c r="H623" t="s">
        <v>21</v>
      </c>
      <c r="I623" t="s">
        <v>22</v>
      </c>
      <c r="J623">
        <v>1473742800</v>
      </c>
      <c r="K623">
        <v>1474174800</v>
      </c>
      <c r="L623" s="11">
        <f t="shared" si="54"/>
        <v>42626.208333333328</v>
      </c>
      <c r="M623" s="11">
        <f t="shared" si="55"/>
        <v>42631.208333333328</v>
      </c>
      <c r="N623" t="b">
        <v>0</v>
      </c>
      <c r="O623" t="b">
        <v>0</v>
      </c>
      <c r="P623" t="s">
        <v>33</v>
      </c>
      <c r="Q623" t="str">
        <f t="shared" si="56"/>
        <v>theater</v>
      </c>
      <c r="R623" t="str">
        <f t="shared" si="57"/>
        <v>plays</v>
      </c>
      <c r="S623" s="4">
        <f t="shared" si="58"/>
        <v>6.1980078125000002</v>
      </c>
      <c r="T623" s="5">
        <f t="shared" si="59"/>
        <v>74.006063432835816</v>
      </c>
    </row>
    <row r="624" spans="1:20" x14ac:dyDescent="0.35">
      <c r="A624">
        <v>622</v>
      </c>
      <c r="B624" t="s">
        <v>1286</v>
      </c>
      <c r="C624" s="3" t="s">
        <v>1287</v>
      </c>
      <c r="D624" s="5">
        <v>189000</v>
      </c>
      <c r="E624" s="5">
        <v>5916</v>
      </c>
      <c r="F624" t="s">
        <v>14</v>
      </c>
      <c r="G624">
        <v>64</v>
      </c>
      <c r="H624" t="s">
        <v>21</v>
      </c>
      <c r="I624" t="s">
        <v>22</v>
      </c>
      <c r="J624">
        <v>1523768400</v>
      </c>
      <c r="K624">
        <v>1526014800</v>
      </c>
      <c r="L624" s="11">
        <f t="shared" si="54"/>
        <v>43205.208333333328</v>
      </c>
      <c r="M624" s="11">
        <f t="shared" si="55"/>
        <v>43231.208333333328</v>
      </c>
      <c r="N624" t="b">
        <v>0</v>
      </c>
      <c r="O624" t="b">
        <v>0</v>
      </c>
      <c r="P624" t="s">
        <v>60</v>
      </c>
      <c r="Q624" t="str">
        <f t="shared" si="56"/>
        <v>music</v>
      </c>
      <c r="R624" t="str">
        <f t="shared" si="57"/>
        <v>indie rock</v>
      </c>
      <c r="S624" s="4">
        <f t="shared" si="58"/>
        <v>3.1301587301587303E-2</v>
      </c>
      <c r="T624" s="5">
        <f t="shared" si="59"/>
        <v>92.4375</v>
      </c>
    </row>
    <row r="625" spans="1:20" x14ac:dyDescent="0.35">
      <c r="A625">
        <v>623</v>
      </c>
      <c r="B625" t="s">
        <v>1288</v>
      </c>
      <c r="C625" s="3" t="s">
        <v>1289</v>
      </c>
      <c r="D625" s="5">
        <v>94300</v>
      </c>
      <c r="E625" s="5">
        <v>150806</v>
      </c>
      <c r="F625" t="s">
        <v>20</v>
      </c>
      <c r="G625">
        <v>2693</v>
      </c>
      <c r="H625" t="s">
        <v>40</v>
      </c>
      <c r="I625" t="s">
        <v>41</v>
      </c>
      <c r="J625">
        <v>1437022800</v>
      </c>
      <c r="K625">
        <v>1437454800</v>
      </c>
      <c r="L625" s="11">
        <f t="shared" si="54"/>
        <v>42201.208333333328</v>
      </c>
      <c r="M625" s="11">
        <f t="shared" si="55"/>
        <v>42206.208333333328</v>
      </c>
      <c r="N625" t="b">
        <v>0</v>
      </c>
      <c r="O625" t="b">
        <v>0</v>
      </c>
      <c r="P625" t="s">
        <v>33</v>
      </c>
      <c r="Q625" t="str">
        <f t="shared" si="56"/>
        <v>theater</v>
      </c>
      <c r="R625" t="str">
        <f t="shared" si="57"/>
        <v>plays</v>
      </c>
      <c r="S625" s="4">
        <f t="shared" si="58"/>
        <v>1.5992152704135738</v>
      </c>
      <c r="T625" s="5">
        <f t="shared" si="59"/>
        <v>55.999257333828446</v>
      </c>
    </row>
    <row r="626" spans="1:20" x14ac:dyDescent="0.35">
      <c r="A626">
        <v>624</v>
      </c>
      <c r="B626" t="s">
        <v>1290</v>
      </c>
      <c r="C626" s="3" t="s">
        <v>1291</v>
      </c>
      <c r="D626" s="5">
        <v>5100</v>
      </c>
      <c r="E626" s="5">
        <v>14249</v>
      </c>
      <c r="F626" t="s">
        <v>20</v>
      </c>
      <c r="G626">
        <v>432</v>
      </c>
      <c r="H626" t="s">
        <v>21</v>
      </c>
      <c r="I626" t="s">
        <v>22</v>
      </c>
      <c r="J626">
        <v>1422165600</v>
      </c>
      <c r="K626">
        <v>1422684000</v>
      </c>
      <c r="L626" s="11">
        <f t="shared" si="54"/>
        <v>42029.25</v>
      </c>
      <c r="M626" s="11">
        <f t="shared" si="55"/>
        <v>42035.25</v>
      </c>
      <c r="N626" t="b">
        <v>0</v>
      </c>
      <c r="O626" t="b">
        <v>0</v>
      </c>
      <c r="P626" t="s">
        <v>122</v>
      </c>
      <c r="Q626" t="str">
        <f t="shared" si="56"/>
        <v>photography</v>
      </c>
      <c r="R626" t="str">
        <f t="shared" si="57"/>
        <v>photography books</v>
      </c>
      <c r="S626" s="4">
        <f t="shared" si="58"/>
        <v>2.793921568627451</v>
      </c>
      <c r="T626" s="5">
        <f t="shared" si="59"/>
        <v>32.983796296296298</v>
      </c>
    </row>
    <row r="627" spans="1:20" ht="31" x14ac:dyDescent="0.35">
      <c r="A627">
        <v>625</v>
      </c>
      <c r="B627" t="s">
        <v>1292</v>
      </c>
      <c r="C627" s="3" t="s">
        <v>1293</v>
      </c>
      <c r="D627" s="5">
        <v>7500</v>
      </c>
      <c r="E627" s="5">
        <v>5803</v>
      </c>
      <c r="F627" t="s">
        <v>14</v>
      </c>
      <c r="G627">
        <v>62</v>
      </c>
      <c r="H627" t="s">
        <v>21</v>
      </c>
      <c r="I627" t="s">
        <v>22</v>
      </c>
      <c r="J627">
        <v>1580104800</v>
      </c>
      <c r="K627">
        <v>1581314400</v>
      </c>
      <c r="L627" s="11">
        <f t="shared" si="54"/>
        <v>43857.25</v>
      </c>
      <c r="M627" s="11">
        <f t="shared" si="55"/>
        <v>43871.25</v>
      </c>
      <c r="N627" t="b">
        <v>0</v>
      </c>
      <c r="O627" t="b">
        <v>0</v>
      </c>
      <c r="P627" t="s">
        <v>33</v>
      </c>
      <c r="Q627" t="str">
        <f t="shared" si="56"/>
        <v>theater</v>
      </c>
      <c r="R627" t="str">
        <f t="shared" si="57"/>
        <v>plays</v>
      </c>
      <c r="S627" s="4">
        <f t="shared" si="58"/>
        <v>0.77373333333333338</v>
      </c>
      <c r="T627" s="5">
        <f t="shared" si="59"/>
        <v>93.596774193548384</v>
      </c>
    </row>
    <row r="628" spans="1:20" ht="31" x14ac:dyDescent="0.35">
      <c r="A628">
        <v>626</v>
      </c>
      <c r="B628" t="s">
        <v>1294</v>
      </c>
      <c r="C628" s="3" t="s">
        <v>1295</v>
      </c>
      <c r="D628" s="5">
        <v>6400</v>
      </c>
      <c r="E628" s="5">
        <v>13205</v>
      </c>
      <c r="F628" t="s">
        <v>20</v>
      </c>
      <c r="G628">
        <v>189</v>
      </c>
      <c r="H628" t="s">
        <v>21</v>
      </c>
      <c r="I628" t="s">
        <v>22</v>
      </c>
      <c r="J628">
        <v>1285650000</v>
      </c>
      <c r="K628">
        <v>1286427600</v>
      </c>
      <c r="L628" s="11">
        <f t="shared" si="54"/>
        <v>40449.208333333336</v>
      </c>
      <c r="M628" s="11">
        <f t="shared" si="55"/>
        <v>40458.208333333336</v>
      </c>
      <c r="N628" t="b">
        <v>0</v>
      </c>
      <c r="O628" t="b">
        <v>1</v>
      </c>
      <c r="P628" t="s">
        <v>33</v>
      </c>
      <c r="Q628" t="str">
        <f t="shared" si="56"/>
        <v>theater</v>
      </c>
      <c r="R628" t="str">
        <f t="shared" si="57"/>
        <v>plays</v>
      </c>
      <c r="S628" s="4">
        <f t="shared" si="58"/>
        <v>2.0632812500000002</v>
      </c>
      <c r="T628" s="5">
        <f t="shared" si="59"/>
        <v>69.867724867724874</v>
      </c>
    </row>
    <row r="629" spans="1:20" x14ac:dyDescent="0.35">
      <c r="A629">
        <v>627</v>
      </c>
      <c r="B629" t="s">
        <v>1296</v>
      </c>
      <c r="C629" s="3" t="s">
        <v>1297</v>
      </c>
      <c r="D629" s="5">
        <v>1600</v>
      </c>
      <c r="E629" s="5">
        <v>11108</v>
      </c>
      <c r="F629" t="s">
        <v>20</v>
      </c>
      <c r="G629">
        <v>154</v>
      </c>
      <c r="H629" t="s">
        <v>40</v>
      </c>
      <c r="I629" t="s">
        <v>41</v>
      </c>
      <c r="J629">
        <v>1276664400</v>
      </c>
      <c r="K629">
        <v>1278738000</v>
      </c>
      <c r="L629" s="11">
        <f t="shared" si="54"/>
        <v>40345.208333333336</v>
      </c>
      <c r="M629" s="11">
        <f t="shared" si="55"/>
        <v>40369.208333333336</v>
      </c>
      <c r="N629" t="b">
        <v>1</v>
      </c>
      <c r="O629" t="b">
        <v>0</v>
      </c>
      <c r="P629" t="s">
        <v>17</v>
      </c>
      <c r="Q629" t="str">
        <f t="shared" si="56"/>
        <v>food</v>
      </c>
      <c r="R629" t="str">
        <f t="shared" si="57"/>
        <v>food trucks</v>
      </c>
      <c r="S629" s="4">
        <f t="shared" si="58"/>
        <v>6.9424999999999999</v>
      </c>
      <c r="T629" s="5">
        <f t="shared" si="59"/>
        <v>72.129870129870127</v>
      </c>
    </row>
    <row r="630" spans="1:20" x14ac:dyDescent="0.35">
      <c r="A630">
        <v>628</v>
      </c>
      <c r="B630" t="s">
        <v>1298</v>
      </c>
      <c r="C630" s="3" t="s">
        <v>1299</v>
      </c>
      <c r="D630" s="5">
        <v>1900</v>
      </c>
      <c r="E630" s="5">
        <v>2884</v>
      </c>
      <c r="F630" t="s">
        <v>20</v>
      </c>
      <c r="G630">
        <v>96</v>
      </c>
      <c r="H630" t="s">
        <v>21</v>
      </c>
      <c r="I630" t="s">
        <v>22</v>
      </c>
      <c r="J630">
        <v>1286168400</v>
      </c>
      <c r="K630">
        <v>1286427600</v>
      </c>
      <c r="L630" s="11">
        <f t="shared" si="54"/>
        <v>40455.208333333336</v>
      </c>
      <c r="M630" s="11">
        <f t="shared" si="55"/>
        <v>40458.208333333336</v>
      </c>
      <c r="N630" t="b">
        <v>0</v>
      </c>
      <c r="O630" t="b">
        <v>0</v>
      </c>
      <c r="P630" t="s">
        <v>60</v>
      </c>
      <c r="Q630" t="str">
        <f t="shared" si="56"/>
        <v>music</v>
      </c>
      <c r="R630" t="str">
        <f t="shared" si="57"/>
        <v>indie rock</v>
      </c>
      <c r="S630" s="4">
        <f t="shared" si="58"/>
        <v>1.5178947368421052</v>
      </c>
      <c r="T630" s="5">
        <f t="shared" si="59"/>
        <v>30.041666666666668</v>
      </c>
    </row>
    <row r="631" spans="1:20" x14ac:dyDescent="0.35">
      <c r="A631">
        <v>629</v>
      </c>
      <c r="B631" t="s">
        <v>1300</v>
      </c>
      <c r="C631" s="3" t="s">
        <v>1301</v>
      </c>
      <c r="D631" s="5">
        <v>85900</v>
      </c>
      <c r="E631" s="5">
        <v>55476</v>
      </c>
      <c r="F631" t="s">
        <v>14</v>
      </c>
      <c r="G631">
        <v>750</v>
      </c>
      <c r="H631" t="s">
        <v>21</v>
      </c>
      <c r="I631" t="s">
        <v>22</v>
      </c>
      <c r="J631">
        <v>1467781200</v>
      </c>
      <c r="K631">
        <v>1467954000</v>
      </c>
      <c r="L631" s="11">
        <f t="shared" si="54"/>
        <v>42557.208333333328</v>
      </c>
      <c r="M631" s="11">
        <f t="shared" si="55"/>
        <v>42559.208333333328</v>
      </c>
      <c r="N631" t="b">
        <v>0</v>
      </c>
      <c r="O631" t="b">
        <v>1</v>
      </c>
      <c r="P631" t="s">
        <v>33</v>
      </c>
      <c r="Q631" t="str">
        <f t="shared" si="56"/>
        <v>theater</v>
      </c>
      <c r="R631" t="str">
        <f t="shared" si="57"/>
        <v>plays</v>
      </c>
      <c r="S631" s="4">
        <f t="shared" si="58"/>
        <v>0.64582072176949945</v>
      </c>
      <c r="T631" s="5">
        <f t="shared" si="59"/>
        <v>73.968000000000004</v>
      </c>
    </row>
    <row r="632" spans="1:20" x14ac:dyDescent="0.35">
      <c r="A632">
        <v>630</v>
      </c>
      <c r="B632" t="s">
        <v>1302</v>
      </c>
      <c r="C632" s="3" t="s">
        <v>1303</v>
      </c>
      <c r="D632" s="5">
        <v>9500</v>
      </c>
      <c r="E632" s="5">
        <v>5973</v>
      </c>
      <c r="F632" t="s">
        <v>74</v>
      </c>
      <c r="G632">
        <v>87</v>
      </c>
      <c r="H632" t="s">
        <v>21</v>
      </c>
      <c r="I632" t="s">
        <v>22</v>
      </c>
      <c r="J632">
        <v>1556686800</v>
      </c>
      <c r="K632">
        <v>1557637200</v>
      </c>
      <c r="L632" s="11">
        <f t="shared" si="54"/>
        <v>43586.208333333328</v>
      </c>
      <c r="M632" s="11">
        <f t="shared" si="55"/>
        <v>43597.208333333328</v>
      </c>
      <c r="N632" t="b">
        <v>0</v>
      </c>
      <c r="O632" t="b">
        <v>1</v>
      </c>
      <c r="P632" t="s">
        <v>33</v>
      </c>
      <c r="Q632" t="str">
        <f t="shared" si="56"/>
        <v>theater</v>
      </c>
      <c r="R632" t="str">
        <f t="shared" si="57"/>
        <v>plays</v>
      </c>
      <c r="S632" s="4">
        <f t="shared" si="58"/>
        <v>0.62873684210526315</v>
      </c>
      <c r="T632" s="5">
        <f t="shared" si="59"/>
        <v>68.65517241379311</v>
      </c>
    </row>
    <row r="633" spans="1:20" x14ac:dyDescent="0.35">
      <c r="A633">
        <v>631</v>
      </c>
      <c r="B633" t="s">
        <v>1304</v>
      </c>
      <c r="C633" s="3" t="s">
        <v>1305</v>
      </c>
      <c r="D633" s="5">
        <v>59200</v>
      </c>
      <c r="E633" s="5">
        <v>183756</v>
      </c>
      <c r="F633" t="s">
        <v>20</v>
      </c>
      <c r="G633">
        <v>3063</v>
      </c>
      <c r="H633" t="s">
        <v>21</v>
      </c>
      <c r="I633" t="s">
        <v>22</v>
      </c>
      <c r="J633">
        <v>1553576400</v>
      </c>
      <c r="K633">
        <v>1553922000</v>
      </c>
      <c r="L633" s="11">
        <f t="shared" si="54"/>
        <v>43550.208333333328</v>
      </c>
      <c r="M633" s="11">
        <f t="shared" si="55"/>
        <v>43554.208333333328</v>
      </c>
      <c r="N633" t="b">
        <v>0</v>
      </c>
      <c r="O633" t="b">
        <v>0</v>
      </c>
      <c r="P633" t="s">
        <v>33</v>
      </c>
      <c r="Q633" t="str">
        <f t="shared" si="56"/>
        <v>theater</v>
      </c>
      <c r="R633" t="str">
        <f t="shared" si="57"/>
        <v>plays</v>
      </c>
      <c r="S633" s="4">
        <f t="shared" si="58"/>
        <v>3.1039864864864866</v>
      </c>
      <c r="T633" s="5">
        <f t="shared" si="59"/>
        <v>59.992164544564154</v>
      </c>
    </row>
    <row r="634" spans="1:20" x14ac:dyDescent="0.35">
      <c r="A634">
        <v>632</v>
      </c>
      <c r="B634" t="s">
        <v>1306</v>
      </c>
      <c r="C634" s="3" t="s">
        <v>1307</v>
      </c>
      <c r="D634" s="5">
        <v>72100</v>
      </c>
      <c r="E634" s="5">
        <v>30902</v>
      </c>
      <c r="F634" t="s">
        <v>47</v>
      </c>
      <c r="G634">
        <v>278</v>
      </c>
      <c r="H634" t="s">
        <v>21</v>
      </c>
      <c r="I634" t="s">
        <v>22</v>
      </c>
      <c r="J634">
        <v>1414904400</v>
      </c>
      <c r="K634">
        <v>1416463200</v>
      </c>
      <c r="L634" s="11">
        <f t="shared" si="54"/>
        <v>41945.208333333336</v>
      </c>
      <c r="M634" s="11">
        <f t="shared" si="55"/>
        <v>41963.25</v>
      </c>
      <c r="N634" t="b">
        <v>0</v>
      </c>
      <c r="O634" t="b">
        <v>0</v>
      </c>
      <c r="P634" t="s">
        <v>33</v>
      </c>
      <c r="Q634" t="str">
        <f t="shared" si="56"/>
        <v>theater</v>
      </c>
      <c r="R634" t="str">
        <f t="shared" si="57"/>
        <v>plays</v>
      </c>
      <c r="S634" s="4">
        <f t="shared" si="58"/>
        <v>0.42859916782246882</v>
      </c>
      <c r="T634" s="5">
        <f t="shared" si="59"/>
        <v>111.15827338129496</v>
      </c>
    </row>
    <row r="635" spans="1:20" x14ac:dyDescent="0.35">
      <c r="A635">
        <v>633</v>
      </c>
      <c r="B635" t="s">
        <v>1308</v>
      </c>
      <c r="C635" s="3" t="s">
        <v>1309</v>
      </c>
      <c r="D635" s="5">
        <v>6700</v>
      </c>
      <c r="E635" s="5">
        <v>5569</v>
      </c>
      <c r="F635" t="s">
        <v>14</v>
      </c>
      <c r="G635">
        <v>105</v>
      </c>
      <c r="H635" t="s">
        <v>21</v>
      </c>
      <c r="I635" t="s">
        <v>22</v>
      </c>
      <c r="J635">
        <v>1446876000</v>
      </c>
      <c r="K635">
        <v>1447221600</v>
      </c>
      <c r="L635" s="11">
        <f t="shared" si="54"/>
        <v>42315.25</v>
      </c>
      <c r="M635" s="11">
        <f t="shared" si="55"/>
        <v>42319.25</v>
      </c>
      <c r="N635" t="b">
        <v>0</v>
      </c>
      <c r="O635" t="b">
        <v>0</v>
      </c>
      <c r="P635" t="s">
        <v>71</v>
      </c>
      <c r="Q635" t="str">
        <f t="shared" si="56"/>
        <v>film &amp; video</v>
      </c>
      <c r="R635" t="str">
        <f t="shared" si="57"/>
        <v>animation</v>
      </c>
      <c r="S635" s="4">
        <f t="shared" si="58"/>
        <v>0.83119402985074631</v>
      </c>
      <c r="T635" s="5">
        <f t="shared" si="59"/>
        <v>53.038095238095238</v>
      </c>
    </row>
    <row r="636" spans="1:20" x14ac:dyDescent="0.35">
      <c r="A636">
        <v>634</v>
      </c>
      <c r="B636" t="s">
        <v>1310</v>
      </c>
      <c r="C636" s="3" t="s">
        <v>1311</v>
      </c>
      <c r="D636" s="5">
        <v>118200</v>
      </c>
      <c r="E636" s="5">
        <v>92824</v>
      </c>
      <c r="F636" t="s">
        <v>74</v>
      </c>
      <c r="G636">
        <v>1658</v>
      </c>
      <c r="H636" t="s">
        <v>21</v>
      </c>
      <c r="I636" t="s">
        <v>22</v>
      </c>
      <c r="J636">
        <v>1490418000</v>
      </c>
      <c r="K636">
        <v>1491627600</v>
      </c>
      <c r="L636" s="11">
        <f t="shared" si="54"/>
        <v>42819.208333333328</v>
      </c>
      <c r="M636" s="11">
        <f t="shared" si="55"/>
        <v>42833.208333333328</v>
      </c>
      <c r="N636" t="b">
        <v>0</v>
      </c>
      <c r="O636" t="b">
        <v>0</v>
      </c>
      <c r="P636" t="s">
        <v>269</v>
      </c>
      <c r="Q636" t="str">
        <f t="shared" si="56"/>
        <v>film &amp; video</v>
      </c>
      <c r="R636" t="str">
        <f t="shared" si="57"/>
        <v>television</v>
      </c>
      <c r="S636" s="4">
        <f t="shared" si="58"/>
        <v>0.78531302876480547</v>
      </c>
      <c r="T636" s="5">
        <f t="shared" si="59"/>
        <v>55.985524728588658</v>
      </c>
    </row>
    <row r="637" spans="1:20" x14ac:dyDescent="0.35">
      <c r="A637">
        <v>635</v>
      </c>
      <c r="B637" t="s">
        <v>1312</v>
      </c>
      <c r="C637" s="3" t="s">
        <v>1313</v>
      </c>
      <c r="D637" s="5">
        <v>139000</v>
      </c>
      <c r="E637" s="5">
        <v>158590</v>
      </c>
      <c r="F637" t="s">
        <v>20</v>
      </c>
      <c r="G637">
        <v>2266</v>
      </c>
      <c r="H637" t="s">
        <v>21</v>
      </c>
      <c r="I637" t="s">
        <v>22</v>
      </c>
      <c r="J637">
        <v>1360389600</v>
      </c>
      <c r="K637">
        <v>1363150800</v>
      </c>
      <c r="L637" s="11">
        <f t="shared" si="54"/>
        <v>41314.25</v>
      </c>
      <c r="M637" s="11">
        <f t="shared" si="55"/>
        <v>41346.208333333336</v>
      </c>
      <c r="N637" t="b">
        <v>0</v>
      </c>
      <c r="O637" t="b">
        <v>0</v>
      </c>
      <c r="P637" t="s">
        <v>269</v>
      </c>
      <c r="Q637" t="str">
        <f t="shared" si="56"/>
        <v>film &amp; video</v>
      </c>
      <c r="R637" t="str">
        <f t="shared" si="57"/>
        <v>television</v>
      </c>
      <c r="S637" s="4">
        <f t="shared" si="58"/>
        <v>1.1409352517985611</v>
      </c>
      <c r="T637" s="5">
        <f t="shared" si="59"/>
        <v>69.986760812003524</v>
      </c>
    </row>
    <row r="638" spans="1:20" x14ac:dyDescent="0.35">
      <c r="A638">
        <v>636</v>
      </c>
      <c r="B638" t="s">
        <v>1314</v>
      </c>
      <c r="C638" s="3" t="s">
        <v>1315</v>
      </c>
      <c r="D638" s="5">
        <v>197700</v>
      </c>
      <c r="E638" s="5">
        <v>127591</v>
      </c>
      <c r="F638" t="s">
        <v>14</v>
      </c>
      <c r="G638">
        <v>2604</v>
      </c>
      <c r="H638" t="s">
        <v>36</v>
      </c>
      <c r="I638" t="s">
        <v>37</v>
      </c>
      <c r="J638">
        <v>1326866400</v>
      </c>
      <c r="K638">
        <v>1330754400</v>
      </c>
      <c r="L638" s="11">
        <f t="shared" si="54"/>
        <v>40926.25</v>
      </c>
      <c r="M638" s="11">
        <f t="shared" si="55"/>
        <v>40971.25</v>
      </c>
      <c r="N638" t="b">
        <v>0</v>
      </c>
      <c r="O638" t="b">
        <v>1</v>
      </c>
      <c r="P638" t="s">
        <v>71</v>
      </c>
      <c r="Q638" t="str">
        <f t="shared" si="56"/>
        <v>film &amp; video</v>
      </c>
      <c r="R638" t="str">
        <f t="shared" si="57"/>
        <v>animation</v>
      </c>
      <c r="S638" s="4">
        <f t="shared" si="58"/>
        <v>0.64537683358624176</v>
      </c>
      <c r="T638" s="5">
        <f t="shared" si="59"/>
        <v>48.998079877112133</v>
      </c>
    </row>
    <row r="639" spans="1:20" x14ac:dyDescent="0.35">
      <c r="A639">
        <v>637</v>
      </c>
      <c r="B639" t="s">
        <v>1316</v>
      </c>
      <c r="C639" s="3" t="s">
        <v>1317</v>
      </c>
      <c r="D639" s="5">
        <v>8500</v>
      </c>
      <c r="E639" s="5">
        <v>6750</v>
      </c>
      <c r="F639" t="s">
        <v>14</v>
      </c>
      <c r="G639">
        <v>65</v>
      </c>
      <c r="H639" t="s">
        <v>21</v>
      </c>
      <c r="I639" t="s">
        <v>22</v>
      </c>
      <c r="J639">
        <v>1479103200</v>
      </c>
      <c r="K639">
        <v>1479794400</v>
      </c>
      <c r="L639" s="11">
        <f t="shared" si="54"/>
        <v>42688.25</v>
      </c>
      <c r="M639" s="11">
        <f t="shared" si="55"/>
        <v>42696.25</v>
      </c>
      <c r="N639" t="b">
        <v>0</v>
      </c>
      <c r="O639" t="b">
        <v>0</v>
      </c>
      <c r="P639" t="s">
        <v>33</v>
      </c>
      <c r="Q639" t="str">
        <f t="shared" si="56"/>
        <v>theater</v>
      </c>
      <c r="R639" t="str">
        <f t="shared" si="57"/>
        <v>plays</v>
      </c>
      <c r="S639" s="4">
        <f t="shared" si="58"/>
        <v>0.79411764705882348</v>
      </c>
      <c r="T639" s="5">
        <f t="shared" si="59"/>
        <v>103.84615384615384</v>
      </c>
    </row>
    <row r="640" spans="1:20" x14ac:dyDescent="0.35">
      <c r="A640">
        <v>638</v>
      </c>
      <c r="B640" t="s">
        <v>1318</v>
      </c>
      <c r="C640" s="3" t="s">
        <v>1319</v>
      </c>
      <c r="D640" s="5">
        <v>81600</v>
      </c>
      <c r="E640" s="5">
        <v>9318</v>
      </c>
      <c r="F640" t="s">
        <v>14</v>
      </c>
      <c r="G640">
        <v>94</v>
      </c>
      <c r="H640" t="s">
        <v>21</v>
      </c>
      <c r="I640" t="s">
        <v>22</v>
      </c>
      <c r="J640">
        <v>1280206800</v>
      </c>
      <c r="K640">
        <v>1281243600</v>
      </c>
      <c r="L640" s="11">
        <f t="shared" si="54"/>
        <v>40386.208333333336</v>
      </c>
      <c r="M640" s="11">
        <f t="shared" si="55"/>
        <v>40398.208333333336</v>
      </c>
      <c r="N640" t="b">
        <v>0</v>
      </c>
      <c r="O640" t="b">
        <v>1</v>
      </c>
      <c r="P640" t="s">
        <v>33</v>
      </c>
      <c r="Q640" t="str">
        <f t="shared" si="56"/>
        <v>theater</v>
      </c>
      <c r="R640" t="str">
        <f t="shared" si="57"/>
        <v>plays</v>
      </c>
      <c r="S640" s="4">
        <f t="shared" si="58"/>
        <v>0.11419117647058824</v>
      </c>
      <c r="T640" s="5">
        <f t="shared" si="59"/>
        <v>99.127659574468083</v>
      </c>
    </row>
    <row r="641" spans="1:20" x14ac:dyDescent="0.35">
      <c r="A641">
        <v>639</v>
      </c>
      <c r="B641" t="s">
        <v>1320</v>
      </c>
      <c r="C641" s="3" t="s">
        <v>1321</v>
      </c>
      <c r="D641" s="5">
        <v>8600</v>
      </c>
      <c r="E641" s="5">
        <v>4832</v>
      </c>
      <c r="F641" t="s">
        <v>47</v>
      </c>
      <c r="G641">
        <v>45</v>
      </c>
      <c r="H641" t="s">
        <v>21</v>
      </c>
      <c r="I641" t="s">
        <v>22</v>
      </c>
      <c r="J641">
        <v>1532754000</v>
      </c>
      <c r="K641">
        <v>1532754000</v>
      </c>
      <c r="L641" s="11">
        <f t="shared" si="54"/>
        <v>43309.208333333328</v>
      </c>
      <c r="M641" s="11">
        <f t="shared" si="55"/>
        <v>43309.208333333328</v>
      </c>
      <c r="N641" t="b">
        <v>0</v>
      </c>
      <c r="O641" t="b">
        <v>1</v>
      </c>
      <c r="P641" t="s">
        <v>53</v>
      </c>
      <c r="Q641" t="str">
        <f t="shared" si="56"/>
        <v>film &amp; video</v>
      </c>
      <c r="R641" t="str">
        <f t="shared" si="57"/>
        <v>drama</v>
      </c>
      <c r="S641" s="4">
        <f t="shared" si="58"/>
        <v>0.56186046511627907</v>
      </c>
      <c r="T641" s="5">
        <f t="shared" si="59"/>
        <v>107.37777777777778</v>
      </c>
    </row>
    <row r="642" spans="1:20" x14ac:dyDescent="0.35">
      <c r="A642">
        <v>640</v>
      </c>
      <c r="B642" t="s">
        <v>1322</v>
      </c>
      <c r="C642" s="3" t="s">
        <v>1323</v>
      </c>
      <c r="D642" s="5">
        <v>119800</v>
      </c>
      <c r="E642" s="5">
        <v>19769</v>
      </c>
      <c r="F642" t="s">
        <v>14</v>
      </c>
      <c r="G642">
        <v>257</v>
      </c>
      <c r="H642" t="s">
        <v>21</v>
      </c>
      <c r="I642" t="s">
        <v>22</v>
      </c>
      <c r="J642">
        <v>1453096800</v>
      </c>
      <c r="K642">
        <v>1453356000</v>
      </c>
      <c r="L642" s="11">
        <f t="shared" ref="L642:L705" si="60">J642 / 86400 + DATE(1970,1,1)</f>
        <v>42387.25</v>
      </c>
      <c r="M642" s="11">
        <f t="shared" ref="M642:M705" si="61">K642 / 86400 + DATE(1970,1,1)</f>
        <v>42390.25</v>
      </c>
      <c r="N642" t="b">
        <v>0</v>
      </c>
      <c r="O642" t="b">
        <v>0</v>
      </c>
      <c r="P642" t="s">
        <v>33</v>
      </c>
      <c r="Q642" t="str">
        <f t="shared" ref="Q642:Q705" si="62">LEFT(P642, FIND("/", P642)-1)</f>
        <v>theater</v>
      </c>
      <c r="R642" t="str">
        <f t="shared" ref="R642:R705" si="63">RIGHT(P642, LEN(P642) -FIND("/", P642))</f>
        <v>plays</v>
      </c>
      <c r="S642" s="4">
        <f t="shared" ref="S642:S705" si="64">E642/D642</f>
        <v>0.16501669449081802</v>
      </c>
      <c r="T642" s="5">
        <f t="shared" ref="T642:T705" si="65">IFERROR(E642/G642, "n/a")</f>
        <v>76.922178988326849</v>
      </c>
    </row>
    <row r="643" spans="1:20" ht="31" x14ac:dyDescent="0.35">
      <c r="A643">
        <v>641</v>
      </c>
      <c r="B643" t="s">
        <v>1324</v>
      </c>
      <c r="C643" s="3" t="s">
        <v>1325</v>
      </c>
      <c r="D643" s="5">
        <v>9400</v>
      </c>
      <c r="E643" s="5">
        <v>11277</v>
      </c>
      <c r="F643" t="s">
        <v>20</v>
      </c>
      <c r="G643">
        <v>194</v>
      </c>
      <c r="H643" t="s">
        <v>98</v>
      </c>
      <c r="I643" t="s">
        <v>99</v>
      </c>
      <c r="J643">
        <v>1487570400</v>
      </c>
      <c r="K643">
        <v>1489986000</v>
      </c>
      <c r="L643" s="11">
        <f t="shared" si="60"/>
        <v>42786.25</v>
      </c>
      <c r="M643" s="11">
        <f t="shared" si="61"/>
        <v>42814.208333333328</v>
      </c>
      <c r="N643" t="b">
        <v>0</v>
      </c>
      <c r="O643" t="b">
        <v>0</v>
      </c>
      <c r="P643" t="s">
        <v>33</v>
      </c>
      <c r="Q643" t="str">
        <f t="shared" si="62"/>
        <v>theater</v>
      </c>
      <c r="R643" t="str">
        <f t="shared" si="63"/>
        <v>plays</v>
      </c>
      <c r="S643" s="4">
        <f t="shared" si="64"/>
        <v>1.1996808510638297</v>
      </c>
      <c r="T643" s="5">
        <f t="shared" si="65"/>
        <v>58.128865979381445</v>
      </c>
    </row>
    <row r="644" spans="1:20" x14ac:dyDescent="0.35">
      <c r="A644">
        <v>642</v>
      </c>
      <c r="B644" t="s">
        <v>1326</v>
      </c>
      <c r="C644" s="3" t="s">
        <v>1327</v>
      </c>
      <c r="D644" s="5">
        <v>9200</v>
      </c>
      <c r="E644" s="5">
        <v>13382</v>
      </c>
      <c r="F644" t="s">
        <v>20</v>
      </c>
      <c r="G644">
        <v>129</v>
      </c>
      <c r="H644" t="s">
        <v>15</v>
      </c>
      <c r="I644" t="s">
        <v>16</v>
      </c>
      <c r="J644">
        <v>1545026400</v>
      </c>
      <c r="K644">
        <v>1545804000</v>
      </c>
      <c r="L644" s="11">
        <f t="shared" si="60"/>
        <v>43451.25</v>
      </c>
      <c r="M644" s="11">
        <f t="shared" si="61"/>
        <v>43460.25</v>
      </c>
      <c r="N644" t="b">
        <v>0</v>
      </c>
      <c r="O644" t="b">
        <v>0</v>
      </c>
      <c r="P644" t="s">
        <v>65</v>
      </c>
      <c r="Q644" t="str">
        <f t="shared" si="62"/>
        <v>technology</v>
      </c>
      <c r="R644" t="str">
        <f t="shared" si="63"/>
        <v>wearables</v>
      </c>
      <c r="S644" s="4">
        <f t="shared" si="64"/>
        <v>1.4545652173913044</v>
      </c>
      <c r="T644" s="5">
        <f t="shared" si="65"/>
        <v>103.73643410852713</v>
      </c>
    </row>
    <row r="645" spans="1:20" x14ac:dyDescent="0.35">
      <c r="A645">
        <v>643</v>
      </c>
      <c r="B645" t="s">
        <v>1328</v>
      </c>
      <c r="C645" s="3" t="s">
        <v>1329</v>
      </c>
      <c r="D645" s="5">
        <v>14900</v>
      </c>
      <c r="E645" s="5">
        <v>32986</v>
      </c>
      <c r="F645" t="s">
        <v>20</v>
      </c>
      <c r="G645">
        <v>375</v>
      </c>
      <c r="H645" t="s">
        <v>21</v>
      </c>
      <c r="I645" t="s">
        <v>22</v>
      </c>
      <c r="J645">
        <v>1488348000</v>
      </c>
      <c r="K645">
        <v>1489899600</v>
      </c>
      <c r="L645" s="11">
        <f t="shared" si="60"/>
        <v>42795.25</v>
      </c>
      <c r="M645" s="11">
        <f t="shared" si="61"/>
        <v>42813.208333333328</v>
      </c>
      <c r="N645" t="b">
        <v>0</v>
      </c>
      <c r="O645" t="b">
        <v>0</v>
      </c>
      <c r="P645" t="s">
        <v>33</v>
      </c>
      <c r="Q645" t="str">
        <f t="shared" si="62"/>
        <v>theater</v>
      </c>
      <c r="R645" t="str">
        <f t="shared" si="63"/>
        <v>plays</v>
      </c>
      <c r="S645" s="4">
        <f t="shared" si="64"/>
        <v>2.2138255033557046</v>
      </c>
      <c r="T645" s="5">
        <f t="shared" si="65"/>
        <v>87.962666666666664</v>
      </c>
    </row>
    <row r="646" spans="1:20" x14ac:dyDescent="0.35">
      <c r="A646">
        <v>644</v>
      </c>
      <c r="B646" t="s">
        <v>1330</v>
      </c>
      <c r="C646" s="3" t="s">
        <v>1331</v>
      </c>
      <c r="D646" s="5">
        <v>169400</v>
      </c>
      <c r="E646" s="5">
        <v>81984</v>
      </c>
      <c r="F646" t="s">
        <v>14</v>
      </c>
      <c r="G646">
        <v>2928</v>
      </c>
      <c r="H646" t="s">
        <v>15</v>
      </c>
      <c r="I646" t="s">
        <v>16</v>
      </c>
      <c r="J646">
        <v>1545112800</v>
      </c>
      <c r="K646">
        <v>1546495200</v>
      </c>
      <c r="L646" s="11">
        <f t="shared" si="60"/>
        <v>43452.25</v>
      </c>
      <c r="M646" s="11">
        <f t="shared" si="61"/>
        <v>43468.25</v>
      </c>
      <c r="N646" t="b">
        <v>0</v>
      </c>
      <c r="O646" t="b">
        <v>0</v>
      </c>
      <c r="P646" t="s">
        <v>33</v>
      </c>
      <c r="Q646" t="str">
        <f t="shared" si="62"/>
        <v>theater</v>
      </c>
      <c r="R646" t="str">
        <f t="shared" si="63"/>
        <v>plays</v>
      </c>
      <c r="S646" s="4">
        <f t="shared" si="64"/>
        <v>0.48396694214876035</v>
      </c>
      <c r="T646" s="5">
        <f t="shared" si="65"/>
        <v>28</v>
      </c>
    </row>
    <row r="647" spans="1:20" x14ac:dyDescent="0.35">
      <c r="A647">
        <v>645</v>
      </c>
      <c r="B647" t="s">
        <v>1332</v>
      </c>
      <c r="C647" s="3" t="s">
        <v>1333</v>
      </c>
      <c r="D647" s="5">
        <v>192100</v>
      </c>
      <c r="E647" s="5">
        <v>178483</v>
      </c>
      <c r="F647" t="s">
        <v>14</v>
      </c>
      <c r="G647">
        <v>4697</v>
      </c>
      <c r="H647" t="s">
        <v>21</v>
      </c>
      <c r="I647" t="s">
        <v>22</v>
      </c>
      <c r="J647">
        <v>1537938000</v>
      </c>
      <c r="K647">
        <v>1539752400</v>
      </c>
      <c r="L647" s="11">
        <f t="shared" si="60"/>
        <v>43369.208333333328</v>
      </c>
      <c r="M647" s="11">
        <f t="shared" si="61"/>
        <v>43390.208333333328</v>
      </c>
      <c r="N647" t="b">
        <v>0</v>
      </c>
      <c r="O647" t="b">
        <v>1</v>
      </c>
      <c r="P647" t="s">
        <v>23</v>
      </c>
      <c r="Q647" t="str">
        <f t="shared" si="62"/>
        <v>music</v>
      </c>
      <c r="R647" t="str">
        <f t="shared" si="63"/>
        <v>rock</v>
      </c>
      <c r="S647" s="4">
        <f t="shared" si="64"/>
        <v>0.92911504424778757</v>
      </c>
      <c r="T647" s="5">
        <f t="shared" si="65"/>
        <v>37.999361294443261</v>
      </c>
    </row>
    <row r="648" spans="1:20" x14ac:dyDescent="0.35">
      <c r="A648">
        <v>646</v>
      </c>
      <c r="B648" t="s">
        <v>1334</v>
      </c>
      <c r="C648" s="3" t="s">
        <v>1335</v>
      </c>
      <c r="D648" s="5">
        <v>98700</v>
      </c>
      <c r="E648" s="5">
        <v>87448</v>
      </c>
      <c r="F648" t="s">
        <v>14</v>
      </c>
      <c r="G648">
        <v>2915</v>
      </c>
      <c r="H648" t="s">
        <v>21</v>
      </c>
      <c r="I648" t="s">
        <v>22</v>
      </c>
      <c r="J648">
        <v>1363150800</v>
      </c>
      <c r="K648">
        <v>1364101200</v>
      </c>
      <c r="L648" s="11">
        <f t="shared" si="60"/>
        <v>41346.208333333336</v>
      </c>
      <c r="M648" s="11">
        <f t="shared" si="61"/>
        <v>41357.208333333336</v>
      </c>
      <c r="N648" t="b">
        <v>0</v>
      </c>
      <c r="O648" t="b">
        <v>0</v>
      </c>
      <c r="P648" t="s">
        <v>89</v>
      </c>
      <c r="Q648" t="str">
        <f t="shared" si="62"/>
        <v>games</v>
      </c>
      <c r="R648" t="str">
        <f t="shared" si="63"/>
        <v>video games</v>
      </c>
      <c r="S648" s="4">
        <f t="shared" si="64"/>
        <v>0.88599797365754818</v>
      </c>
      <c r="T648" s="5">
        <f t="shared" si="65"/>
        <v>29.999313893653515</v>
      </c>
    </row>
    <row r="649" spans="1:20" x14ac:dyDescent="0.35">
      <c r="A649">
        <v>647</v>
      </c>
      <c r="B649" t="s">
        <v>1336</v>
      </c>
      <c r="C649" s="3" t="s">
        <v>1337</v>
      </c>
      <c r="D649" s="5">
        <v>4500</v>
      </c>
      <c r="E649" s="5">
        <v>1863</v>
      </c>
      <c r="F649" t="s">
        <v>14</v>
      </c>
      <c r="G649">
        <v>18</v>
      </c>
      <c r="H649" t="s">
        <v>21</v>
      </c>
      <c r="I649" t="s">
        <v>22</v>
      </c>
      <c r="J649">
        <v>1523250000</v>
      </c>
      <c r="K649">
        <v>1525323600</v>
      </c>
      <c r="L649" s="11">
        <f t="shared" si="60"/>
        <v>43199.208333333328</v>
      </c>
      <c r="M649" s="11">
        <f t="shared" si="61"/>
        <v>43223.208333333328</v>
      </c>
      <c r="N649" t="b">
        <v>0</v>
      </c>
      <c r="O649" t="b">
        <v>0</v>
      </c>
      <c r="P649" t="s">
        <v>206</v>
      </c>
      <c r="Q649" t="str">
        <f t="shared" si="62"/>
        <v>publishing</v>
      </c>
      <c r="R649" t="str">
        <f t="shared" si="63"/>
        <v>translations</v>
      </c>
      <c r="S649" s="4">
        <f t="shared" si="64"/>
        <v>0.41399999999999998</v>
      </c>
      <c r="T649" s="5">
        <f t="shared" si="65"/>
        <v>103.5</v>
      </c>
    </row>
    <row r="650" spans="1:20" x14ac:dyDescent="0.35">
      <c r="A650">
        <v>648</v>
      </c>
      <c r="B650" t="s">
        <v>1338</v>
      </c>
      <c r="C650" s="3" t="s">
        <v>1339</v>
      </c>
      <c r="D650" s="5">
        <v>98600</v>
      </c>
      <c r="E650" s="5">
        <v>62174</v>
      </c>
      <c r="F650" t="s">
        <v>74</v>
      </c>
      <c r="G650">
        <v>723</v>
      </c>
      <c r="H650" t="s">
        <v>21</v>
      </c>
      <c r="I650" t="s">
        <v>22</v>
      </c>
      <c r="J650">
        <v>1499317200</v>
      </c>
      <c r="K650">
        <v>1500872400</v>
      </c>
      <c r="L650" s="11">
        <f t="shared" si="60"/>
        <v>42922.208333333328</v>
      </c>
      <c r="M650" s="11">
        <f t="shared" si="61"/>
        <v>42940.208333333328</v>
      </c>
      <c r="N650" t="b">
        <v>1</v>
      </c>
      <c r="O650" t="b">
        <v>0</v>
      </c>
      <c r="P650" t="s">
        <v>17</v>
      </c>
      <c r="Q650" t="str">
        <f t="shared" si="62"/>
        <v>food</v>
      </c>
      <c r="R650" t="str">
        <f t="shared" si="63"/>
        <v>food trucks</v>
      </c>
      <c r="S650" s="4">
        <f t="shared" si="64"/>
        <v>0.63056795131845844</v>
      </c>
      <c r="T650" s="5">
        <f t="shared" si="65"/>
        <v>85.994467496542185</v>
      </c>
    </row>
    <row r="651" spans="1:20" x14ac:dyDescent="0.35">
      <c r="A651">
        <v>649</v>
      </c>
      <c r="B651" t="s">
        <v>1340</v>
      </c>
      <c r="C651" s="3" t="s">
        <v>1341</v>
      </c>
      <c r="D651" s="5">
        <v>121700</v>
      </c>
      <c r="E651" s="5">
        <v>59003</v>
      </c>
      <c r="F651" t="s">
        <v>14</v>
      </c>
      <c r="G651">
        <v>602</v>
      </c>
      <c r="H651" t="s">
        <v>98</v>
      </c>
      <c r="I651" t="s">
        <v>99</v>
      </c>
      <c r="J651">
        <v>1287550800</v>
      </c>
      <c r="K651">
        <v>1288501200</v>
      </c>
      <c r="L651" s="11">
        <f t="shared" si="60"/>
        <v>40471.208333333336</v>
      </c>
      <c r="M651" s="11">
        <f t="shared" si="61"/>
        <v>40482.208333333336</v>
      </c>
      <c r="N651" t="b">
        <v>1</v>
      </c>
      <c r="O651" t="b">
        <v>1</v>
      </c>
      <c r="P651" t="s">
        <v>33</v>
      </c>
      <c r="Q651" t="str">
        <f t="shared" si="62"/>
        <v>theater</v>
      </c>
      <c r="R651" t="str">
        <f t="shared" si="63"/>
        <v>plays</v>
      </c>
      <c r="S651" s="4">
        <f t="shared" si="64"/>
        <v>0.48482333607230893</v>
      </c>
      <c r="T651" s="5">
        <f t="shared" si="65"/>
        <v>98.011627906976742</v>
      </c>
    </row>
    <row r="652" spans="1:20" x14ac:dyDescent="0.35">
      <c r="A652">
        <v>650</v>
      </c>
      <c r="B652" t="s">
        <v>1342</v>
      </c>
      <c r="C652" s="3" t="s">
        <v>1343</v>
      </c>
      <c r="D652" s="5">
        <v>100</v>
      </c>
      <c r="E652" s="5">
        <v>2</v>
      </c>
      <c r="F652" t="s">
        <v>14</v>
      </c>
      <c r="G652">
        <v>1</v>
      </c>
      <c r="H652" t="s">
        <v>21</v>
      </c>
      <c r="I652" t="s">
        <v>22</v>
      </c>
      <c r="J652">
        <v>1404795600</v>
      </c>
      <c r="K652">
        <v>1407128400</v>
      </c>
      <c r="L652" s="11">
        <f t="shared" si="60"/>
        <v>41828.208333333336</v>
      </c>
      <c r="M652" s="11">
        <f t="shared" si="61"/>
        <v>41855.208333333336</v>
      </c>
      <c r="N652" t="b">
        <v>0</v>
      </c>
      <c r="O652" t="b">
        <v>0</v>
      </c>
      <c r="P652" t="s">
        <v>159</v>
      </c>
      <c r="Q652" t="str">
        <f t="shared" si="62"/>
        <v>music</v>
      </c>
      <c r="R652" t="str">
        <f t="shared" si="63"/>
        <v>jazz</v>
      </c>
      <c r="S652" s="4">
        <f t="shared" si="64"/>
        <v>0.02</v>
      </c>
      <c r="T652" s="5">
        <f t="shared" si="65"/>
        <v>2</v>
      </c>
    </row>
    <row r="653" spans="1:20" x14ac:dyDescent="0.35">
      <c r="A653">
        <v>651</v>
      </c>
      <c r="B653" t="s">
        <v>1344</v>
      </c>
      <c r="C653" s="3" t="s">
        <v>1345</v>
      </c>
      <c r="D653" s="5">
        <v>196700</v>
      </c>
      <c r="E653" s="5">
        <v>174039</v>
      </c>
      <c r="F653" t="s">
        <v>14</v>
      </c>
      <c r="G653">
        <v>3868</v>
      </c>
      <c r="H653" t="s">
        <v>107</v>
      </c>
      <c r="I653" t="s">
        <v>108</v>
      </c>
      <c r="J653">
        <v>1393048800</v>
      </c>
      <c r="K653">
        <v>1394344800</v>
      </c>
      <c r="L653" s="11">
        <f t="shared" si="60"/>
        <v>41692.25</v>
      </c>
      <c r="M653" s="11">
        <f t="shared" si="61"/>
        <v>41707.25</v>
      </c>
      <c r="N653" t="b">
        <v>0</v>
      </c>
      <c r="O653" t="b">
        <v>0</v>
      </c>
      <c r="P653" t="s">
        <v>100</v>
      </c>
      <c r="Q653" t="str">
        <f t="shared" si="62"/>
        <v>film &amp; video</v>
      </c>
      <c r="R653" t="str">
        <f t="shared" si="63"/>
        <v>shorts</v>
      </c>
      <c r="S653" s="4">
        <f t="shared" si="64"/>
        <v>0.88479410269445857</v>
      </c>
      <c r="T653" s="5">
        <f t="shared" si="65"/>
        <v>44.994570837642193</v>
      </c>
    </row>
    <row r="654" spans="1:20" x14ac:dyDescent="0.35">
      <c r="A654">
        <v>652</v>
      </c>
      <c r="B654" t="s">
        <v>1346</v>
      </c>
      <c r="C654" s="3" t="s">
        <v>1347</v>
      </c>
      <c r="D654" s="5">
        <v>10000</v>
      </c>
      <c r="E654" s="5">
        <v>12684</v>
      </c>
      <c r="F654" t="s">
        <v>20</v>
      </c>
      <c r="G654">
        <v>409</v>
      </c>
      <c r="H654" t="s">
        <v>21</v>
      </c>
      <c r="I654" t="s">
        <v>22</v>
      </c>
      <c r="J654">
        <v>1470373200</v>
      </c>
      <c r="K654">
        <v>1474088400</v>
      </c>
      <c r="L654" s="11">
        <f t="shared" si="60"/>
        <v>42587.208333333328</v>
      </c>
      <c r="M654" s="11">
        <f t="shared" si="61"/>
        <v>42630.208333333328</v>
      </c>
      <c r="N654" t="b">
        <v>0</v>
      </c>
      <c r="O654" t="b">
        <v>0</v>
      </c>
      <c r="P654" t="s">
        <v>28</v>
      </c>
      <c r="Q654" t="str">
        <f t="shared" si="62"/>
        <v>technology</v>
      </c>
      <c r="R654" t="str">
        <f t="shared" si="63"/>
        <v>web</v>
      </c>
      <c r="S654" s="4">
        <f t="shared" si="64"/>
        <v>1.2684</v>
      </c>
      <c r="T654" s="5">
        <f t="shared" si="65"/>
        <v>31.012224938875306</v>
      </c>
    </row>
    <row r="655" spans="1:20" x14ac:dyDescent="0.35">
      <c r="A655">
        <v>653</v>
      </c>
      <c r="B655" t="s">
        <v>1348</v>
      </c>
      <c r="C655" s="3" t="s">
        <v>1349</v>
      </c>
      <c r="D655" s="5">
        <v>600</v>
      </c>
      <c r="E655" s="5">
        <v>14033</v>
      </c>
      <c r="F655" t="s">
        <v>20</v>
      </c>
      <c r="G655">
        <v>234</v>
      </c>
      <c r="H655" t="s">
        <v>21</v>
      </c>
      <c r="I655" t="s">
        <v>22</v>
      </c>
      <c r="J655">
        <v>1460091600</v>
      </c>
      <c r="K655">
        <v>1460264400</v>
      </c>
      <c r="L655" s="11">
        <f t="shared" si="60"/>
        <v>42468.208333333328</v>
      </c>
      <c r="M655" s="11">
        <f t="shared" si="61"/>
        <v>42470.208333333328</v>
      </c>
      <c r="N655" t="b">
        <v>0</v>
      </c>
      <c r="O655" t="b">
        <v>0</v>
      </c>
      <c r="P655" t="s">
        <v>28</v>
      </c>
      <c r="Q655" t="str">
        <f t="shared" si="62"/>
        <v>technology</v>
      </c>
      <c r="R655" t="str">
        <f t="shared" si="63"/>
        <v>web</v>
      </c>
      <c r="S655" s="4">
        <f t="shared" si="64"/>
        <v>23.388333333333332</v>
      </c>
      <c r="T655" s="5">
        <f t="shared" si="65"/>
        <v>59.970085470085472</v>
      </c>
    </row>
    <row r="656" spans="1:20" x14ac:dyDescent="0.35">
      <c r="A656">
        <v>654</v>
      </c>
      <c r="B656" t="s">
        <v>1350</v>
      </c>
      <c r="C656" s="3" t="s">
        <v>1351</v>
      </c>
      <c r="D656" s="5">
        <v>35000</v>
      </c>
      <c r="E656" s="5">
        <v>177936</v>
      </c>
      <c r="F656" t="s">
        <v>20</v>
      </c>
      <c r="G656">
        <v>3016</v>
      </c>
      <c r="H656" t="s">
        <v>21</v>
      </c>
      <c r="I656" t="s">
        <v>22</v>
      </c>
      <c r="J656">
        <v>1440392400</v>
      </c>
      <c r="K656">
        <v>1440824400</v>
      </c>
      <c r="L656" s="11">
        <f t="shared" si="60"/>
        <v>42240.208333333328</v>
      </c>
      <c r="M656" s="11">
        <f t="shared" si="61"/>
        <v>42245.208333333328</v>
      </c>
      <c r="N656" t="b">
        <v>0</v>
      </c>
      <c r="O656" t="b">
        <v>0</v>
      </c>
      <c r="P656" t="s">
        <v>148</v>
      </c>
      <c r="Q656" t="str">
        <f t="shared" si="62"/>
        <v>music</v>
      </c>
      <c r="R656" t="str">
        <f t="shared" si="63"/>
        <v>metal</v>
      </c>
      <c r="S656" s="4">
        <f t="shared" si="64"/>
        <v>5.0838857142857146</v>
      </c>
      <c r="T656" s="5">
        <f t="shared" si="65"/>
        <v>58.9973474801061</v>
      </c>
    </row>
    <row r="657" spans="1:20" x14ac:dyDescent="0.35">
      <c r="A657">
        <v>655</v>
      </c>
      <c r="B657" t="s">
        <v>1352</v>
      </c>
      <c r="C657" s="3" t="s">
        <v>1353</v>
      </c>
      <c r="D657" s="5">
        <v>6900</v>
      </c>
      <c r="E657" s="5">
        <v>13212</v>
      </c>
      <c r="F657" t="s">
        <v>20</v>
      </c>
      <c r="G657">
        <v>264</v>
      </c>
      <c r="H657" t="s">
        <v>21</v>
      </c>
      <c r="I657" t="s">
        <v>22</v>
      </c>
      <c r="J657">
        <v>1488434400</v>
      </c>
      <c r="K657">
        <v>1489554000</v>
      </c>
      <c r="L657" s="11">
        <f t="shared" si="60"/>
        <v>42796.25</v>
      </c>
      <c r="M657" s="11">
        <f t="shared" si="61"/>
        <v>42809.208333333328</v>
      </c>
      <c r="N657" t="b">
        <v>1</v>
      </c>
      <c r="O657" t="b">
        <v>0</v>
      </c>
      <c r="P657" t="s">
        <v>122</v>
      </c>
      <c r="Q657" t="str">
        <f t="shared" si="62"/>
        <v>photography</v>
      </c>
      <c r="R657" t="str">
        <f t="shared" si="63"/>
        <v>photography books</v>
      </c>
      <c r="S657" s="4">
        <f t="shared" si="64"/>
        <v>1.9147826086956521</v>
      </c>
      <c r="T657" s="5">
        <f t="shared" si="65"/>
        <v>50.045454545454547</v>
      </c>
    </row>
    <row r="658" spans="1:20" ht="31" x14ac:dyDescent="0.35">
      <c r="A658">
        <v>656</v>
      </c>
      <c r="B658" t="s">
        <v>1354</v>
      </c>
      <c r="C658" s="3" t="s">
        <v>1355</v>
      </c>
      <c r="D658" s="5">
        <v>118400</v>
      </c>
      <c r="E658" s="5">
        <v>49879</v>
      </c>
      <c r="F658" t="s">
        <v>14</v>
      </c>
      <c r="G658">
        <v>504</v>
      </c>
      <c r="H658" t="s">
        <v>26</v>
      </c>
      <c r="I658" t="s">
        <v>27</v>
      </c>
      <c r="J658">
        <v>1514440800</v>
      </c>
      <c r="K658">
        <v>1514872800</v>
      </c>
      <c r="L658" s="11">
        <f t="shared" si="60"/>
        <v>43097.25</v>
      </c>
      <c r="M658" s="11">
        <f t="shared" si="61"/>
        <v>43102.25</v>
      </c>
      <c r="N658" t="b">
        <v>0</v>
      </c>
      <c r="O658" t="b">
        <v>0</v>
      </c>
      <c r="P658" t="s">
        <v>17</v>
      </c>
      <c r="Q658" t="str">
        <f t="shared" si="62"/>
        <v>food</v>
      </c>
      <c r="R658" t="str">
        <f t="shared" si="63"/>
        <v>food trucks</v>
      </c>
      <c r="S658" s="4">
        <f t="shared" si="64"/>
        <v>0.42127533783783783</v>
      </c>
      <c r="T658" s="5">
        <f t="shared" si="65"/>
        <v>98.966269841269835</v>
      </c>
    </row>
    <row r="659" spans="1:20" x14ac:dyDescent="0.35">
      <c r="A659">
        <v>657</v>
      </c>
      <c r="B659" t="s">
        <v>1356</v>
      </c>
      <c r="C659" s="3" t="s">
        <v>1357</v>
      </c>
      <c r="D659" s="5">
        <v>10000</v>
      </c>
      <c r="E659" s="5">
        <v>824</v>
      </c>
      <c r="F659" t="s">
        <v>14</v>
      </c>
      <c r="G659">
        <v>14</v>
      </c>
      <c r="H659" t="s">
        <v>21</v>
      </c>
      <c r="I659" t="s">
        <v>22</v>
      </c>
      <c r="J659">
        <v>1514354400</v>
      </c>
      <c r="K659">
        <v>1515736800</v>
      </c>
      <c r="L659" s="11">
        <f t="shared" si="60"/>
        <v>43096.25</v>
      </c>
      <c r="M659" s="11">
        <f t="shared" si="61"/>
        <v>43112.25</v>
      </c>
      <c r="N659" t="b">
        <v>0</v>
      </c>
      <c r="O659" t="b">
        <v>0</v>
      </c>
      <c r="P659" t="s">
        <v>474</v>
      </c>
      <c r="Q659" t="str">
        <f t="shared" si="62"/>
        <v>film &amp; video</v>
      </c>
      <c r="R659" t="str">
        <f t="shared" si="63"/>
        <v>science fiction</v>
      </c>
      <c r="S659" s="4">
        <f t="shared" si="64"/>
        <v>8.2400000000000001E-2</v>
      </c>
      <c r="T659" s="5">
        <f t="shared" si="65"/>
        <v>58.857142857142854</v>
      </c>
    </row>
    <row r="660" spans="1:20" x14ac:dyDescent="0.35">
      <c r="A660">
        <v>658</v>
      </c>
      <c r="B660" t="s">
        <v>1358</v>
      </c>
      <c r="C660" s="3" t="s">
        <v>1359</v>
      </c>
      <c r="D660" s="5">
        <v>52600</v>
      </c>
      <c r="E660" s="5">
        <v>31594</v>
      </c>
      <c r="F660" t="s">
        <v>74</v>
      </c>
      <c r="G660">
        <v>390</v>
      </c>
      <c r="H660" t="s">
        <v>21</v>
      </c>
      <c r="I660" t="s">
        <v>22</v>
      </c>
      <c r="J660">
        <v>1440910800</v>
      </c>
      <c r="K660">
        <v>1442898000</v>
      </c>
      <c r="L660" s="11">
        <f t="shared" si="60"/>
        <v>42246.208333333328</v>
      </c>
      <c r="M660" s="11">
        <f t="shared" si="61"/>
        <v>42269.208333333328</v>
      </c>
      <c r="N660" t="b">
        <v>0</v>
      </c>
      <c r="O660" t="b">
        <v>0</v>
      </c>
      <c r="P660" t="s">
        <v>23</v>
      </c>
      <c r="Q660" t="str">
        <f t="shared" si="62"/>
        <v>music</v>
      </c>
      <c r="R660" t="str">
        <f t="shared" si="63"/>
        <v>rock</v>
      </c>
      <c r="S660" s="4">
        <f t="shared" si="64"/>
        <v>0.60064638783269964</v>
      </c>
      <c r="T660" s="5">
        <f t="shared" si="65"/>
        <v>81.010256410256417</v>
      </c>
    </row>
    <row r="661" spans="1:20" x14ac:dyDescent="0.35">
      <c r="A661">
        <v>659</v>
      </c>
      <c r="B661" t="s">
        <v>1360</v>
      </c>
      <c r="C661" s="3" t="s">
        <v>1361</v>
      </c>
      <c r="D661" s="5">
        <v>120700</v>
      </c>
      <c r="E661" s="5">
        <v>57010</v>
      </c>
      <c r="F661" t="s">
        <v>14</v>
      </c>
      <c r="G661">
        <v>750</v>
      </c>
      <c r="H661" t="s">
        <v>40</v>
      </c>
      <c r="I661" t="s">
        <v>41</v>
      </c>
      <c r="J661">
        <v>1296108000</v>
      </c>
      <c r="K661">
        <v>1296194400</v>
      </c>
      <c r="L661" s="11">
        <f t="shared" si="60"/>
        <v>40570.25</v>
      </c>
      <c r="M661" s="11">
        <f t="shared" si="61"/>
        <v>40571.25</v>
      </c>
      <c r="N661" t="b">
        <v>0</v>
      </c>
      <c r="O661" t="b">
        <v>0</v>
      </c>
      <c r="P661" t="s">
        <v>42</v>
      </c>
      <c r="Q661" t="str">
        <f t="shared" si="62"/>
        <v>film &amp; video</v>
      </c>
      <c r="R661" t="str">
        <f t="shared" si="63"/>
        <v>documentary</v>
      </c>
      <c r="S661" s="4">
        <f t="shared" si="64"/>
        <v>0.47232808616404309</v>
      </c>
      <c r="T661" s="5">
        <f t="shared" si="65"/>
        <v>76.013333333333335</v>
      </c>
    </row>
    <row r="662" spans="1:20" x14ac:dyDescent="0.35">
      <c r="A662">
        <v>660</v>
      </c>
      <c r="B662" t="s">
        <v>1362</v>
      </c>
      <c r="C662" s="3" t="s">
        <v>1363</v>
      </c>
      <c r="D662" s="5">
        <v>9100</v>
      </c>
      <c r="E662" s="5">
        <v>7438</v>
      </c>
      <c r="F662" t="s">
        <v>14</v>
      </c>
      <c r="G662">
        <v>77</v>
      </c>
      <c r="H662" t="s">
        <v>21</v>
      </c>
      <c r="I662" t="s">
        <v>22</v>
      </c>
      <c r="J662">
        <v>1440133200</v>
      </c>
      <c r="K662">
        <v>1440910800</v>
      </c>
      <c r="L662" s="11">
        <f t="shared" si="60"/>
        <v>42237.208333333328</v>
      </c>
      <c r="M662" s="11">
        <f t="shared" si="61"/>
        <v>42246.208333333328</v>
      </c>
      <c r="N662" t="b">
        <v>1</v>
      </c>
      <c r="O662" t="b">
        <v>0</v>
      </c>
      <c r="P662" t="s">
        <v>33</v>
      </c>
      <c r="Q662" t="str">
        <f t="shared" si="62"/>
        <v>theater</v>
      </c>
      <c r="R662" t="str">
        <f t="shared" si="63"/>
        <v>plays</v>
      </c>
      <c r="S662" s="4">
        <f t="shared" si="64"/>
        <v>0.81736263736263737</v>
      </c>
      <c r="T662" s="5">
        <f t="shared" si="65"/>
        <v>96.597402597402592</v>
      </c>
    </row>
    <row r="663" spans="1:20" x14ac:dyDescent="0.35">
      <c r="A663">
        <v>661</v>
      </c>
      <c r="B663" t="s">
        <v>1364</v>
      </c>
      <c r="C663" s="3" t="s">
        <v>1365</v>
      </c>
      <c r="D663" s="5">
        <v>106800</v>
      </c>
      <c r="E663" s="5">
        <v>57872</v>
      </c>
      <c r="F663" t="s">
        <v>14</v>
      </c>
      <c r="G663">
        <v>752</v>
      </c>
      <c r="H663" t="s">
        <v>36</v>
      </c>
      <c r="I663" t="s">
        <v>37</v>
      </c>
      <c r="J663">
        <v>1332910800</v>
      </c>
      <c r="K663">
        <v>1335502800</v>
      </c>
      <c r="L663" s="11">
        <f t="shared" si="60"/>
        <v>40996.208333333336</v>
      </c>
      <c r="M663" s="11">
        <f t="shared" si="61"/>
        <v>41026.208333333336</v>
      </c>
      <c r="N663" t="b">
        <v>0</v>
      </c>
      <c r="O663" t="b">
        <v>0</v>
      </c>
      <c r="P663" t="s">
        <v>159</v>
      </c>
      <c r="Q663" t="str">
        <f t="shared" si="62"/>
        <v>music</v>
      </c>
      <c r="R663" t="str">
        <f t="shared" si="63"/>
        <v>jazz</v>
      </c>
      <c r="S663" s="4">
        <f t="shared" si="64"/>
        <v>0.54187265917603</v>
      </c>
      <c r="T663" s="5">
        <f t="shared" si="65"/>
        <v>76.957446808510639</v>
      </c>
    </row>
    <row r="664" spans="1:20" x14ac:dyDescent="0.35">
      <c r="A664">
        <v>662</v>
      </c>
      <c r="B664" t="s">
        <v>1366</v>
      </c>
      <c r="C664" s="3" t="s">
        <v>1367</v>
      </c>
      <c r="D664" s="5">
        <v>9100</v>
      </c>
      <c r="E664" s="5">
        <v>8906</v>
      </c>
      <c r="F664" t="s">
        <v>14</v>
      </c>
      <c r="G664">
        <v>131</v>
      </c>
      <c r="H664" t="s">
        <v>21</v>
      </c>
      <c r="I664" t="s">
        <v>22</v>
      </c>
      <c r="J664">
        <v>1544335200</v>
      </c>
      <c r="K664">
        <v>1544680800</v>
      </c>
      <c r="L664" s="11">
        <f t="shared" si="60"/>
        <v>43443.25</v>
      </c>
      <c r="M664" s="11">
        <f t="shared" si="61"/>
        <v>43447.25</v>
      </c>
      <c r="N664" t="b">
        <v>0</v>
      </c>
      <c r="O664" t="b">
        <v>0</v>
      </c>
      <c r="P664" t="s">
        <v>33</v>
      </c>
      <c r="Q664" t="str">
        <f t="shared" si="62"/>
        <v>theater</v>
      </c>
      <c r="R664" t="str">
        <f t="shared" si="63"/>
        <v>plays</v>
      </c>
      <c r="S664" s="4">
        <f t="shared" si="64"/>
        <v>0.97868131868131869</v>
      </c>
      <c r="T664" s="5">
        <f t="shared" si="65"/>
        <v>67.984732824427482</v>
      </c>
    </row>
    <row r="665" spans="1:20" x14ac:dyDescent="0.35">
      <c r="A665">
        <v>663</v>
      </c>
      <c r="B665" t="s">
        <v>1368</v>
      </c>
      <c r="C665" s="3" t="s">
        <v>1369</v>
      </c>
      <c r="D665" s="5">
        <v>10000</v>
      </c>
      <c r="E665" s="5">
        <v>7724</v>
      </c>
      <c r="F665" t="s">
        <v>14</v>
      </c>
      <c r="G665">
        <v>87</v>
      </c>
      <c r="H665" t="s">
        <v>21</v>
      </c>
      <c r="I665" t="s">
        <v>22</v>
      </c>
      <c r="J665">
        <v>1286427600</v>
      </c>
      <c r="K665">
        <v>1288414800</v>
      </c>
      <c r="L665" s="11">
        <f t="shared" si="60"/>
        <v>40458.208333333336</v>
      </c>
      <c r="M665" s="11">
        <f t="shared" si="61"/>
        <v>40481.208333333336</v>
      </c>
      <c r="N665" t="b">
        <v>0</v>
      </c>
      <c r="O665" t="b">
        <v>0</v>
      </c>
      <c r="P665" t="s">
        <v>33</v>
      </c>
      <c r="Q665" t="str">
        <f t="shared" si="62"/>
        <v>theater</v>
      </c>
      <c r="R665" t="str">
        <f t="shared" si="63"/>
        <v>plays</v>
      </c>
      <c r="S665" s="4">
        <f t="shared" si="64"/>
        <v>0.77239999999999998</v>
      </c>
      <c r="T665" s="5">
        <f t="shared" si="65"/>
        <v>88.781609195402297</v>
      </c>
    </row>
    <row r="666" spans="1:20" x14ac:dyDescent="0.35">
      <c r="A666">
        <v>664</v>
      </c>
      <c r="B666" t="s">
        <v>708</v>
      </c>
      <c r="C666" s="3" t="s">
        <v>1370</v>
      </c>
      <c r="D666" s="5">
        <v>79400</v>
      </c>
      <c r="E666" s="5">
        <v>26571</v>
      </c>
      <c r="F666" t="s">
        <v>14</v>
      </c>
      <c r="G666">
        <v>1063</v>
      </c>
      <c r="H666" t="s">
        <v>21</v>
      </c>
      <c r="I666" t="s">
        <v>22</v>
      </c>
      <c r="J666">
        <v>1329717600</v>
      </c>
      <c r="K666">
        <v>1330581600</v>
      </c>
      <c r="L666" s="11">
        <f t="shared" si="60"/>
        <v>40959.25</v>
      </c>
      <c r="M666" s="11">
        <f t="shared" si="61"/>
        <v>40969.25</v>
      </c>
      <c r="N666" t="b">
        <v>0</v>
      </c>
      <c r="O666" t="b">
        <v>0</v>
      </c>
      <c r="P666" t="s">
        <v>159</v>
      </c>
      <c r="Q666" t="str">
        <f t="shared" si="62"/>
        <v>music</v>
      </c>
      <c r="R666" t="str">
        <f t="shared" si="63"/>
        <v>jazz</v>
      </c>
      <c r="S666" s="4">
        <f t="shared" si="64"/>
        <v>0.33464735516372796</v>
      </c>
      <c r="T666" s="5">
        <f t="shared" si="65"/>
        <v>24.99623706491063</v>
      </c>
    </row>
    <row r="667" spans="1:20" x14ac:dyDescent="0.35">
      <c r="A667">
        <v>665</v>
      </c>
      <c r="B667" t="s">
        <v>1371</v>
      </c>
      <c r="C667" s="3" t="s">
        <v>1372</v>
      </c>
      <c r="D667" s="5">
        <v>5100</v>
      </c>
      <c r="E667" s="5">
        <v>12219</v>
      </c>
      <c r="F667" t="s">
        <v>20</v>
      </c>
      <c r="G667">
        <v>272</v>
      </c>
      <c r="H667" t="s">
        <v>21</v>
      </c>
      <c r="I667" t="s">
        <v>22</v>
      </c>
      <c r="J667">
        <v>1310187600</v>
      </c>
      <c r="K667">
        <v>1311397200</v>
      </c>
      <c r="L667" s="11">
        <f t="shared" si="60"/>
        <v>40733.208333333336</v>
      </c>
      <c r="M667" s="11">
        <f t="shared" si="61"/>
        <v>40747.208333333336</v>
      </c>
      <c r="N667" t="b">
        <v>0</v>
      </c>
      <c r="O667" t="b">
        <v>1</v>
      </c>
      <c r="P667" t="s">
        <v>42</v>
      </c>
      <c r="Q667" t="str">
        <f t="shared" si="62"/>
        <v>film &amp; video</v>
      </c>
      <c r="R667" t="str">
        <f t="shared" si="63"/>
        <v>documentary</v>
      </c>
      <c r="S667" s="4">
        <f t="shared" si="64"/>
        <v>2.3958823529411766</v>
      </c>
      <c r="T667" s="5">
        <f t="shared" si="65"/>
        <v>44.922794117647058</v>
      </c>
    </row>
    <row r="668" spans="1:20" x14ac:dyDescent="0.35">
      <c r="A668">
        <v>666</v>
      </c>
      <c r="B668" t="s">
        <v>1373</v>
      </c>
      <c r="C668" s="3" t="s">
        <v>1374</v>
      </c>
      <c r="D668" s="5">
        <v>3100</v>
      </c>
      <c r="E668" s="5">
        <v>1985</v>
      </c>
      <c r="F668" t="s">
        <v>74</v>
      </c>
      <c r="G668">
        <v>25</v>
      </c>
      <c r="H668" t="s">
        <v>21</v>
      </c>
      <c r="I668" t="s">
        <v>22</v>
      </c>
      <c r="J668">
        <v>1377838800</v>
      </c>
      <c r="K668">
        <v>1378357200</v>
      </c>
      <c r="L668" s="11">
        <f t="shared" si="60"/>
        <v>41516.208333333336</v>
      </c>
      <c r="M668" s="11">
        <f t="shared" si="61"/>
        <v>41522.208333333336</v>
      </c>
      <c r="N668" t="b">
        <v>0</v>
      </c>
      <c r="O668" t="b">
        <v>1</v>
      </c>
      <c r="P668" t="s">
        <v>33</v>
      </c>
      <c r="Q668" t="str">
        <f t="shared" si="62"/>
        <v>theater</v>
      </c>
      <c r="R668" t="str">
        <f t="shared" si="63"/>
        <v>plays</v>
      </c>
      <c r="S668" s="4">
        <f t="shared" si="64"/>
        <v>0.64032258064516134</v>
      </c>
      <c r="T668" s="5">
        <f t="shared" si="65"/>
        <v>79.400000000000006</v>
      </c>
    </row>
    <row r="669" spans="1:20" ht="31" x14ac:dyDescent="0.35">
      <c r="A669">
        <v>667</v>
      </c>
      <c r="B669" t="s">
        <v>1375</v>
      </c>
      <c r="C669" s="3" t="s">
        <v>1376</v>
      </c>
      <c r="D669" s="5">
        <v>6900</v>
      </c>
      <c r="E669" s="5">
        <v>12155</v>
      </c>
      <c r="F669" t="s">
        <v>20</v>
      </c>
      <c r="G669">
        <v>419</v>
      </c>
      <c r="H669" t="s">
        <v>21</v>
      </c>
      <c r="I669" t="s">
        <v>22</v>
      </c>
      <c r="J669">
        <v>1410325200</v>
      </c>
      <c r="K669">
        <v>1411102800</v>
      </c>
      <c r="L669" s="11">
        <f t="shared" si="60"/>
        <v>41892.208333333336</v>
      </c>
      <c r="M669" s="11">
        <f t="shared" si="61"/>
        <v>41901.208333333336</v>
      </c>
      <c r="N669" t="b">
        <v>0</v>
      </c>
      <c r="O669" t="b">
        <v>0</v>
      </c>
      <c r="P669" t="s">
        <v>1029</v>
      </c>
      <c r="Q669" t="str">
        <f t="shared" si="62"/>
        <v>journalism</v>
      </c>
      <c r="R669" t="str">
        <f t="shared" si="63"/>
        <v>audio</v>
      </c>
      <c r="S669" s="4">
        <f t="shared" si="64"/>
        <v>1.7615942028985507</v>
      </c>
      <c r="T669" s="5">
        <f t="shared" si="65"/>
        <v>29.009546539379475</v>
      </c>
    </row>
    <row r="670" spans="1:20" ht="31" x14ac:dyDescent="0.35">
      <c r="A670">
        <v>668</v>
      </c>
      <c r="B670" t="s">
        <v>1377</v>
      </c>
      <c r="C670" s="3" t="s">
        <v>1378</v>
      </c>
      <c r="D670" s="5">
        <v>27500</v>
      </c>
      <c r="E670" s="5">
        <v>5593</v>
      </c>
      <c r="F670" t="s">
        <v>14</v>
      </c>
      <c r="G670">
        <v>76</v>
      </c>
      <c r="H670" t="s">
        <v>21</v>
      </c>
      <c r="I670" t="s">
        <v>22</v>
      </c>
      <c r="J670">
        <v>1343797200</v>
      </c>
      <c r="K670">
        <v>1344834000</v>
      </c>
      <c r="L670" s="11">
        <f t="shared" si="60"/>
        <v>41122.208333333336</v>
      </c>
      <c r="M670" s="11">
        <f t="shared" si="61"/>
        <v>41134.208333333336</v>
      </c>
      <c r="N670" t="b">
        <v>0</v>
      </c>
      <c r="O670" t="b">
        <v>0</v>
      </c>
      <c r="P670" t="s">
        <v>33</v>
      </c>
      <c r="Q670" t="str">
        <f t="shared" si="62"/>
        <v>theater</v>
      </c>
      <c r="R670" t="str">
        <f t="shared" si="63"/>
        <v>plays</v>
      </c>
      <c r="S670" s="4">
        <f t="shared" si="64"/>
        <v>0.20338181818181819</v>
      </c>
      <c r="T670" s="5">
        <f t="shared" si="65"/>
        <v>73.59210526315789</v>
      </c>
    </row>
    <row r="671" spans="1:20" x14ac:dyDescent="0.35">
      <c r="A671">
        <v>669</v>
      </c>
      <c r="B671" t="s">
        <v>1379</v>
      </c>
      <c r="C671" s="3" t="s">
        <v>1380</v>
      </c>
      <c r="D671" s="5">
        <v>48800</v>
      </c>
      <c r="E671" s="5">
        <v>175020</v>
      </c>
      <c r="F671" t="s">
        <v>20</v>
      </c>
      <c r="G671">
        <v>1621</v>
      </c>
      <c r="H671" t="s">
        <v>107</v>
      </c>
      <c r="I671" t="s">
        <v>108</v>
      </c>
      <c r="J671">
        <v>1498453200</v>
      </c>
      <c r="K671">
        <v>1499230800</v>
      </c>
      <c r="L671" s="11">
        <f t="shared" si="60"/>
        <v>42912.208333333328</v>
      </c>
      <c r="M671" s="11">
        <f t="shared" si="61"/>
        <v>42921.208333333328</v>
      </c>
      <c r="N671" t="b">
        <v>0</v>
      </c>
      <c r="O671" t="b">
        <v>0</v>
      </c>
      <c r="P671" t="s">
        <v>33</v>
      </c>
      <c r="Q671" t="str">
        <f t="shared" si="62"/>
        <v>theater</v>
      </c>
      <c r="R671" t="str">
        <f t="shared" si="63"/>
        <v>plays</v>
      </c>
      <c r="S671" s="4">
        <f t="shared" si="64"/>
        <v>3.5864754098360656</v>
      </c>
      <c r="T671" s="5">
        <f t="shared" si="65"/>
        <v>107.97038864898211</v>
      </c>
    </row>
    <row r="672" spans="1:20" ht="31" x14ac:dyDescent="0.35">
      <c r="A672">
        <v>670</v>
      </c>
      <c r="B672" t="s">
        <v>1334</v>
      </c>
      <c r="C672" s="3" t="s">
        <v>1381</v>
      </c>
      <c r="D672" s="5">
        <v>16200</v>
      </c>
      <c r="E672" s="5">
        <v>75955</v>
      </c>
      <c r="F672" t="s">
        <v>20</v>
      </c>
      <c r="G672">
        <v>1101</v>
      </c>
      <c r="H672" t="s">
        <v>21</v>
      </c>
      <c r="I672" t="s">
        <v>22</v>
      </c>
      <c r="J672">
        <v>1456380000</v>
      </c>
      <c r="K672">
        <v>1457416800</v>
      </c>
      <c r="L672" s="11">
        <f t="shared" si="60"/>
        <v>42425.25</v>
      </c>
      <c r="M672" s="11">
        <f t="shared" si="61"/>
        <v>42437.25</v>
      </c>
      <c r="N672" t="b">
        <v>0</v>
      </c>
      <c r="O672" t="b">
        <v>0</v>
      </c>
      <c r="P672" t="s">
        <v>60</v>
      </c>
      <c r="Q672" t="str">
        <f t="shared" si="62"/>
        <v>music</v>
      </c>
      <c r="R672" t="str">
        <f t="shared" si="63"/>
        <v>indie rock</v>
      </c>
      <c r="S672" s="4">
        <f t="shared" si="64"/>
        <v>4.6885802469135802</v>
      </c>
      <c r="T672" s="5">
        <f t="shared" si="65"/>
        <v>68.987284287011803</v>
      </c>
    </row>
    <row r="673" spans="1:20" ht="31" x14ac:dyDescent="0.35">
      <c r="A673">
        <v>671</v>
      </c>
      <c r="B673" t="s">
        <v>1382</v>
      </c>
      <c r="C673" s="3" t="s">
        <v>1383</v>
      </c>
      <c r="D673" s="5">
        <v>97600</v>
      </c>
      <c r="E673" s="5">
        <v>119127</v>
      </c>
      <c r="F673" t="s">
        <v>20</v>
      </c>
      <c r="G673">
        <v>1073</v>
      </c>
      <c r="H673" t="s">
        <v>21</v>
      </c>
      <c r="I673" t="s">
        <v>22</v>
      </c>
      <c r="J673">
        <v>1280552400</v>
      </c>
      <c r="K673">
        <v>1280898000</v>
      </c>
      <c r="L673" s="11">
        <f t="shared" si="60"/>
        <v>40390.208333333336</v>
      </c>
      <c r="M673" s="11">
        <f t="shared" si="61"/>
        <v>40394.208333333336</v>
      </c>
      <c r="N673" t="b">
        <v>0</v>
      </c>
      <c r="O673" t="b">
        <v>1</v>
      </c>
      <c r="P673" t="s">
        <v>33</v>
      </c>
      <c r="Q673" t="str">
        <f t="shared" si="62"/>
        <v>theater</v>
      </c>
      <c r="R673" t="str">
        <f t="shared" si="63"/>
        <v>plays</v>
      </c>
      <c r="S673" s="4">
        <f t="shared" si="64"/>
        <v>1.220563524590164</v>
      </c>
      <c r="T673" s="5">
        <f t="shared" si="65"/>
        <v>111.02236719478098</v>
      </c>
    </row>
    <row r="674" spans="1:20" x14ac:dyDescent="0.35">
      <c r="A674">
        <v>672</v>
      </c>
      <c r="B674" t="s">
        <v>1384</v>
      </c>
      <c r="C674" s="3" t="s">
        <v>1385</v>
      </c>
      <c r="D674" s="5">
        <v>197900</v>
      </c>
      <c r="E674" s="5">
        <v>110689</v>
      </c>
      <c r="F674" t="s">
        <v>14</v>
      </c>
      <c r="G674">
        <v>4428</v>
      </c>
      <c r="H674" t="s">
        <v>26</v>
      </c>
      <c r="I674" t="s">
        <v>27</v>
      </c>
      <c r="J674">
        <v>1521608400</v>
      </c>
      <c r="K674">
        <v>1522472400</v>
      </c>
      <c r="L674" s="11">
        <f t="shared" si="60"/>
        <v>43180.208333333328</v>
      </c>
      <c r="M674" s="11">
        <f t="shared" si="61"/>
        <v>43190.208333333328</v>
      </c>
      <c r="N674" t="b">
        <v>0</v>
      </c>
      <c r="O674" t="b">
        <v>0</v>
      </c>
      <c r="P674" t="s">
        <v>33</v>
      </c>
      <c r="Q674" t="str">
        <f t="shared" si="62"/>
        <v>theater</v>
      </c>
      <c r="R674" t="str">
        <f t="shared" si="63"/>
        <v>plays</v>
      </c>
      <c r="S674" s="4">
        <f t="shared" si="64"/>
        <v>0.55931783729156137</v>
      </c>
      <c r="T674" s="5">
        <f t="shared" si="65"/>
        <v>24.997515808491418</v>
      </c>
    </row>
    <row r="675" spans="1:20" x14ac:dyDescent="0.35">
      <c r="A675">
        <v>673</v>
      </c>
      <c r="B675" t="s">
        <v>1386</v>
      </c>
      <c r="C675" s="3" t="s">
        <v>1387</v>
      </c>
      <c r="D675" s="5">
        <v>5600</v>
      </c>
      <c r="E675" s="5">
        <v>2445</v>
      </c>
      <c r="F675" t="s">
        <v>14</v>
      </c>
      <c r="G675">
        <v>58</v>
      </c>
      <c r="H675" t="s">
        <v>107</v>
      </c>
      <c r="I675" t="s">
        <v>108</v>
      </c>
      <c r="J675">
        <v>1460696400</v>
      </c>
      <c r="K675">
        <v>1462510800</v>
      </c>
      <c r="L675" s="11">
        <f t="shared" si="60"/>
        <v>42475.208333333328</v>
      </c>
      <c r="M675" s="11">
        <f t="shared" si="61"/>
        <v>42496.208333333328</v>
      </c>
      <c r="N675" t="b">
        <v>0</v>
      </c>
      <c r="O675" t="b">
        <v>0</v>
      </c>
      <c r="P675" t="s">
        <v>60</v>
      </c>
      <c r="Q675" t="str">
        <f t="shared" si="62"/>
        <v>music</v>
      </c>
      <c r="R675" t="str">
        <f t="shared" si="63"/>
        <v>indie rock</v>
      </c>
      <c r="S675" s="4">
        <f t="shared" si="64"/>
        <v>0.43660714285714286</v>
      </c>
      <c r="T675" s="5">
        <f t="shared" si="65"/>
        <v>42.155172413793103</v>
      </c>
    </row>
    <row r="676" spans="1:20" x14ac:dyDescent="0.35">
      <c r="A676">
        <v>674</v>
      </c>
      <c r="B676" t="s">
        <v>1388</v>
      </c>
      <c r="C676" s="3" t="s">
        <v>1389</v>
      </c>
      <c r="D676" s="5">
        <v>170700</v>
      </c>
      <c r="E676" s="5">
        <v>57250</v>
      </c>
      <c r="F676" t="s">
        <v>74</v>
      </c>
      <c r="G676">
        <v>1218</v>
      </c>
      <c r="H676" t="s">
        <v>21</v>
      </c>
      <c r="I676" t="s">
        <v>22</v>
      </c>
      <c r="J676">
        <v>1313730000</v>
      </c>
      <c r="K676">
        <v>1317790800</v>
      </c>
      <c r="L676" s="11">
        <f t="shared" si="60"/>
        <v>40774.208333333336</v>
      </c>
      <c r="M676" s="11">
        <f t="shared" si="61"/>
        <v>40821.208333333336</v>
      </c>
      <c r="N676" t="b">
        <v>0</v>
      </c>
      <c r="O676" t="b">
        <v>0</v>
      </c>
      <c r="P676" t="s">
        <v>122</v>
      </c>
      <c r="Q676" t="str">
        <f t="shared" si="62"/>
        <v>photography</v>
      </c>
      <c r="R676" t="str">
        <f t="shared" si="63"/>
        <v>photography books</v>
      </c>
      <c r="S676" s="4">
        <f t="shared" si="64"/>
        <v>0.33538371411833628</v>
      </c>
      <c r="T676" s="5">
        <f t="shared" si="65"/>
        <v>47.003284072249592</v>
      </c>
    </row>
    <row r="677" spans="1:20" x14ac:dyDescent="0.35">
      <c r="A677">
        <v>675</v>
      </c>
      <c r="B677" t="s">
        <v>1390</v>
      </c>
      <c r="C677" s="3" t="s">
        <v>1391</v>
      </c>
      <c r="D677" s="5">
        <v>9700</v>
      </c>
      <c r="E677" s="5">
        <v>11929</v>
      </c>
      <c r="F677" t="s">
        <v>20</v>
      </c>
      <c r="G677">
        <v>331</v>
      </c>
      <c r="H677" t="s">
        <v>21</v>
      </c>
      <c r="I677" t="s">
        <v>22</v>
      </c>
      <c r="J677">
        <v>1568178000</v>
      </c>
      <c r="K677">
        <v>1568782800</v>
      </c>
      <c r="L677" s="11">
        <f t="shared" si="60"/>
        <v>43719.208333333328</v>
      </c>
      <c r="M677" s="11">
        <f t="shared" si="61"/>
        <v>43726.208333333328</v>
      </c>
      <c r="N677" t="b">
        <v>0</v>
      </c>
      <c r="O677" t="b">
        <v>0</v>
      </c>
      <c r="P677" t="s">
        <v>1029</v>
      </c>
      <c r="Q677" t="str">
        <f t="shared" si="62"/>
        <v>journalism</v>
      </c>
      <c r="R677" t="str">
        <f t="shared" si="63"/>
        <v>audio</v>
      </c>
      <c r="S677" s="4">
        <f t="shared" si="64"/>
        <v>1.2297938144329896</v>
      </c>
      <c r="T677" s="5">
        <f t="shared" si="65"/>
        <v>36.0392749244713</v>
      </c>
    </row>
    <row r="678" spans="1:20" x14ac:dyDescent="0.35">
      <c r="A678">
        <v>676</v>
      </c>
      <c r="B678" t="s">
        <v>1392</v>
      </c>
      <c r="C678" s="3" t="s">
        <v>1393</v>
      </c>
      <c r="D678" s="5">
        <v>62300</v>
      </c>
      <c r="E678" s="5">
        <v>118214</v>
      </c>
      <c r="F678" t="s">
        <v>20</v>
      </c>
      <c r="G678">
        <v>1170</v>
      </c>
      <c r="H678" t="s">
        <v>21</v>
      </c>
      <c r="I678" t="s">
        <v>22</v>
      </c>
      <c r="J678">
        <v>1348635600</v>
      </c>
      <c r="K678">
        <v>1349413200</v>
      </c>
      <c r="L678" s="11">
        <f t="shared" si="60"/>
        <v>41178.208333333336</v>
      </c>
      <c r="M678" s="11">
        <f t="shared" si="61"/>
        <v>41187.208333333336</v>
      </c>
      <c r="N678" t="b">
        <v>0</v>
      </c>
      <c r="O678" t="b">
        <v>0</v>
      </c>
      <c r="P678" t="s">
        <v>122</v>
      </c>
      <c r="Q678" t="str">
        <f t="shared" si="62"/>
        <v>photography</v>
      </c>
      <c r="R678" t="str">
        <f t="shared" si="63"/>
        <v>photography books</v>
      </c>
      <c r="S678" s="4">
        <f t="shared" si="64"/>
        <v>1.8974959871589085</v>
      </c>
      <c r="T678" s="5">
        <f t="shared" si="65"/>
        <v>101.03760683760684</v>
      </c>
    </row>
    <row r="679" spans="1:20" x14ac:dyDescent="0.35">
      <c r="A679">
        <v>677</v>
      </c>
      <c r="B679" t="s">
        <v>1394</v>
      </c>
      <c r="C679" s="3" t="s">
        <v>1395</v>
      </c>
      <c r="D679" s="5">
        <v>5300</v>
      </c>
      <c r="E679" s="5">
        <v>4432</v>
      </c>
      <c r="F679" t="s">
        <v>14</v>
      </c>
      <c r="G679">
        <v>111</v>
      </c>
      <c r="H679" t="s">
        <v>21</v>
      </c>
      <c r="I679" t="s">
        <v>22</v>
      </c>
      <c r="J679">
        <v>1468126800</v>
      </c>
      <c r="K679">
        <v>1472446800</v>
      </c>
      <c r="L679" s="11">
        <f t="shared" si="60"/>
        <v>42561.208333333328</v>
      </c>
      <c r="M679" s="11">
        <f t="shared" si="61"/>
        <v>42611.208333333328</v>
      </c>
      <c r="N679" t="b">
        <v>0</v>
      </c>
      <c r="O679" t="b">
        <v>0</v>
      </c>
      <c r="P679" t="s">
        <v>119</v>
      </c>
      <c r="Q679" t="str">
        <f t="shared" si="62"/>
        <v>publishing</v>
      </c>
      <c r="R679" t="str">
        <f t="shared" si="63"/>
        <v>fiction</v>
      </c>
      <c r="S679" s="4">
        <f t="shared" si="64"/>
        <v>0.83622641509433959</v>
      </c>
      <c r="T679" s="5">
        <f t="shared" si="65"/>
        <v>39.927927927927925</v>
      </c>
    </row>
    <row r="680" spans="1:20" x14ac:dyDescent="0.35">
      <c r="A680">
        <v>678</v>
      </c>
      <c r="B680" t="s">
        <v>1396</v>
      </c>
      <c r="C680" s="3" t="s">
        <v>1397</v>
      </c>
      <c r="D680" s="5">
        <v>99500</v>
      </c>
      <c r="E680" s="5">
        <v>17879</v>
      </c>
      <c r="F680" t="s">
        <v>74</v>
      </c>
      <c r="G680">
        <v>215</v>
      </c>
      <c r="H680" t="s">
        <v>21</v>
      </c>
      <c r="I680" t="s">
        <v>22</v>
      </c>
      <c r="J680">
        <v>1547877600</v>
      </c>
      <c r="K680">
        <v>1548050400</v>
      </c>
      <c r="L680" s="11">
        <f t="shared" si="60"/>
        <v>43484.25</v>
      </c>
      <c r="M680" s="11">
        <f t="shared" si="61"/>
        <v>43486.25</v>
      </c>
      <c r="N680" t="b">
        <v>0</v>
      </c>
      <c r="O680" t="b">
        <v>0</v>
      </c>
      <c r="P680" t="s">
        <v>53</v>
      </c>
      <c r="Q680" t="str">
        <f t="shared" si="62"/>
        <v>film &amp; video</v>
      </c>
      <c r="R680" t="str">
        <f t="shared" si="63"/>
        <v>drama</v>
      </c>
      <c r="S680" s="4">
        <f t="shared" si="64"/>
        <v>0.17968844221105529</v>
      </c>
      <c r="T680" s="5">
        <f t="shared" si="65"/>
        <v>83.158139534883716</v>
      </c>
    </row>
    <row r="681" spans="1:20" x14ac:dyDescent="0.35">
      <c r="A681">
        <v>679</v>
      </c>
      <c r="B681" t="s">
        <v>668</v>
      </c>
      <c r="C681" s="3" t="s">
        <v>1398</v>
      </c>
      <c r="D681" s="5">
        <v>1400</v>
      </c>
      <c r="E681" s="5">
        <v>14511</v>
      </c>
      <c r="F681" t="s">
        <v>20</v>
      </c>
      <c r="G681">
        <v>363</v>
      </c>
      <c r="H681" t="s">
        <v>21</v>
      </c>
      <c r="I681" t="s">
        <v>22</v>
      </c>
      <c r="J681">
        <v>1571374800</v>
      </c>
      <c r="K681">
        <v>1571806800</v>
      </c>
      <c r="L681" s="11">
        <f t="shared" si="60"/>
        <v>43756.208333333328</v>
      </c>
      <c r="M681" s="11">
        <f t="shared" si="61"/>
        <v>43761.208333333328</v>
      </c>
      <c r="N681" t="b">
        <v>0</v>
      </c>
      <c r="O681" t="b">
        <v>1</v>
      </c>
      <c r="P681" t="s">
        <v>17</v>
      </c>
      <c r="Q681" t="str">
        <f t="shared" si="62"/>
        <v>food</v>
      </c>
      <c r="R681" t="str">
        <f t="shared" si="63"/>
        <v>food trucks</v>
      </c>
      <c r="S681" s="4">
        <f t="shared" si="64"/>
        <v>10.365</v>
      </c>
      <c r="T681" s="5">
        <f t="shared" si="65"/>
        <v>39.97520661157025</v>
      </c>
    </row>
    <row r="682" spans="1:20" ht="31" x14ac:dyDescent="0.35">
      <c r="A682">
        <v>680</v>
      </c>
      <c r="B682" t="s">
        <v>1399</v>
      </c>
      <c r="C682" s="3" t="s">
        <v>1400</v>
      </c>
      <c r="D682" s="5">
        <v>145600</v>
      </c>
      <c r="E682" s="5">
        <v>141822</v>
      </c>
      <c r="F682" t="s">
        <v>14</v>
      </c>
      <c r="G682">
        <v>2955</v>
      </c>
      <c r="H682" t="s">
        <v>21</v>
      </c>
      <c r="I682" t="s">
        <v>22</v>
      </c>
      <c r="J682">
        <v>1576303200</v>
      </c>
      <c r="K682">
        <v>1576476000</v>
      </c>
      <c r="L682" s="11">
        <f t="shared" si="60"/>
        <v>43813.25</v>
      </c>
      <c r="M682" s="11">
        <f t="shared" si="61"/>
        <v>43815.25</v>
      </c>
      <c r="N682" t="b">
        <v>0</v>
      </c>
      <c r="O682" t="b">
        <v>1</v>
      </c>
      <c r="P682" t="s">
        <v>292</v>
      </c>
      <c r="Q682" t="str">
        <f t="shared" si="62"/>
        <v>games</v>
      </c>
      <c r="R682" t="str">
        <f t="shared" si="63"/>
        <v>mobile games</v>
      </c>
      <c r="S682" s="4">
        <f t="shared" si="64"/>
        <v>0.97405219780219776</v>
      </c>
      <c r="T682" s="5">
        <f t="shared" si="65"/>
        <v>47.993908629441627</v>
      </c>
    </row>
    <row r="683" spans="1:20" ht="31" x14ac:dyDescent="0.35">
      <c r="A683">
        <v>681</v>
      </c>
      <c r="B683" t="s">
        <v>1401</v>
      </c>
      <c r="C683" s="3" t="s">
        <v>1402</v>
      </c>
      <c r="D683" s="5">
        <v>184100</v>
      </c>
      <c r="E683" s="5">
        <v>159037</v>
      </c>
      <c r="F683" t="s">
        <v>14</v>
      </c>
      <c r="G683">
        <v>1657</v>
      </c>
      <c r="H683" t="s">
        <v>21</v>
      </c>
      <c r="I683" t="s">
        <v>22</v>
      </c>
      <c r="J683">
        <v>1324447200</v>
      </c>
      <c r="K683">
        <v>1324965600</v>
      </c>
      <c r="L683" s="11">
        <f t="shared" si="60"/>
        <v>40898.25</v>
      </c>
      <c r="M683" s="11">
        <f t="shared" si="61"/>
        <v>40904.25</v>
      </c>
      <c r="N683" t="b">
        <v>0</v>
      </c>
      <c r="O683" t="b">
        <v>0</v>
      </c>
      <c r="P683" t="s">
        <v>33</v>
      </c>
      <c r="Q683" t="str">
        <f t="shared" si="62"/>
        <v>theater</v>
      </c>
      <c r="R683" t="str">
        <f t="shared" si="63"/>
        <v>plays</v>
      </c>
      <c r="S683" s="4">
        <f t="shared" si="64"/>
        <v>0.86386203150461705</v>
      </c>
      <c r="T683" s="5">
        <f t="shared" si="65"/>
        <v>95.978877489438744</v>
      </c>
    </row>
    <row r="684" spans="1:20" x14ac:dyDescent="0.35">
      <c r="A684">
        <v>682</v>
      </c>
      <c r="B684" t="s">
        <v>1403</v>
      </c>
      <c r="C684" s="3" t="s">
        <v>1404</v>
      </c>
      <c r="D684" s="5">
        <v>5400</v>
      </c>
      <c r="E684" s="5">
        <v>8109</v>
      </c>
      <c r="F684" t="s">
        <v>20</v>
      </c>
      <c r="G684">
        <v>103</v>
      </c>
      <c r="H684" t="s">
        <v>21</v>
      </c>
      <c r="I684" t="s">
        <v>22</v>
      </c>
      <c r="J684">
        <v>1386741600</v>
      </c>
      <c r="K684">
        <v>1387519200</v>
      </c>
      <c r="L684" s="11">
        <f t="shared" si="60"/>
        <v>41619.25</v>
      </c>
      <c r="M684" s="11">
        <f t="shared" si="61"/>
        <v>41628.25</v>
      </c>
      <c r="N684" t="b">
        <v>0</v>
      </c>
      <c r="O684" t="b">
        <v>0</v>
      </c>
      <c r="P684" t="s">
        <v>33</v>
      </c>
      <c r="Q684" t="str">
        <f t="shared" si="62"/>
        <v>theater</v>
      </c>
      <c r="R684" t="str">
        <f t="shared" si="63"/>
        <v>plays</v>
      </c>
      <c r="S684" s="4">
        <f t="shared" si="64"/>
        <v>1.5016666666666667</v>
      </c>
      <c r="T684" s="5">
        <f t="shared" si="65"/>
        <v>78.728155339805824</v>
      </c>
    </row>
    <row r="685" spans="1:20" x14ac:dyDescent="0.35">
      <c r="A685">
        <v>683</v>
      </c>
      <c r="B685" t="s">
        <v>1405</v>
      </c>
      <c r="C685" s="3" t="s">
        <v>1406</v>
      </c>
      <c r="D685" s="5">
        <v>2300</v>
      </c>
      <c r="E685" s="5">
        <v>8244</v>
      </c>
      <c r="F685" t="s">
        <v>20</v>
      </c>
      <c r="G685">
        <v>147</v>
      </c>
      <c r="H685" t="s">
        <v>21</v>
      </c>
      <c r="I685" t="s">
        <v>22</v>
      </c>
      <c r="J685">
        <v>1537074000</v>
      </c>
      <c r="K685">
        <v>1537246800</v>
      </c>
      <c r="L685" s="11">
        <f t="shared" si="60"/>
        <v>43359.208333333328</v>
      </c>
      <c r="M685" s="11">
        <f t="shared" si="61"/>
        <v>43361.208333333328</v>
      </c>
      <c r="N685" t="b">
        <v>0</v>
      </c>
      <c r="O685" t="b">
        <v>0</v>
      </c>
      <c r="P685" t="s">
        <v>33</v>
      </c>
      <c r="Q685" t="str">
        <f t="shared" si="62"/>
        <v>theater</v>
      </c>
      <c r="R685" t="str">
        <f t="shared" si="63"/>
        <v>plays</v>
      </c>
      <c r="S685" s="4">
        <f t="shared" si="64"/>
        <v>3.5843478260869563</v>
      </c>
      <c r="T685" s="5">
        <f t="shared" si="65"/>
        <v>56.081632653061227</v>
      </c>
    </row>
    <row r="686" spans="1:20" x14ac:dyDescent="0.35">
      <c r="A686">
        <v>684</v>
      </c>
      <c r="B686" t="s">
        <v>1407</v>
      </c>
      <c r="C686" s="3" t="s">
        <v>1408</v>
      </c>
      <c r="D686" s="5">
        <v>1400</v>
      </c>
      <c r="E686" s="5">
        <v>7600</v>
      </c>
      <c r="F686" t="s">
        <v>20</v>
      </c>
      <c r="G686">
        <v>110</v>
      </c>
      <c r="H686" t="s">
        <v>15</v>
      </c>
      <c r="I686" t="s">
        <v>16</v>
      </c>
      <c r="J686">
        <v>1277787600</v>
      </c>
      <c r="K686">
        <v>1279515600</v>
      </c>
      <c r="L686" s="11">
        <f t="shared" si="60"/>
        <v>40358.208333333336</v>
      </c>
      <c r="M686" s="11">
        <f t="shared" si="61"/>
        <v>40378.208333333336</v>
      </c>
      <c r="N686" t="b">
        <v>0</v>
      </c>
      <c r="O686" t="b">
        <v>0</v>
      </c>
      <c r="P686" t="s">
        <v>68</v>
      </c>
      <c r="Q686" t="str">
        <f t="shared" si="62"/>
        <v>publishing</v>
      </c>
      <c r="R686" t="str">
        <f t="shared" si="63"/>
        <v>nonfiction</v>
      </c>
      <c r="S686" s="4">
        <f t="shared" si="64"/>
        <v>5.4285714285714288</v>
      </c>
      <c r="T686" s="5">
        <f t="shared" si="65"/>
        <v>69.090909090909093</v>
      </c>
    </row>
    <row r="687" spans="1:20" x14ac:dyDescent="0.35">
      <c r="A687">
        <v>685</v>
      </c>
      <c r="B687" t="s">
        <v>1409</v>
      </c>
      <c r="C687" s="3" t="s">
        <v>1410</v>
      </c>
      <c r="D687" s="5">
        <v>140000</v>
      </c>
      <c r="E687" s="5">
        <v>94501</v>
      </c>
      <c r="F687" t="s">
        <v>14</v>
      </c>
      <c r="G687">
        <v>926</v>
      </c>
      <c r="H687" t="s">
        <v>15</v>
      </c>
      <c r="I687" t="s">
        <v>16</v>
      </c>
      <c r="J687">
        <v>1440306000</v>
      </c>
      <c r="K687">
        <v>1442379600</v>
      </c>
      <c r="L687" s="11">
        <f t="shared" si="60"/>
        <v>42239.208333333328</v>
      </c>
      <c r="M687" s="11">
        <f t="shared" si="61"/>
        <v>42263.208333333328</v>
      </c>
      <c r="N687" t="b">
        <v>0</v>
      </c>
      <c r="O687" t="b">
        <v>0</v>
      </c>
      <c r="P687" t="s">
        <v>33</v>
      </c>
      <c r="Q687" t="str">
        <f t="shared" si="62"/>
        <v>theater</v>
      </c>
      <c r="R687" t="str">
        <f t="shared" si="63"/>
        <v>plays</v>
      </c>
      <c r="S687" s="4">
        <f t="shared" si="64"/>
        <v>0.67500714285714281</v>
      </c>
      <c r="T687" s="5">
        <f t="shared" si="65"/>
        <v>102.05291576673866</v>
      </c>
    </row>
    <row r="688" spans="1:20" x14ac:dyDescent="0.35">
      <c r="A688">
        <v>686</v>
      </c>
      <c r="B688" t="s">
        <v>1411</v>
      </c>
      <c r="C688" s="3" t="s">
        <v>1412</v>
      </c>
      <c r="D688" s="5">
        <v>7500</v>
      </c>
      <c r="E688" s="5">
        <v>14381</v>
      </c>
      <c r="F688" t="s">
        <v>20</v>
      </c>
      <c r="G688">
        <v>134</v>
      </c>
      <c r="H688" t="s">
        <v>21</v>
      </c>
      <c r="I688" t="s">
        <v>22</v>
      </c>
      <c r="J688">
        <v>1522126800</v>
      </c>
      <c r="K688">
        <v>1523077200</v>
      </c>
      <c r="L688" s="11">
        <f t="shared" si="60"/>
        <v>43186.208333333328</v>
      </c>
      <c r="M688" s="11">
        <f t="shared" si="61"/>
        <v>43197.208333333328</v>
      </c>
      <c r="N688" t="b">
        <v>0</v>
      </c>
      <c r="O688" t="b">
        <v>0</v>
      </c>
      <c r="P688" t="s">
        <v>65</v>
      </c>
      <c r="Q688" t="str">
        <f t="shared" si="62"/>
        <v>technology</v>
      </c>
      <c r="R688" t="str">
        <f t="shared" si="63"/>
        <v>wearables</v>
      </c>
      <c r="S688" s="4">
        <f t="shared" si="64"/>
        <v>1.9174666666666667</v>
      </c>
      <c r="T688" s="5">
        <f t="shared" si="65"/>
        <v>107.32089552238806</v>
      </c>
    </row>
    <row r="689" spans="1:20" x14ac:dyDescent="0.35">
      <c r="A689">
        <v>687</v>
      </c>
      <c r="B689" t="s">
        <v>1413</v>
      </c>
      <c r="C689" s="3" t="s">
        <v>1414</v>
      </c>
      <c r="D689" s="5">
        <v>1500</v>
      </c>
      <c r="E689" s="5">
        <v>13980</v>
      </c>
      <c r="F689" t="s">
        <v>20</v>
      </c>
      <c r="G689">
        <v>269</v>
      </c>
      <c r="H689" t="s">
        <v>21</v>
      </c>
      <c r="I689" t="s">
        <v>22</v>
      </c>
      <c r="J689">
        <v>1489298400</v>
      </c>
      <c r="K689">
        <v>1489554000</v>
      </c>
      <c r="L689" s="11">
        <f t="shared" si="60"/>
        <v>42806.25</v>
      </c>
      <c r="M689" s="11">
        <f t="shared" si="61"/>
        <v>42809.208333333328</v>
      </c>
      <c r="N689" t="b">
        <v>0</v>
      </c>
      <c r="O689" t="b">
        <v>0</v>
      </c>
      <c r="P689" t="s">
        <v>33</v>
      </c>
      <c r="Q689" t="str">
        <f t="shared" si="62"/>
        <v>theater</v>
      </c>
      <c r="R689" t="str">
        <f t="shared" si="63"/>
        <v>plays</v>
      </c>
      <c r="S689" s="4">
        <f t="shared" si="64"/>
        <v>9.32</v>
      </c>
      <c r="T689" s="5">
        <f t="shared" si="65"/>
        <v>51.970260223048328</v>
      </c>
    </row>
    <row r="690" spans="1:20" x14ac:dyDescent="0.35">
      <c r="A690">
        <v>688</v>
      </c>
      <c r="B690" t="s">
        <v>1415</v>
      </c>
      <c r="C690" s="3" t="s">
        <v>1416</v>
      </c>
      <c r="D690" s="5">
        <v>2900</v>
      </c>
      <c r="E690" s="5">
        <v>12449</v>
      </c>
      <c r="F690" t="s">
        <v>20</v>
      </c>
      <c r="G690">
        <v>175</v>
      </c>
      <c r="H690" t="s">
        <v>21</v>
      </c>
      <c r="I690" t="s">
        <v>22</v>
      </c>
      <c r="J690">
        <v>1547100000</v>
      </c>
      <c r="K690">
        <v>1548482400</v>
      </c>
      <c r="L690" s="11">
        <f t="shared" si="60"/>
        <v>43475.25</v>
      </c>
      <c r="M690" s="11">
        <f t="shared" si="61"/>
        <v>43491.25</v>
      </c>
      <c r="N690" t="b">
        <v>0</v>
      </c>
      <c r="O690" t="b">
        <v>1</v>
      </c>
      <c r="P690" t="s">
        <v>269</v>
      </c>
      <c r="Q690" t="str">
        <f t="shared" si="62"/>
        <v>film &amp; video</v>
      </c>
      <c r="R690" t="str">
        <f t="shared" si="63"/>
        <v>television</v>
      </c>
      <c r="S690" s="4">
        <f t="shared" si="64"/>
        <v>4.2927586206896553</v>
      </c>
      <c r="T690" s="5">
        <f t="shared" si="65"/>
        <v>71.137142857142862</v>
      </c>
    </row>
    <row r="691" spans="1:20" x14ac:dyDescent="0.35">
      <c r="A691">
        <v>689</v>
      </c>
      <c r="B691" t="s">
        <v>1417</v>
      </c>
      <c r="C691" s="3" t="s">
        <v>1418</v>
      </c>
      <c r="D691" s="5">
        <v>7300</v>
      </c>
      <c r="E691" s="5">
        <v>7348</v>
      </c>
      <c r="F691" t="s">
        <v>20</v>
      </c>
      <c r="G691">
        <v>69</v>
      </c>
      <c r="H691" t="s">
        <v>21</v>
      </c>
      <c r="I691" t="s">
        <v>22</v>
      </c>
      <c r="J691">
        <v>1383022800</v>
      </c>
      <c r="K691">
        <v>1384063200</v>
      </c>
      <c r="L691" s="11">
        <f t="shared" si="60"/>
        <v>41576.208333333336</v>
      </c>
      <c r="M691" s="11">
        <f t="shared" si="61"/>
        <v>41588.25</v>
      </c>
      <c r="N691" t="b">
        <v>0</v>
      </c>
      <c r="O691" t="b">
        <v>0</v>
      </c>
      <c r="P691" t="s">
        <v>28</v>
      </c>
      <c r="Q691" t="str">
        <f t="shared" si="62"/>
        <v>technology</v>
      </c>
      <c r="R691" t="str">
        <f t="shared" si="63"/>
        <v>web</v>
      </c>
      <c r="S691" s="4">
        <f t="shared" si="64"/>
        <v>1.0065753424657535</v>
      </c>
      <c r="T691" s="5">
        <f t="shared" si="65"/>
        <v>106.49275362318841</v>
      </c>
    </row>
    <row r="692" spans="1:20" x14ac:dyDescent="0.35">
      <c r="A692">
        <v>690</v>
      </c>
      <c r="B692" t="s">
        <v>1419</v>
      </c>
      <c r="C692" s="3" t="s">
        <v>1420</v>
      </c>
      <c r="D692" s="5">
        <v>3600</v>
      </c>
      <c r="E692" s="5">
        <v>8158</v>
      </c>
      <c r="F692" t="s">
        <v>20</v>
      </c>
      <c r="G692">
        <v>190</v>
      </c>
      <c r="H692" t="s">
        <v>21</v>
      </c>
      <c r="I692" t="s">
        <v>22</v>
      </c>
      <c r="J692">
        <v>1322373600</v>
      </c>
      <c r="K692">
        <v>1322892000</v>
      </c>
      <c r="L692" s="11">
        <f t="shared" si="60"/>
        <v>40874.25</v>
      </c>
      <c r="M692" s="11">
        <f t="shared" si="61"/>
        <v>40880.25</v>
      </c>
      <c r="N692" t="b">
        <v>0</v>
      </c>
      <c r="O692" t="b">
        <v>1</v>
      </c>
      <c r="P692" t="s">
        <v>42</v>
      </c>
      <c r="Q692" t="str">
        <f t="shared" si="62"/>
        <v>film &amp; video</v>
      </c>
      <c r="R692" t="str">
        <f t="shared" si="63"/>
        <v>documentary</v>
      </c>
      <c r="S692" s="4">
        <f t="shared" si="64"/>
        <v>2.266111111111111</v>
      </c>
      <c r="T692" s="5">
        <f t="shared" si="65"/>
        <v>42.93684210526316</v>
      </c>
    </row>
    <row r="693" spans="1:20" x14ac:dyDescent="0.35">
      <c r="A693">
        <v>691</v>
      </c>
      <c r="B693" t="s">
        <v>1421</v>
      </c>
      <c r="C693" s="3" t="s">
        <v>1422</v>
      </c>
      <c r="D693" s="5">
        <v>5000</v>
      </c>
      <c r="E693" s="5">
        <v>7119</v>
      </c>
      <c r="F693" t="s">
        <v>20</v>
      </c>
      <c r="G693">
        <v>237</v>
      </c>
      <c r="H693" t="s">
        <v>21</v>
      </c>
      <c r="I693" t="s">
        <v>22</v>
      </c>
      <c r="J693">
        <v>1349240400</v>
      </c>
      <c r="K693">
        <v>1350709200</v>
      </c>
      <c r="L693" s="11">
        <f t="shared" si="60"/>
        <v>41185.208333333336</v>
      </c>
      <c r="M693" s="11">
        <f t="shared" si="61"/>
        <v>41202.208333333336</v>
      </c>
      <c r="N693" t="b">
        <v>1</v>
      </c>
      <c r="O693" t="b">
        <v>1</v>
      </c>
      <c r="P693" t="s">
        <v>42</v>
      </c>
      <c r="Q693" t="str">
        <f t="shared" si="62"/>
        <v>film &amp; video</v>
      </c>
      <c r="R693" t="str">
        <f t="shared" si="63"/>
        <v>documentary</v>
      </c>
      <c r="S693" s="4">
        <f t="shared" si="64"/>
        <v>1.4238</v>
      </c>
      <c r="T693" s="5">
        <f t="shared" si="65"/>
        <v>30.037974683544302</v>
      </c>
    </row>
    <row r="694" spans="1:20" x14ac:dyDescent="0.35">
      <c r="A694">
        <v>692</v>
      </c>
      <c r="B694" t="s">
        <v>1423</v>
      </c>
      <c r="C694" s="3" t="s">
        <v>1424</v>
      </c>
      <c r="D694" s="5">
        <v>6000</v>
      </c>
      <c r="E694" s="5">
        <v>5438</v>
      </c>
      <c r="F694" t="s">
        <v>14</v>
      </c>
      <c r="G694">
        <v>77</v>
      </c>
      <c r="H694" t="s">
        <v>40</v>
      </c>
      <c r="I694" t="s">
        <v>41</v>
      </c>
      <c r="J694">
        <v>1562648400</v>
      </c>
      <c r="K694">
        <v>1564203600</v>
      </c>
      <c r="L694" s="11">
        <f t="shared" si="60"/>
        <v>43655.208333333328</v>
      </c>
      <c r="M694" s="11">
        <f t="shared" si="61"/>
        <v>43673.208333333328</v>
      </c>
      <c r="N694" t="b">
        <v>0</v>
      </c>
      <c r="O694" t="b">
        <v>0</v>
      </c>
      <c r="P694" t="s">
        <v>23</v>
      </c>
      <c r="Q694" t="str">
        <f t="shared" si="62"/>
        <v>music</v>
      </c>
      <c r="R694" t="str">
        <f t="shared" si="63"/>
        <v>rock</v>
      </c>
      <c r="S694" s="4">
        <f t="shared" si="64"/>
        <v>0.90633333333333332</v>
      </c>
      <c r="T694" s="5">
        <f t="shared" si="65"/>
        <v>70.623376623376629</v>
      </c>
    </row>
    <row r="695" spans="1:20" ht="31" x14ac:dyDescent="0.35">
      <c r="A695">
        <v>693</v>
      </c>
      <c r="B695" t="s">
        <v>1425</v>
      </c>
      <c r="C695" s="3" t="s">
        <v>1426</v>
      </c>
      <c r="D695" s="5">
        <v>180400</v>
      </c>
      <c r="E695" s="5">
        <v>115396</v>
      </c>
      <c r="F695" t="s">
        <v>14</v>
      </c>
      <c r="G695">
        <v>1748</v>
      </c>
      <c r="H695" t="s">
        <v>21</v>
      </c>
      <c r="I695" t="s">
        <v>22</v>
      </c>
      <c r="J695">
        <v>1508216400</v>
      </c>
      <c r="K695">
        <v>1509685200</v>
      </c>
      <c r="L695" s="11">
        <f t="shared" si="60"/>
        <v>43025.208333333328</v>
      </c>
      <c r="M695" s="11">
        <f t="shared" si="61"/>
        <v>43042.208333333328</v>
      </c>
      <c r="N695" t="b">
        <v>0</v>
      </c>
      <c r="O695" t="b">
        <v>0</v>
      </c>
      <c r="P695" t="s">
        <v>33</v>
      </c>
      <c r="Q695" t="str">
        <f t="shared" si="62"/>
        <v>theater</v>
      </c>
      <c r="R695" t="str">
        <f t="shared" si="63"/>
        <v>plays</v>
      </c>
      <c r="S695" s="4">
        <f t="shared" si="64"/>
        <v>0.63966740576496672</v>
      </c>
      <c r="T695" s="5">
        <f t="shared" si="65"/>
        <v>66.016018306636155</v>
      </c>
    </row>
    <row r="696" spans="1:20" x14ac:dyDescent="0.35">
      <c r="A696">
        <v>694</v>
      </c>
      <c r="B696" t="s">
        <v>1427</v>
      </c>
      <c r="C696" s="3" t="s">
        <v>1428</v>
      </c>
      <c r="D696" s="5">
        <v>9100</v>
      </c>
      <c r="E696" s="5">
        <v>7656</v>
      </c>
      <c r="F696" t="s">
        <v>14</v>
      </c>
      <c r="G696">
        <v>79</v>
      </c>
      <c r="H696" t="s">
        <v>21</v>
      </c>
      <c r="I696" t="s">
        <v>22</v>
      </c>
      <c r="J696">
        <v>1511762400</v>
      </c>
      <c r="K696">
        <v>1514959200</v>
      </c>
      <c r="L696" s="11">
        <f t="shared" si="60"/>
        <v>43066.25</v>
      </c>
      <c r="M696" s="11">
        <f t="shared" si="61"/>
        <v>43103.25</v>
      </c>
      <c r="N696" t="b">
        <v>0</v>
      </c>
      <c r="O696" t="b">
        <v>0</v>
      </c>
      <c r="P696" t="s">
        <v>33</v>
      </c>
      <c r="Q696" t="str">
        <f t="shared" si="62"/>
        <v>theater</v>
      </c>
      <c r="R696" t="str">
        <f t="shared" si="63"/>
        <v>plays</v>
      </c>
      <c r="S696" s="4">
        <f t="shared" si="64"/>
        <v>0.84131868131868137</v>
      </c>
      <c r="T696" s="5">
        <f t="shared" si="65"/>
        <v>96.911392405063296</v>
      </c>
    </row>
    <row r="697" spans="1:20" x14ac:dyDescent="0.35">
      <c r="A697">
        <v>695</v>
      </c>
      <c r="B697" t="s">
        <v>1429</v>
      </c>
      <c r="C697" s="3" t="s">
        <v>1430</v>
      </c>
      <c r="D697" s="5">
        <v>9200</v>
      </c>
      <c r="E697" s="5">
        <v>12322</v>
      </c>
      <c r="F697" t="s">
        <v>20</v>
      </c>
      <c r="G697">
        <v>196</v>
      </c>
      <c r="H697" t="s">
        <v>107</v>
      </c>
      <c r="I697" t="s">
        <v>108</v>
      </c>
      <c r="J697">
        <v>1447480800</v>
      </c>
      <c r="K697">
        <v>1448863200</v>
      </c>
      <c r="L697" s="11">
        <f t="shared" si="60"/>
        <v>42322.25</v>
      </c>
      <c r="M697" s="11">
        <f t="shared" si="61"/>
        <v>42338.25</v>
      </c>
      <c r="N697" t="b">
        <v>1</v>
      </c>
      <c r="O697" t="b">
        <v>0</v>
      </c>
      <c r="P697" t="s">
        <v>23</v>
      </c>
      <c r="Q697" t="str">
        <f t="shared" si="62"/>
        <v>music</v>
      </c>
      <c r="R697" t="str">
        <f t="shared" si="63"/>
        <v>rock</v>
      </c>
      <c r="S697" s="4">
        <f t="shared" si="64"/>
        <v>1.3393478260869565</v>
      </c>
      <c r="T697" s="5">
        <f t="shared" si="65"/>
        <v>62.867346938775512</v>
      </c>
    </row>
    <row r="698" spans="1:20" x14ac:dyDescent="0.35">
      <c r="A698">
        <v>696</v>
      </c>
      <c r="B698" t="s">
        <v>1431</v>
      </c>
      <c r="C698" s="3" t="s">
        <v>1432</v>
      </c>
      <c r="D698" s="5">
        <v>164100</v>
      </c>
      <c r="E698" s="5">
        <v>96888</v>
      </c>
      <c r="F698" t="s">
        <v>14</v>
      </c>
      <c r="G698">
        <v>889</v>
      </c>
      <c r="H698" t="s">
        <v>21</v>
      </c>
      <c r="I698" t="s">
        <v>22</v>
      </c>
      <c r="J698">
        <v>1429506000</v>
      </c>
      <c r="K698">
        <v>1429592400</v>
      </c>
      <c r="L698" s="11">
        <f t="shared" si="60"/>
        <v>42114.208333333328</v>
      </c>
      <c r="M698" s="11">
        <f t="shared" si="61"/>
        <v>42115.208333333328</v>
      </c>
      <c r="N698" t="b">
        <v>0</v>
      </c>
      <c r="O698" t="b">
        <v>1</v>
      </c>
      <c r="P698" t="s">
        <v>33</v>
      </c>
      <c r="Q698" t="str">
        <f t="shared" si="62"/>
        <v>theater</v>
      </c>
      <c r="R698" t="str">
        <f t="shared" si="63"/>
        <v>plays</v>
      </c>
      <c r="S698" s="4">
        <f t="shared" si="64"/>
        <v>0.59042047531992692</v>
      </c>
      <c r="T698" s="5">
        <f t="shared" si="65"/>
        <v>108.98537682789652</v>
      </c>
    </row>
    <row r="699" spans="1:20" ht="31" x14ac:dyDescent="0.35">
      <c r="A699">
        <v>697</v>
      </c>
      <c r="B699" t="s">
        <v>1433</v>
      </c>
      <c r="C699" s="3" t="s">
        <v>1434</v>
      </c>
      <c r="D699" s="5">
        <v>128900</v>
      </c>
      <c r="E699" s="5">
        <v>196960</v>
      </c>
      <c r="F699" t="s">
        <v>20</v>
      </c>
      <c r="G699">
        <v>7295</v>
      </c>
      <c r="H699" t="s">
        <v>21</v>
      </c>
      <c r="I699" t="s">
        <v>22</v>
      </c>
      <c r="J699">
        <v>1522472400</v>
      </c>
      <c r="K699">
        <v>1522645200</v>
      </c>
      <c r="L699" s="11">
        <f t="shared" si="60"/>
        <v>43190.208333333328</v>
      </c>
      <c r="M699" s="11">
        <f t="shared" si="61"/>
        <v>43192.208333333328</v>
      </c>
      <c r="N699" t="b">
        <v>0</v>
      </c>
      <c r="O699" t="b">
        <v>0</v>
      </c>
      <c r="P699" t="s">
        <v>50</v>
      </c>
      <c r="Q699" t="str">
        <f t="shared" si="62"/>
        <v>music</v>
      </c>
      <c r="R699" t="str">
        <f t="shared" si="63"/>
        <v>electric music</v>
      </c>
      <c r="S699" s="4">
        <f t="shared" si="64"/>
        <v>1.5280062063615205</v>
      </c>
      <c r="T699" s="5">
        <f t="shared" si="65"/>
        <v>26.999314599040439</v>
      </c>
    </row>
    <row r="700" spans="1:20" x14ac:dyDescent="0.35">
      <c r="A700">
        <v>698</v>
      </c>
      <c r="B700" t="s">
        <v>1435</v>
      </c>
      <c r="C700" s="3" t="s">
        <v>1436</v>
      </c>
      <c r="D700" s="5">
        <v>42100</v>
      </c>
      <c r="E700" s="5">
        <v>188057</v>
      </c>
      <c r="F700" t="s">
        <v>20</v>
      </c>
      <c r="G700">
        <v>2893</v>
      </c>
      <c r="H700" t="s">
        <v>15</v>
      </c>
      <c r="I700" t="s">
        <v>16</v>
      </c>
      <c r="J700">
        <v>1322114400</v>
      </c>
      <c r="K700">
        <v>1323324000</v>
      </c>
      <c r="L700" s="11">
        <f t="shared" si="60"/>
        <v>40871.25</v>
      </c>
      <c r="M700" s="11">
        <f t="shared" si="61"/>
        <v>40885.25</v>
      </c>
      <c r="N700" t="b">
        <v>0</v>
      </c>
      <c r="O700" t="b">
        <v>0</v>
      </c>
      <c r="P700" t="s">
        <v>65</v>
      </c>
      <c r="Q700" t="str">
        <f t="shared" si="62"/>
        <v>technology</v>
      </c>
      <c r="R700" t="str">
        <f t="shared" si="63"/>
        <v>wearables</v>
      </c>
      <c r="S700" s="4">
        <f t="shared" si="64"/>
        <v>4.466912114014252</v>
      </c>
      <c r="T700" s="5">
        <f t="shared" si="65"/>
        <v>65.004147943311438</v>
      </c>
    </row>
    <row r="701" spans="1:20" x14ac:dyDescent="0.35">
      <c r="A701">
        <v>699</v>
      </c>
      <c r="B701" t="s">
        <v>444</v>
      </c>
      <c r="C701" s="3" t="s">
        <v>1437</v>
      </c>
      <c r="D701" s="5">
        <v>7400</v>
      </c>
      <c r="E701" s="5">
        <v>6245</v>
      </c>
      <c r="F701" t="s">
        <v>14</v>
      </c>
      <c r="G701">
        <v>56</v>
      </c>
      <c r="H701" t="s">
        <v>21</v>
      </c>
      <c r="I701" t="s">
        <v>22</v>
      </c>
      <c r="J701">
        <v>1561438800</v>
      </c>
      <c r="K701">
        <v>1561525200</v>
      </c>
      <c r="L701" s="11">
        <f t="shared" si="60"/>
        <v>43641.208333333328</v>
      </c>
      <c r="M701" s="11">
        <f t="shared" si="61"/>
        <v>43642.208333333328</v>
      </c>
      <c r="N701" t="b">
        <v>0</v>
      </c>
      <c r="O701" t="b">
        <v>0</v>
      </c>
      <c r="P701" t="s">
        <v>53</v>
      </c>
      <c r="Q701" t="str">
        <f t="shared" si="62"/>
        <v>film &amp; video</v>
      </c>
      <c r="R701" t="str">
        <f t="shared" si="63"/>
        <v>drama</v>
      </c>
      <c r="S701" s="4">
        <f t="shared" si="64"/>
        <v>0.8439189189189189</v>
      </c>
      <c r="T701" s="5">
        <f t="shared" si="65"/>
        <v>111.51785714285714</v>
      </c>
    </row>
    <row r="702" spans="1:20" ht="31" x14ac:dyDescent="0.35">
      <c r="A702">
        <v>700</v>
      </c>
      <c r="B702" t="s">
        <v>1438</v>
      </c>
      <c r="C702" s="3" t="s">
        <v>1439</v>
      </c>
      <c r="D702" s="5">
        <v>100</v>
      </c>
      <c r="E702" s="5">
        <v>3</v>
      </c>
      <c r="F702" t="s">
        <v>14</v>
      </c>
      <c r="G702">
        <v>1</v>
      </c>
      <c r="H702" t="s">
        <v>21</v>
      </c>
      <c r="I702" t="s">
        <v>22</v>
      </c>
      <c r="J702">
        <v>1264399200</v>
      </c>
      <c r="K702">
        <v>1265695200</v>
      </c>
      <c r="L702" s="11">
        <f t="shared" si="60"/>
        <v>40203.25</v>
      </c>
      <c r="M702" s="11">
        <f t="shared" si="61"/>
        <v>40218.25</v>
      </c>
      <c r="N702" t="b">
        <v>0</v>
      </c>
      <c r="O702" t="b">
        <v>0</v>
      </c>
      <c r="P702" t="s">
        <v>65</v>
      </c>
      <c r="Q702" t="str">
        <f t="shared" si="62"/>
        <v>technology</v>
      </c>
      <c r="R702" t="str">
        <f t="shared" si="63"/>
        <v>wearables</v>
      </c>
      <c r="S702" s="4">
        <f t="shared" si="64"/>
        <v>0.03</v>
      </c>
      <c r="T702" s="5">
        <f t="shared" si="65"/>
        <v>3</v>
      </c>
    </row>
    <row r="703" spans="1:20" ht="31" x14ac:dyDescent="0.35">
      <c r="A703">
        <v>701</v>
      </c>
      <c r="B703" t="s">
        <v>1440</v>
      </c>
      <c r="C703" s="3" t="s">
        <v>1441</v>
      </c>
      <c r="D703" s="5">
        <v>52000</v>
      </c>
      <c r="E703" s="5">
        <v>91014</v>
      </c>
      <c r="F703" t="s">
        <v>20</v>
      </c>
      <c r="G703">
        <v>820</v>
      </c>
      <c r="H703" t="s">
        <v>21</v>
      </c>
      <c r="I703" t="s">
        <v>22</v>
      </c>
      <c r="J703">
        <v>1301202000</v>
      </c>
      <c r="K703">
        <v>1301806800</v>
      </c>
      <c r="L703" s="11">
        <f t="shared" si="60"/>
        <v>40629.208333333336</v>
      </c>
      <c r="M703" s="11">
        <f t="shared" si="61"/>
        <v>40636.208333333336</v>
      </c>
      <c r="N703" t="b">
        <v>1</v>
      </c>
      <c r="O703" t="b">
        <v>0</v>
      </c>
      <c r="P703" t="s">
        <v>33</v>
      </c>
      <c r="Q703" t="str">
        <f t="shared" si="62"/>
        <v>theater</v>
      </c>
      <c r="R703" t="str">
        <f t="shared" si="63"/>
        <v>plays</v>
      </c>
      <c r="S703" s="4">
        <f t="shared" si="64"/>
        <v>1.7502692307692307</v>
      </c>
      <c r="T703" s="5">
        <f t="shared" si="65"/>
        <v>110.99268292682927</v>
      </c>
    </row>
    <row r="704" spans="1:20" ht="31" x14ac:dyDescent="0.35">
      <c r="A704">
        <v>702</v>
      </c>
      <c r="B704" t="s">
        <v>1442</v>
      </c>
      <c r="C704" s="3" t="s">
        <v>1443</v>
      </c>
      <c r="D704" s="5">
        <v>8700</v>
      </c>
      <c r="E704" s="5">
        <v>4710</v>
      </c>
      <c r="F704" t="s">
        <v>14</v>
      </c>
      <c r="G704">
        <v>83</v>
      </c>
      <c r="H704" t="s">
        <v>21</v>
      </c>
      <c r="I704" t="s">
        <v>22</v>
      </c>
      <c r="J704">
        <v>1374469200</v>
      </c>
      <c r="K704">
        <v>1374901200</v>
      </c>
      <c r="L704" s="11">
        <f t="shared" si="60"/>
        <v>41477.208333333336</v>
      </c>
      <c r="M704" s="11">
        <f t="shared" si="61"/>
        <v>41482.208333333336</v>
      </c>
      <c r="N704" t="b">
        <v>0</v>
      </c>
      <c r="O704" t="b">
        <v>0</v>
      </c>
      <c r="P704" t="s">
        <v>65</v>
      </c>
      <c r="Q704" t="str">
        <f t="shared" si="62"/>
        <v>technology</v>
      </c>
      <c r="R704" t="str">
        <f t="shared" si="63"/>
        <v>wearables</v>
      </c>
      <c r="S704" s="4">
        <f t="shared" si="64"/>
        <v>0.54137931034482756</v>
      </c>
      <c r="T704" s="5">
        <f t="shared" si="65"/>
        <v>56.746987951807228</v>
      </c>
    </row>
    <row r="705" spans="1:20" x14ac:dyDescent="0.35">
      <c r="A705">
        <v>703</v>
      </c>
      <c r="B705" t="s">
        <v>1444</v>
      </c>
      <c r="C705" s="3" t="s">
        <v>1445</v>
      </c>
      <c r="D705" s="5">
        <v>63400</v>
      </c>
      <c r="E705" s="5">
        <v>197728</v>
      </c>
      <c r="F705" t="s">
        <v>20</v>
      </c>
      <c r="G705">
        <v>2038</v>
      </c>
      <c r="H705" t="s">
        <v>21</v>
      </c>
      <c r="I705" t="s">
        <v>22</v>
      </c>
      <c r="J705">
        <v>1334984400</v>
      </c>
      <c r="K705">
        <v>1336453200</v>
      </c>
      <c r="L705" s="11">
        <f t="shared" si="60"/>
        <v>41020.208333333336</v>
      </c>
      <c r="M705" s="11">
        <f t="shared" si="61"/>
        <v>41037.208333333336</v>
      </c>
      <c r="N705" t="b">
        <v>1</v>
      </c>
      <c r="O705" t="b">
        <v>1</v>
      </c>
      <c r="P705" t="s">
        <v>206</v>
      </c>
      <c r="Q705" t="str">
        <f t="shared" si="62"/>
        <v>publishing</v>
      </c>
      <c r="R705" t="str">
        <f t="shared" si="63"/>
        <v>translations</v>
      </c>
      <c r="S705" s="4">
        <f t="shared" si="64"/>
        <v>3.1187381703470032</v>
      </c>
      <c r="T705" s="5">
        <f t="shared" si="65"/>
        <v>97.020608439646708</v>
      </c>
    </row>
    <row r="706" spans="1:20" ht="31" x14ac:dyDescent="0.35">
      <c r="A706">
        <v>704</v>
      </c>
      <c r="B706" t="s">
        <v>1446</v>
      </c>
      <c r="C706" s="3" t="s">
        <v>1447</v>
      </c>
      <c r="D706" s="5">
        <v>8700</v>
      </c>
      <c r="E706" s="5">
        <v>10682</v>
      </c>
      <c r="F706" t="s">
        <v>20</v>
      </c>
      <c r="G706">
        <v>116</v>
      </c>
      <c r="H706" t="s">
        <v>21</v>
      </c>
      <c r="I706" t="s">
        <v>22</v>
      </c>
      <c r="J706">
        <v>1467608400</v>
      </c>
      <c r="K706">
        <v>1468904400</v>
      </c>
      <c r="L706" s="11">
        <f t="shared" ref="L706:L769" si="66">J706 / 86400 + DATE(1970,1,1)</f>
        <v>42555.208333333328</v>
      </c>
      <c r="M706" s="11">
        <f t="shared" ref="M706:M769" si="67">K706 / 86400 + DATE(1970,1,1)</f>
        <v>42570.208333333328</v>
      </c>
      <c r="N706" t="b">
        <v>0</v>
      </c>
      <c r="O706" t="b">
        <v>0</v>
      </c>
      <c r="P706" t="s">
        <v>71</v>
      </c>
      <c r="Q706" t="str">
        <f t="shared" ref="Q706:Q769" si="68">LEFT(P706, FIND("/", P706)-1)</f>
        <v>film &amp; video</v>
      </c>
      <c r="R706" t="str">
        <f t="shared" ref="R706:R769" si="69">RIGHT(P706, LEN(P706) -FIND("/", P706))</f>
        <v>animation</v>
      </c>
      <c r="S706" s="4">
        <f t="shared" ref="S706:S769" si="70">E706/D706</f>
        <v>1.2278160919540231</v>
      </c>
      <c r="T706" s="5">
        <f t="shared" ref="T706:T769" si="71">IFERROR(E706/G706, "n/a")</f>
        <v>92.08620689655173</v>
      </c>
    </row>
    <row r="707" spans="1:20" x14ac:dyDescent="0.35">
      <c r="A707">
        <v>705</v>
      </c>
      <c r="B707" t="s">
        <v>1448</v>
      </c>
      <c r="C707" s="3" t="s">
        <v>1449</v>
      </c>
      <c r="D707" s="5">
        <v>169700</v>
      </c>
      <c r="E707" s="5">
        <v>168048</v>
      </c>
      <c r="F707" t="s">
        <v>14</v>
      </c>
      <c r="G707">
        <v>2025</v>
      </c>
      <c r="H707" t="s">
        <v>40</v>
      </c>
      <c r="I707" t="s">
        <v>41</v>
      </c>
      <c r="J707">
        <v>1386741600</v>
      </c>
      <c r="K707">
        <v>1387087200</v>
      </c>
      <c r="L707" s="11">
        <f t="shared" si="66"/>
        <v>41619.25</v>
      </c>
      <c r="M707" s="11">
        <f t="shared" si="67"/>
        <v>41623.25</v>
      </c>
      <c r="N707" t="b">
        <v>0</v>
      </c>
      <c r="O707" t="b">
        <v>0</v>
      </c>
      <c r="P707" t="s">
        <v>68</v>
      </c>
      <c r="Q707" t="str">
        <f t="shared" si="68"/>
        <v>publishing</v>
      </c>
      <c r="R707" t="str">
        <f t="shared" si="69"/>
        <v>nonfiction</v>
      </c>
      <c r="S707" s="4">
        <f t="shared" si="70"/>
        <v>0.99026517383618151</v>
      </c>
      <c r="T707" s="5">
        <f t="shared" si="71"/>
        <v>82.986666666666665</v>
      </c>
    </row>
    <row r="708" spans="1:20" ht="31" x14ac:dyDescent="0.35">
      <c r="A708">
        <v>706</v>
      </c>
      <c r="B708" t="s">
        <v>1450</v>
      </c>
      <c r="C708" s="3" t="s">
        <v>1451</v>
      </c>
      <c r="D708" s="5">
        <v>108400</v>
      </c>
      <c r="E708" s="5">
        <v>138586</v>
      </c>
      <c r="F708" t="s">
        <v>20</v>
      </c>
      <c r="G708">
        <v>1345</v>
      </c>
      <c r="H708" t="s">
        <v>26</v>
      </c>
      <c r="I708" t="s">
        <v>27</v>
      </c>
      <c r="J708">
        <v>1546754400</v>
      </c>
      <c r="K708">
        <v>1547445600</v>
      </c>
      <c r="L708" s="11">
        <f t="shared" si="66"/>
        <v>43471.25</v>
      </c>
      <c r="M708" s="11">
        <f t="shared" si="67"/>
        <v>43479.25</v>
      </c>
      <c r="N708" t="b">
        <v>0</v>
      </c>
      <c r="O708" t="b">
        <v>1</v>
      </c>
      <c r="P708" t="s">
        <v>28</v>
      </c>
      <c r="Q708" t="str">
        <f t="shared" si="68"/>
        <v>technology</v>
      </c>
      <c r="R708" t="str">
        <f t="shared" si="69"/>
        <v>web</v>
      </c>
      <c r="S708" s="4">
        <f t="shared" si="70"/>
        <v>1.278468634686347</v>
      </c>
      <c r="T708" s="5">
        <f t="shared" si="71"/>
        <v>103.03791821561339</v>
      </c>
    </row>
    <row r="709" spans="1:20" ht="31" x14ac:dyDescent="0.35">
      <c r="A709">
        <v>707</v>
      </c>
      <c r="B709" t="s">
        <v>1452</v>
      </c>
      <c r="C709" s="3" t="s">
        <v>1453</v>
      </c>
      <c r="D709" s="5">
        <v>7300</v>
      </c>
      <c r="E709" s="5">
        <v>11579</v>
      </c>
      <c r="F709" t="s">
        <v>20</v>
      </c>
      <c r="G709">
        <v>168</v>
      </c>
      <c r="H709" t="s">
        <v>21</v>
      </c>
      <c r="I709" t="s">
        <v>22</v>
      </c>
      <c r="J709">
        <v>1544248800</v>
      </c>
      <c r="K709">
        <v>1547359200</v>
      </c>
      <c r="L709" s="11">
        <f t="shared" si="66"/>
        <v>43442.25</v>
      </c>
      <c r="M709" s="11">
        <f t="shared" si="67"/>
        <v>43478.25</v>
      </c>
      <c r="N709" t="b">
        <v>0</v>
      </c>
      <c r="O709" t="b">
        <v>0</v>
      </c>
      <c r="P709" t="s">
        <v>53</v>
      </c>
      <c r="Q709" t="str">
        <f t="shared" si="68"/>
        <v>film &amp; video</v>
      </c>
      <c r="R709" t="str">
        <f t="shared" si="69"/>
        <v>drama</v>
      </c>
      <c r="S709" s="4">
        <f t="shared" si="70"/>
        <v>1.5861643835616439</v>
      </c>
      <c r="T709" s="5">
        <f t="shared" si="71"/>
        <v>68.922619047619051</v>
      </c>
    </row>
    <row r="710" spans="1:20" x14ac:dyDescent="0.35">
      <c r="A710">
        <v>708</v>
      </c>
      <c r="B710" t="s">
        <v>1454</v>
      </c>
      <c r="C710" s="3" t="s">
        <v>1455</v>
      </c>
      <c r="D710" s="5">
        <v>1700</v>
      </c>
      <c r="E710" s="5">
        <v>12020</v>
      </c>
      <c r="F710" t="s">
        <v>20</v>
      </c>
      <c r="G710">
        <v>137</v>
      </c>
      <c r="H710" t="s">
        <v>98</v>
      </c>
      <c r="I710" t="s">
        <v>99</v>
      </c>
      <c r="J710">
        <v>1495429200</v>
      </c>
      <c r="K710">
        <v>1496293200</v>
      </c>
      <c r="L710" s="11">
        <f t="shared" si="66"/>
        <v>42877.208333333328</v>
      </c>
      <c r="M710" s="11">
        <f t="shared" si="67"/>
        <v>42887.208333333328</v>
      </c>
      <c r="N710" t="b">
        <v>0</v>
      </c>
      <c r="O710" t="b">
        <v>0</v>
      </c>
      <c r="P710" t="s">
        <v>33</v>
      </c>
      <c r="Q710" t="str">
        <f t="shared" si="68"/>
        <v>theater</v>
      </c>
      <c r="R710" t="str">
        <f t="shared" si="69"/>
        <v>plays</v>
      </c>
      <c r="S710" s="4">
        <f t="shared" si="70"/>
        <v>7.0705882352941174</v>
      </c>
      <c r="T710" s="5">
        <f t="shared" si="71"/>
        <v>87.737226277372258</v>
      </c>
    </row>
    <row r="711" spans="1:20" x14ac:dyDescent="0.35">
      <c r="A711">
        <v>709</v>
      </c>
      <c r="B711" t="s">
        <v>1456</v>
      </c>
      <c r="C711" s="3" t="s">
        <v>1457</v>
      </c>
      <c r="D711" s="5">
        <v>9800</v>
      </c>
      <c r="E711" s="5">
        <v>13954</v>
      </c>
      <c r="F711" t="s">
        <v>20</v>
      </c>
      <c r="G711">
        <v>186</v>
      </c>
      <c r="H711" t="s">
        <v>107</v>
      </c>
      <c r="I711" t="s">
        <v>108</v>
      </c>
      <c r="J711">
        <v>1334811600</v>
      </c>
      <c r="K711">
        <v>1335416400</v>
      </c>
      <c r="L711" s="11">
        <f t="shared" si="66"/>
        <v>41018.208333333336</v>
      </c>
      <c r="M711" s="11">
        <f t="shared" si="67"/>
        <v>41025.208333333336</v>
      </c>
      <c r="N711" t="b">
        <v>0</v>
      </c>
      <c r="O711" t="b">
        <v>0</v>
      </c>
      <c r="P711" t="s">
        <v>33</v>
      </c>
      <c r="Q711" t="str">
        <f t="shared" si="68"/>
        <v>theater</v>
      </c>
      <c r="R711" t="str">
        <f t="shared" si="69"/>
        <v>plays</v>
      </c>
      <c r="S711" s="4">
        <f t="shared" si="70"/>
        <v>1.4238775510204082</v>
      </c>
      <c r="T711" s="5">
        <f t="shared" si="71"/>
        <v>75.021505376344081</v>
      </c>
    </row>
    <row r="712" spans="1:20" ht="31" x14ac:dyDescent="0.35">
      <c r="A712">
        <v>710</v>
      </c>
      <c r="B712" t="s">
        <v>1458</v>
      </c>
      <c r="C712" s="3" t="s">
        <v>1459</v>
      </c>
      <c r="D712" s="5">
        <v>4300</v>
      </c>
      <c r="E712" s="5">
        <v>6358</v>
      </c>
      <c r="F712" t="s">
        <v>20</v>
      </c>
      <c r="G712">
        <v>125</v>
      </c>
      <c r="H712" t="s">
        <v>21</v>
      </c>
      <c r="I712" t="s">
        <v>22</v>
      </c>
      <c r="J712">
        <v>1531544400</v>
      </c>
      <c r="K712">
        <v>1532149200</v>
      </c>
      <c r="L712" s="11">
        <f t="shared" si="66"/>
        <v>43295.208333333328</v>
      </c>
      <c r="M712" s="11">
        <f t="shared" si="67"/>
        <v>43302.208333333328</v>
      </c>
      <c r="N712" t="b">
        <v>0</v>
      </c>
      <c r="O712" t="b">
        <v>1</v>
      </c>
      <c r="P712" t="s">
        <v>33</v>
      </c>
      <c r="Q712" t="str">
        <f t="shared" si="68"/>
        <v>theater</v>
      </c>
      <c r="R712" t="str">
        <f t="shared" si="69"/>
        <v>plays</v>
      </c>
      <c r="S712" s="4">
        <f t="shared" si="70"/>
        <v>1.4786046511627906</v>
      </c>
      <c r="T712" s="5">
        <f t="shared" si="71"/>
        <v>50.863999999999997</v>
      </c>
    </row>
    <row r="713" spans="1:20" ht="31" x14ac:dyDescent="0.35">
      <c r="A713">
        <v>711</v>
      </c>
      <c r="B713" t="s">
        <v>1460</v>
      </c>
      <c r="C713" s="3" t="s">
        <v>1461</v>
      </c>
      <c r="D713" s="5">
        <v>6200</v>
      </c>
      <c r="E713" s="5">
        <v>1260</v>
      </c>
      <c r="F713" t="s">
        <v>14</v>
      </c>
      <c r="G713">
        <v>14</v>
      </c>
      <c r="H713" t="s">
        <v>107</v>
      </c>
      <c r="I713" t="s">
        <v>108</v>
      </c>
      <c r="J713">
        <v>1453615200</v>
      </c>
      <c r="K713">
        <v>1453788000</v>
      </c>
      <c r="L713" s="11">
        <f t="shared" si="66"/>
        <v>42393.25</v>
      </c>
      <c r="M713" s="11">
        <f t="shared" si="67"/>
        <v>42395.25</v>
      </c>
      <c r="N713" t="b">
        <v>1</v>
      </c>
      <c r="O713" t="b">
        <v>1</v>
      </c>
      <c r="P713" t="s">
        <v>33</v>
      </c>
      <c r="Q713" t="str">
        <f t="shared" si="68"/>
        <v>theater</v>
      </c>
      <c r="R713" t="str">
        <f t="shared" si="69"/>
        <v>plays</v>
      </c>
      <c r="S713" s="4">
        <f t="shared" si="70"/>
        <v>0.20322580645161289</v>
      </c>
      <c r="T713" s="5">
        <f t="shared" si="71"/>
        <v>90</v>
      </c>
    </row>
    <row r="714" spans="1:20" ht="31" x14ac:dyDescent="0.35">
      <c r="A714">
        <v>712</v>
      </c>
      <c r="B714" t="s">
        <v>1462</v>
      </c>
      <c r="C714" s="3" t="s">
        <v>1463</v>
      </c>
      <c r="D714" s="5">
        <v>800</v>
      </c>
      <c r="E714" s="5">
        <v>14725</v>
      </c>
      <c r="F714" t="s">
        <v>20</v>
      </c>
      <c r="G714">
        <v>202</v>
      </c>
      <c r="H714" t="s">
        <v>21</v>
      </c>
      <c r="I714" t="s">
        <v>22</v>
      </c>
      <c r="J714">
        <v>1467954000</v>
      </c>
      <c r="K714">
        <v>1471496400</v>
      </c>
      <c r="L714" s="11">
        <f t="shared" si="66"/>
        <v>42559.208333333328</v>
      </c>
      <c r="M714" s="11">
        <f t="shared" si="67"/>
        <v>42600.208333333328</v>
      </c>
      <c r="N714" t="b">
        <v>0</v>
      </c>
      <c r="O714" t="b">
        <v>0</v>
      </c>
      <c r="P714" t="s">
        <v>33</v>
      </c>
      <c r="Q714" t="str">
        <f t="shared" si="68"/>
        <v>theater</v>
      </c>
      <c r="R714" t="str">
        <f t="shared" si="69"/>
        <v>plays</v>
      </c>
      <c r="S714" s="4">
        <f t="shared" si="70"/>
        <v>18.40625</v>
      </c>
      <c r="T714" s="5">
        <f t="shared" si="71"/>
        <v>72.896039603960389</v>
      </c>
    </row>
    <row r="715" spans="1:20" x14ac:dyDescent="0.35">
      <c r="A715">
        <v>713</v>
      </c>
      <c r="B715" t="s">
        <v>1464</v>
      </c>
      <c r="C715" s="3" t="s">
        <v>1465</v>
      </c>
      <c r="D715" s="5">
        <v>6900</v>
      </c>
      <c r="E715" s="5">
        <v>11174</v>
      </c>
      <c r="F715" t="s">
        <v>20</v>
      </c>
      <c r="G715">
        <v>103</v>
      </c>
      <c r="H715" t="s">
        <v>21</v>
      </c>
      <c r="I715" t="s">
        <v>22</v>
      </c>
      <c r="J715">
        <v>1471842000</v>
      </c>
      <c r="K715">
        <v>1472878800</v>
      </c>
      <c r="L715" s="11">
        <f t="shared" si="66"/>
        <v>42604.208333333328</v>
      </c>
      <c r="M715" s="11">
        <f t="shared" si="67"/>
        <v>42616.208333333328</v>
      </c>
      <c r="N715" t="b">
        <v>0</v>
      </c>
      <c r="O715" t="b">
        <v>0</v>
      </c>
      <c r="P715" t="s">
        <v>133</v>
      </c>
      <c r="Q715" t="str">
        <f t="shared" si="68"/>
        <v>publishing</v>
      </c>
      <c r="R715" t="str">
        <f t="shared" si="69"/>
        <v>radio &amp; podcasts</v>
      </c>
      <c r="S715" s="4">
        <f t="shared" si="70"/>
        <v>1.6194202898550725</v>
      </c>
      <c r="T715" s="5">
        <f t="shared" si="71"/>
        <v>108.48543689320388</v>
      </c>
    </row>
    <row r="716" spans="1:20" x14ac:dyDescent="0.35">
      <c r="A716">
        <v>714</v>
      </c>
      <c r="B716" t="s">
        <v>1466</v>
      </c>
      <c r="C716" s="3" t="s">
        <v>1467</v>
      </c>
      <c r="D716" s="5">
        <v>38500</v>
      </c>
      <c r="E716" s="5">
        <v>182036</v>
      </c>
      <c r="F716" t="s">
        <v>20</v>
      </c>
      <c r="G716">
        <v>1785</v>
      </c>
      <c r="H716" t="s">
        <v>21</v>
      </c>
      <c r="I716" t="s">
        <v>22</v>
      </c>
      <c r="J716">
        <v>1408424400</v>
      </c>
      <c r="K716">
        <v>1408510800</v>
      </c>
      <c r="L716" s="11">
        <f t="shared" si="66"/>
        <v>41870.208333333336</v>
      </c>
      <c r="M716" s="11">
        <f t="shared" si="67"/>
        <v>41871.208333333336</v>
      </c>
      <c r="N716" t="b">
        <v>0</v>
      </c>
      <c r="O716" t="b">
        <v>0</v>
      </c>
      <c r="P716" t="s">
        <v>23</v>
      </c>
      <c r="Q716" t="str">
        <f t="shared" si="68"/>
        <v>music</v>
      </c>
      <c r="R716" t="str">
        <f t="shared" si="69"/>
        <v>rock</v>
      </c>
      <c r="S716" s="4">
        <f t="shared" si="70"/>
        <v>4.7282077922077921</v>
      </c>
      <c r="T716" s="5">
        <f t="shared" si="71"/>
        <v>101.98095238095237</v>
      </c>
    </row>
    <row r="717" spans="1:20" x14ac:dyDescent="0.35">
      <c r="A717">
        <v>715</v>
      </c>
      <c r="B717" t="s">
        <v>1468</v>
      </c>
      <c r="C717" s="3" t="s">
        <v>1469</v>
      </c>
      <c r="D717" s="5">
        <v>118000</v>
      </c>
      <c r="E717" s="5">
        <v>28870</v>
      </c>
      <c r="F717" t="s">
        <v>14</v>
      </c>
      <c r="G717">
        <v>656</v>
      </c>
      <c r="H717" t="s">
        <v>21</v>
      </c>
      <c r="I717" t="s">
        <v>22</v>
      </c>
      <c r="J717">
        <v>1281157200</v>
      </c>
      <c r="K717">
        <v>1281589200</v>
      </c>
      <c r="L717" s="11">
        <f t="shared" si="66"/>
        <v>40397.208333333336</v>
      </c>
      <c r="M717" s="11">
        <f t="shared" si="67"/>
        <v>40402.208333333336</v>
      </c>
      <c r="N717" t="b">
        <v>0</v>
      </c>
      <c r="O717" t="b">
        <v>0</v>
      </c>
      <c r="P717" t="s">
        <v>292</v>
      </c>
      <c r="Q717" t="str">
        <f t="shared" si="68"/>
        <v>games</v>
      </c>
      <c r="R717" t="str">
        <f t="shared" si="69"/>
        <v>mobile games</v>
      </c>
      <c r="S717" s="4">
        <f t="shared" si="70"/>
        <v>0.24466101694915254</v>
      </c>
      <c r="T717" s="5">
        <f t="shared" si="71"/>
        <v>44.009146341463413</v>
      </c>
    </row>
    <row r="718" spans="1:20" x14ac:dyDescent="0.35">
      <c r="A718">
        <v>716</v>
      </c>
      <c r="B718" t="s">
        <v>1470</v>
      </c>
      <c r="C718" s="3" t="s">
        <v>1471</v>
      </c>
      <c r="D718" s="5">
        <v>2000</v>
      </c>
      <c r="E718" s="5">
        <v>10353</v>
      </c>
      <c r="F718" t="s">
        <v>20</v>
      </c>
      <c r="G718">
        <v>157</v>
      </c>
      <c r="H718" t="s">
        <v>21</v>
      </c>
      <c r="I718" t="s">
        <v>22</v>
      </c>
      <c r="J718">
        <v>1373432400</v>
      </c>
      <c r="K718">
        <v>1375851600</v>
      </c>
      <c r="L718" s="11">
        <f t="shared" si="66"/>
        <v>41465.208333333336</v>
      </c>
      <c r="M718" s="11">
        <f t="shared" si="67"/>
        <v>41493.208333333336</v>
      </c>
      <c r="N718" t="b">
        <v>0</v>
      </c>
      <c r="O718" t="b">
        <v>1</v>
      </c>
      <c r="P718" t="s">
        <v>33</v>
      </c>
      <c r="Q718" t="str">
        <f t="shared" si="68"/>
        <v>theater</v>
      </c>
      <c r="R718" t="str">
        <f t="shared" si="69"/>
        <v>plays</v>
      </c>
      <c r="S718" s="4">
        <f t="shared" si="70"/>
        <v>5.1764999999999999</v>
      </c>
      <c r="T718" s="5">
        <f t="shared" si="71"/>
        <v>65.942675159235662</v>
      </c>
    </row>
    <row r="719" spans="1:20" ht="31" x14ac:dyDescent="0.35">
      <c r="A719">
        <v>717</v>
      </c>
      <c r="B719" t="s">
        <v>1472</v>
      </c>
      <c r="C719" s="3" t="s">
        <v>1473</v>
      </c>
      <c r="D719" s="5">
        <v>5600</v>
      </c>
      <c r="E719" s="5">
        <v>13868</v>
      </c>
      <c r="F719" t="s">
        <v>20</v>
      </c>
      <c r="G719">
        <v>555</v>
      </c>
      <c r="H719" t="s">
        <v>21</v>
      </c>
      <c r="I719" t="s">
        <v>22</v>
      </c>
      <c r="J719">
        <v>1313989200</v>
      </c>
      <c r="K719">
        <v>1315803600</v>
      </c>
      <c r="L719" s="11">
        <f t="shared" si="66"/>
        <v>40777.208333333336</v>
      </c>
      <c r="M719" s="11">
        <f t="shared" si="67"/>
        <v>40798.208333333336</v>
      </c>
      <c r="N719" t="b">
        <v>0</v>
      </c>
      <c r="O719" t="b">
        <v>0</v>
      </c>
      <c r="P719" t="s">
        <v>42</v>
      </c>
      <c r="Q719" t="str">
        <f t="shared" si="68"/>
        <v>film &amp; video</v>
      </c>
      <c r="R719" t="str">
        <f t="shared" si="69"/>
        <v>documentary</v>
      </c>
      <c r="S719" s="4">
        <f t="shared" si="70"/>
        <v>2.4764285714285714</v>
      </c>
      <c r="T719" s="5">
        <f t="shared" si="71"/>
        <v>24.987387387387386</v>
      </c>
    </row>
    <row r="720" spans="1:20" x14ac:dyDescent="0.35">
      <c r="A720">
        <v>718</v>
      </c>
      <c r="B720" t="s">
        <v>1474</v>
      </c>
      <c r="C720" s="3" t="s">
        <v>1475</v>
      </c>
      <c r="D720" s="5">
        <v>8300</v>
      </c>
      <c r="E720" s="5">
        <v>8317</v>
      </c>
      <c r="F720" t="s">
        <v>20</v>
      </c>
      <c r="G720">
        <v>297</v>
      </c>
      <c r="H720" t="s">
        <v>21</v>
      </c>
      <c r="I720" t="s">
        <v>22</v>
      </c>
      <c r="J720">
        <v>1371445200</v>
      </c>
      <c r="K720">
        <v>1373691600</v>
      </c>
      <c r="L720" s="11">
        <f t="shared" si="66"/>
        <v>41442.208333333336</v>
      </c>
      <c r="M720" s="11">
        <f t="shared" si="67"/>
        <v>41468.208333333336</v>
      </c>
      <c r="N720" t="b">
        <v>0</v>
      </c>
      <c r="O720" t="b">
        <v>0</v>
      </c>
      <c r="P720" t="s">
        <v>65</v>
      </c>
      <c r="Q720" t="str">
        <f t="shared" si="68"/>
        <v>technology</v>
      </c>
      <c r="R720" t="str">
        <f t="shared" si="69"/>
        <v>wearables</v>
      </c>
      <c r="S720" s="4">
        <f t="shared" si="70"/>
        <v>1.0020481927710843</v>
      </c>
      <c r="T720" s="5">
        <f t="shared" si="71"/>
        <v>28.003367003367003</v>
      </c>
    </row>
    <row r="721" spans="1:20" x14ac:dyDescent="0.35">
      <c r="A721">
        <v>719</v>
      </c>
      <c r="B721" t="s">
        <v>1476</v>
      </c>
      <c r="C721" s="3" t="s">
        <v>1477</v>
      </c>
      <c r="D721" s="5">
        <v>6900</v>
      </c>
      <c r="E721" s="5">
        <v>10557</v>
      </c>
      <c r="F721" t="s">
        <v>20</v>
      </c>
      <c r="G721">
        <v>123</v>
      </c>
      <c r="H721" t="s">
        <v>21</v>
      </c>
      <c r="I721" t="s">
        <v>22</v>
      </c>
      <c r="J721">
        <v>1338267600</v>
      </c>
      <c r="K721">
        <v>1339218000</v>
      </c>
      <c r="L721" s="11">
        <f t="shared" si="66"/>
        <v>41058.208333333336</v>
      </c>
      <c r="M721" s="11">
        <f t="shared" si="67"/>
        <v>41069.208333333336</v>
      </c>
      <c r="N721" t="b">
        <v>0</v>
      </c>
      <c r="O721" t="b">
        <v>0</v>
      </c>
      <c r="P721" t="s">
        <v>119</v>
      </c>
      <c r="Q721" t="str">
        <f t="shared" si="68"/>
        <v>publishing</v>
      </c>
      <c r="R721" t="str">
        <f t="shared" si="69"/>
        <v>fiction</v>
      </c>
      <c r="S721" s="4">
        <f t="shared" si="70"/>
        <v>1.53</v>
      </c>
      <c r="T721" s="5">
        <f t="shared" si="71"/>
        <v>85.829268292682926</v>
      </c>
    </row>
    <row r="722" spans="1:20" ht="31" x14ac:dyDescent="0.35">
      <c r="A722">
        <v>720</v>
      </c>
      <c r="B722" t="s">
        <v>1478</v>
      </c>
      <c r="C722" s="3" t="s">
        <v>1479</v>
      </c>
      <c r="D722" s="5">
        <v>8700</v>
      </c>
      <c r="E722" s="5">
        <v>3227</v>
      </c>
      <c r="F722" t="s">
        <v>74</v>
      </c>
      <c r="G722">
        <v>38</v>
      </c>
      <c r="H722" t="s">
        <v>36</v>
      </c>
      <c r="I722" t="s">
        <v>37</v>
      </c>
      <c r="J722">
        <v>1519192800</v>
      </c>
      <c r="K722">
        <v>1520402400</v>
      </c>
      <c r="L722" s="11">
        <f t="shared" si="66"/>
        <v>43152.25</v>
      </c>
      <c r="M722" s="11">
        <f t="shared" si="67"/>
        <v>43166.25</v>
      </c>
      <c r="N722" t="b">
        <v>0</v>
      </c>
      <c r="O722" t="b">
        <v>1</v>
      </c>
      <c r="P722" t="s">
        <v>33</v>
      </c>
      <c r="Q722" t="str">
        <f t="shared" si="68"/>
        <v>theater</v>
      </c>
      <c r="R722" t="str">
        <f t="shared" si="69"/>
        <v>plays</v>
      </c>
      <c r="S722" s="4">
        <f t="shared" si="70"/>
        <v>0.37091954022988505</v>
      </c>
      <c r="T722" s="5">
        <f t="shared" si="71"/>
        <v>84.921052631578945</v>
      </c>
    </row>
    <row r="723" spans="1:20" x14ac:dyDescent="0.35">
      <c r="A723">
        <v>721</v>
      </c>
      <c r="B723" t="s">
        <v>1480</v>
      </c>
      <c r="C723" s="3" t="s">
        <v>1481</v>
      </c>
      <c r="D723" s="5">
        <v>123600</v>
      </c>
      <c r="E723" s="5">
        <v>5429</v>
      </c>
      <c r="F723" t="s">
        <v>74</v>
      </c>
      <c r="G723">
        <v>60</v>
      </c>
      <c r="H723" t="s">
        <v>21</v>
      </c>
      <c r="I723" t="s">
        <v>22</v>
      </c>
      <c r="J723">
        <v>1522818000</v>
      </c>
      <c r="K723">
        <v>1523336400</v>
      </c>
      <c r="L723" s="11">
        <f t="shared" si="66"/>
        <v>43194.208333333328</v>
      </c>
      <c r="M723" s="11">
        <f t="shared" si="67"/>
        <v>43200.208333333328</v>
      </c>
      <c r="N723" t="b">
        <v>0</v>
      </c>
      <c r="O723" t="b">
        <v>0</v>
      </c>
      <c r="P723" t="s">
        <v>23</v>
      </c>
      <c r="Q723" t="str">
        <f t="shared" si="68"/>
        <v>music</v>
      </c>
      <c r="R723" t="str">
        <f t="shared" si="69"/>
        <v>rock</v>
      </c>
      <c r="S723" s="4">
        <f t="shared" si="70"/>
        <v>4.3923948220064728E-2</v>
      </c>
      <c r="T723" s="5">
        <f t="shared" si="71"/>
        <v>90.483333333333334</v>
      </c>
    </row>
    <row r="724" spans="1:20" x14ac:dyDescent="0.35">
      <c r="A724">
        <v>722</v>
      </c>
      <c r="B724" t="s">
        <v>1482</v>
      </c>
      <c r="C724" s="3" t="s">
        <v>1483</v>
      </c>
      <c r="D724" s="5">
        <v>48500</v>
      </c>
      <c r="E724" s="5">
        <v>75906</v>
      </c>
      <c r="F724" t="s">
        <v>20</v>
      </c>
      <c r="G724">
        <v>3036</v>
      </c>
      <c r="H724" t="s">
        <v>21</v>
      </c>
      <c r="I724" t="s">
        <v>22</v>
      </c>
      <c r="J724">
        <v>1509948000</v>
      </c>
      <c r="K724">
        <v>1512280800</v>
      </c>
      <c r="L724" s="11">
        <f t="shared" si="66"/>
        <v>43045.25</v>
      </c>
      <c r="M724" s="11">
        <f t="shared" si="67"/>
        <v>43072.25</v>
      </c>
      <c r="N724" t="b">
        <v>0</v>
      </c>
      <c r="O724" t="b">
        <v>0</v>
      </c>
      <c r="P724" t="s">
        <v>42</v>
      </c>
      <c r="Q724" t="str">
        <f t="shared" si="68"/>
        <v>film &amp; video</v>
      </c>
      <c r="R724" t="str">
        <f t="shared" si="69"/>
        <v>documentary</v>
      </c>
      <c r="S724" s="4">
        <f t="shared" si="70"/>
        <v>1.5650721649484536</v>
      </c>
      <c r="T724" s="5">
        <f t="shared" si="71"/>
        <v>25.00197628458498</v>
      </c>
    </row>
    <row r="725" spans="1:20" x14ac:dyDescent="0.35">
      <c r="A725">
        <v>723</v>
      </c>
      <c r="B725" t="s">
        <v>1484</v>
      </c>
      <c r="C725" s="3" t="s">
        <v>1485</v>
      </c>
      <c r="D725" s="5">
        <v>4900</v>
      </c>
      <c r="E725" s="5">
        <v>13250</v>
      </c>
      <c r="F725" t="s">
        <v>20</v>
      </c>
      <c r="G725">
        <v>144</v>
      </c>
      <c r="H725" t="s">
        <v>26</v>
      </c>
      <c r="I725" t="s">
        <v>27</v>
      </c>
      <c r="J725">
        <v>1456898400</v>
      </c>
      <c r="K725">
        <v>1458709200</v>
      </c>
      <c r="L725" s="11">
        <f t="shared" si="66"/>
        <v>42431.25</v>
      </c>
      <c r="M725" s="11">
        <f t="shared" si="67"/>
        <v>42452.208333333328</v>
      </c>
      <c r="N725" t="b">
        <v>0</v>
      </c>
      <c r="O725" t="b">
        <v>0</v>
      </c>
      <c r="P725" t="s">
        <v>33</v>
      </c>
      <c r="Q725" t="str">
        <f t="shared" si="68"/>
        <v>theater</v>
      </c>
      <c r="R725" t="str">
        <f t="shared" si="69"/>
        <v>plays</v>
      </c>
      <c r="S725" s="4">
        <f t="shared" si="70"/>
        <v>2.704081632653061</v>
      </c>
      <c r="T725" s="5">
        <f t="shared" si="71"/>
        <v>92.013888888888886</v>
      </c>
    </row>
    <row r="726" spans="1:20" ht="31" x14ac:dyDescent="0.35">
      <c r="A726">
        <v>724</v>
      </c>
      <c r="B726" t="s">
        <v>1486</v>
      </c>
      <c r="C726" s="3" t="s">
        <v>1487</v>
      </c>
      <c r="D726" s="5">
        <v>8400</v>
      </c>
      <c r="E726" s="5">
        <v>11261</v>
      </c>
      <c r="F726" t="s">
        <v>20</v>
      </c>
      <c r="G726">
        <v>121</v>
      </c>
      <c r="H726" t="s">
        <v>40</v>
      </c>
      <c r="I726" t="s">
        <v>41</v>
      </c>
      <c r="J726">
        <v>1413954000</v>
      </c>
      <c r="K726">
        <v>1414126800</v>
      </c>
      <c r="L726" s="11">
        <f t="shared" si="66"/>
        <v>41934.208333333336</v>
      </c>
      <c r="M726" s="11">
        <f t="shared" si="67"/>
        <v>41936.208333333336</v>
      </c>
      <c r="N726" t="b">
        <v>0</v>
      </c>
      <c r="O726" t="b">
        <v>1</v>
      </c>
      <c r="P726" t="s">
        <v>33</v>
      </c>
      <c r="Q726" t="str">
        <f t="shared" si="68"/>
        <v>theater</v>
      </c>
      <c r="R726" t="str">
        <f t="shared" si="69"/>
        <v>plays</v>
      </c>
      <c r="S726" s="4">
        <f t="shared" si="70"/>
        <v>1.3405952380952382</v>
      </c>
      <c r="T726" s="5">
        <f t="shared" si="71"/>
        <v>93.066115702479337</v>
      </c>
    </row>
    <row r="727" spans="1:20" x14ac:dyDescent="0.35">
      <c r="A727">
        <v>725</v>
      </c>
      <c r="B727" t="s">
        <v>1488</v>
      </c>
      <c r="C727" s="3" t="s">
        <v>1489</v>
      </c>
      <c r="D727" s="5">
        <v>193200</v>
      </c>
      <c r="E727" s="5">
        <v>97369</v>
      </c>
      <c r="F727" t="s">
        <v>14</v>
      </c>
      <c r="G727">
        <v>1596</v>
      </c>
      <c r="H727" t="s">
        <v>21</v>
      </c>
      <c r="I727" t="s">
        <v>22</v>
      </c>
      <c r="J727">
        <v>1416031200</v>
      </c>
      <c r="K727">
        <v>1416204000</v>
      </c>
      <c r="L727" s="11">
        <f t="shared" si="66"/>
        <v>41958.25</v>
      </c>
      <c r="M727" s="11">
        <f t="shared" si="67"/>
        <v>41960.25</v>
      </c>
      <c r="N727" t="b">
        <v>0</v>
      </c>
      <c r="O727" t="b">
        <v>0</v>
      </c>
      <c r="P727" t="s">
        <v>292</v>
      </c>
      <c r="Q727" t="str">
        <f t="shared" si="68"/>
        <v>games</v>
      </c>
      <c r="R727" t="str">
        <f t="shared" si="69"/>
        <v>mobile games</v>
      </c>
      <c r="S727" s="4">
        <f t="shared" si="70"/>
        <v>0.50398033126293995</v>
      </c>
      <c r="T727" s="5">
        <f t="shared" si="71"/>
        <v>61.008145363408524</v>
      </c>
    </row>
    <row r="728" spans="1:20" x14ac:dyDescent="0.35">
      <c r="A728">
        <v>726</v>
      </c>
      <c r="B728" t="s">
        <v>1490</v>
      </c>
      <c r="C728" s="3" t="s">
        <v>1491</v>
      </c>
      <c r="D728" s="5">
        <v>54300</v>
      </c>
      <c r="E728" s="5">
        <v>48227</v>
      </c>
      <c r="F728" t="s">
        <v>74</v>
      </c>
      <c r="G728">
        <v>524</v>
      </c>
      <c r="H728" t="s">
        <v>21</v>
      </c>
      <c r="I728" t="s">
        <v>22</v>
      </c>
      <c r="J728">
        <v>1287982800</v>
      </c>
      <c r="K728">
        <v>1288501200</v>
      </c>
      <c r="L728" s="11">
        <f t="shared" si="66"/>
        <v>40476.208333333336</v>
      </c>
      <c r="M728" s="11">
        <f t="shared" si="67"/>
        <v>40482.208333333336</v>
      </c>
      <c r="N728" t="b">
        <v>0</v>
      </c>
      <c r="O728" t="b">
        <v>1</v>
      </c>
      <c r="P728" t="s">
        <v>33</v>
      </c>
      <c r="Q728" t="str">
        <f t="shared" si="68"/>
        <v>theater</v>
      </c>
      <c r="R728" t="str">
        <f t="shared" si="69"/>
        <v>plays</v>
      </c>
      <c r="S728" s="4">
        <f t="shared" si="70"/>
        <v>0.88815837937384901</v>
      </c>
      <c r="T728" s="5">
        <f t="shared" si="71"/>
        <v>92.036259541984734</v>
      </c>
    </row>
    <row r="729" spans="1:20" x14ac:dyDescent="0.35">
      <c r="A729">
        <v>727</v>
      </c>
      <c r="B729" t="s">
        <v>1492</v>
      </c>
      <c r="C729" s="3" t="s">
        <v>1493</v>
      </c>
      <c r="D729" s="5">
        <v>8900</v>
      </c>
      <c r="E729" s="5">
        <v>14685</v>
      </c>
      <c r="F729" t="s">
        <v>20</v>
      </c>
      <c r="G729">
        <v>181</v>
      </c>
      <c r="H729" t="s">
        <v>21</v>
      </c>
      <c r="I729" t="s">
        <v>22</v>
      </c>
      <c r="J729">
        <v>1547964000</v>
      </c>
      <c r="K729">
        <v>1552971600</v>
      </c>
      <c r="L729" s="11">
        <f t="shared" si="66"/>
        <v>43485.25</v>
      </c>
      <c r="M729" s="11">
        <f t="shared" si="67"/>
        <v>43543.208333333328</v>
      </c>
      <c r="N729" t="b">
        <v>0</v>
      </c>
      <c r="O729" t="b">
        <v>0</v>
      </c>
      <c r="P729" t="s">
        <v>28</v>
      </c>
      <c r="Q729" t="str">
        <f t="shared" si="68"/>
        <v>technology</v>
      </c>
      <c r="R729" t="str">
        <f t="shared" si="69"/>
        <v>web</v>
      </c>
      <c r="S729" s="4">
        <f t="shared" si="70"/>
        <v>1.65</v>
      </c>
      <c r="T729" s="5">
        <f t="shared" si="71"/>
        <v>81.132596685082873</v>
      </c>
    </row>
    <row r="730" spans="1:20" ht="31" x14ac:dyDescent="0.35">
      <c r="A730">
        <v>728</v>
      </c>
      <c r="B730" t="s">
        <v>1494</v>
      </c>
      <c r="C730" s="3" t="s">
        <v>1495</v>
      </c>
      <c r="D730" s="5">
        <v>4200</v>
      </c>
      <c r="E730" s="5">
        <v>735</v>
      </c>
      <c r="F730" t="s">
        <v>14</v>
      </c>
      <c r="G730">
        <v>10</v>
      </c>
      <c r="H730" t="s">
        <v>21</v>
      </c>
      <c r="I730" t="s">
        <v>22</v>
      </c>
      <c r="J730">
        <v>1464152400</v>
      </c>
      <c r="K730">
        <v>1465102800</v>
      </c>
      <c r="L730" s="11">
        <f t="shared" si="66"/>
        <v>42515.208333333328</v>
      </c>
      <c r="M730" s="11">
        <f t="shared" si="67"/>
        <v>42526.208333333328</v>
      </c>
      <c r="N730" t="b">
        <v>0</v>
      </c>
      <c r="O730" t="b">
        <v>0</v>
      </c>
      <c r="P730" t="s">
        <v>33</v>
      </c>
      <c r="Q730" t="str">
        <f t="shared" si="68"/>
        <v>theater</v>
      </c>
      <c r="R730" t="str">
        <f t="shared" si="69"/>
        <v>plays</v>
      </c>
      <c r="S730" s="4">
        <f t="shared" si="70"/>
        <v>0.17499999999999999</v>
      </c>
      <c r="T730" s="5">
        <f t="shared" si="71"/>
        <v>73.5</v>
      </c>
    </row>
    <row r="731" spans="1:20" ht="31" x14ac:dyDescent="0.35">
      <c r="A731">
        <v>729</v>
      </c>
      <c r="B731" t="s">
        <v>1496</v>
      </c>
      <c r="C731" s="3" t="s">
        <v>1497</v>
      </c>
      <c r="D731" s="5">
        <v>5600</v>
      </c>
      <c r="E731" s="5">
        <v>10397</v>
      </c>
      <c r="F731" t="s">
        <v>20</v>
      </c>
      <c r="G731">
        <v>122</v>
      </c>
      <c r="H731" t="s">
        <v>21</v>
      </c>
      <c r="I731" t="s">
        <v>22</v>
      </c>
      <c r="J731">
        <v>1359957600</v>
      </c>
      <c r="K731">
        <v>1360130400</v>
      </c>
      <c r="L731" s="11">
        <f t="shared" si="66"/>
        <v>41309.25</v>
      </c>
      <c r="M731" s="11">
        <f t="shared" si="67"/>
        <v>41311.25</v>
      </c>
      <c r="N731" t="b">
        <v>0</v>
      </c>
      <c r="O731" t="b">
        <v>0</v>
      </c>
      <c r="P731" t="s">
        <v>53</v>
      </c>
      <c r="Q731" t="str">
        <f t="shared" si="68"/>
        <v>film &amp; video</v>
      </c>
      <c r="R731" t="str">
        <f t="shared" si="69"/>
        <v>drama</v>
      </c>
      <c r="S731" s="4">
        <f t="shared" si="70"/>
        <v>1.8566071428571429</v>
      </c>
      <c r="T731" s="5">
        <f t="shared" si="71"/>
        <v>85.221311475409834</v>
      </c>
    </row>
    <row r="732" spans="1:20" x14ac:dyDescent="0.35">
      <c r="A732">
        <v>730</v>
      </c>
      <c r="B732" t="s">
        <v>1498</v>
      </c>
      <c r="C732" s="3" t="s">
        <v>1499</v>
      </c>
      <c r="D732" s="5">
        <v>28800</v>
      </c>
      <c r="E732" s="5">
        <v>118847</v>
      </c>
      <c r="F732" t="s">
        <v>20</v>
      </c>
      <c r="G732">
        <v>1071</v>
      </c>
      <c r="H732" t="s">
        <v>15</v>
      </c>
      <c r="I732" t="s">
        <v>16</v>
      </c>
      <c r="J732">
        <v>1432357200</v>
      </c>
      <c r="K732">
        <v>1432875600</v>
      </c>
      <c r="L732" s="11">
        <f t="shared" si="66"/>
        <v>42147.208333333328</v>
      </c>
      <c r="M732" s="11">
        <f t="shared" si="67"/>
        <v>42153.208333333328</v>
      </c>
      <c r="N732" t="b">
        <v>0</v>
      </c>
      <c r="O732" t="b">
        <v>0</v>
      </c>
      <c r="P732" t="s">
        <v>65</v>
      </c>
      <c r="Q732" t="str">
        <f t="shared" si="68"/>
        <v>technology</v>
      </c>
      <c r="R732" t="str">
        <f t="shared" si="69"/>
        <v>wearables</v>
      </c>
      <c r="S732" s="4">
        <f t="shared" si="70"/>
        <v>4.1266319444444441</v>
      </c>
      <c r="T732" s="5">
        <f t="shared" si="71"/>
        <v>110.96825396825396</v>
      </c>
    </row>
    <row r="733" spans="1:20" x14ac:dyDescent="0.35">
      <c r="A733">
        <v>731</v>
      </c>
      <c r="B733" t="s">
        <v>1500</v>
      </c>
      <c r="C733" s="3" t="s">
        <v>1501</v>
      </c>
      <c r="D733" s="5">
        <v>8000</v>
      </c>
      <c r="E733" s="5">
        <v>7220</v>
      </c>
      <c r="F733" t="s">
        <v>74</v>
      </c>
      <c r="G733">
        <v>219</v>
      </c>
      <c r="H733" t="s">
        <v>21</v>
      </c>
      <c r="I733" t="s">
        <v>22</v>
      </c>
      <c r="J733">
        <v>1500786000</v>
      </c>
      <c r="K733">
        <v>1500872400</v>
      </c>
      <c r="L733" s="11">
        <f t="shared" si="66"/>
        <v>42939.208333333328</v>
      </c>
      <c r="M733" s="11">
        <f t="shared" si="67"/>
        <v>42940.208333333328</v>
      </c>
      <c r="N733" t="b">
        <v>0</v>
      </c>
      <c r="O733" t="b">
        <v>0</v>
      </c>
      <c r="P733" t="s">
        <v>28</v>
      </c>
      <c r="Q733" t="str">
        <f t="shared" si="68"/>
        <v>technology</v>
      </c>
      <c r="R733" t="str">
        <f t="shared" si="69"/>
        <v>web</v>
      </c>
      <c r="S733" s="4">
        <f t="shared" si="70"/>
        <v>0.90249999999999997</v>
      </c>
      <c r="T733" s="5">
        <f t="shared" si="71"/>
        <v>32.968036529680369</v>
      </c>
    </row>
    <row r="734" spans="1:20" x14ac:dyDescent="0.35">
      <c r="A734">
        <v>732</v>
      </c>
      <c r="B734" t="s">
        <v>1502</v>
      </c>
      <c r="C734" s="3" t="s">
        <v>1503</v>
      </c>
      <c r="D734" s="5">
        <v>117000</v>
      </c>
      <c r="E734" s="5">
        <v>107622</v>
      </c>
      <c r="F734" t="s">
        <v>14</v>
      </c>
      <c r="G734">
        <v>1121</v>
      </c>
      <c r="H734" t="s">
        <v>21</v>
      </c>
      <c r="I734" t="s">
        <v>22</v>
      </c>
      <c r="J734">
        <v>1490158800</v>
      </c>
      <c r="K734">
        <v>1492146000</v>
      </c>
      <c r="L734" s="11">
        <f t="shared" si="66"/>
        <v>42816.208333333328</v>
      </c>
      <c r="M734" s="11">
        <f t="shared" si="67"/>
        <v>42839.208333333328</v>
      </c>
      <c r="N734" t="b">
        <v>0</v>
      </c>
      <c r="O734" t="b">
        <v>1</v>
      </c>
      <c r="P734" t="s">
        <v>23</v>
      </c>
      <c r="Q734" t="str">
        <f t="shared" si="68"/>
        <v>music</v>
      </c>
      <c r="R734" t="str">
        <f t="shared" si="69"/>
        <v>rock</v>
      </c>
      <c r="S734" s="4">
        <f t="shared" si="70"/>
        <v>0.91984615384615387</v>
      </c>
      <c r="T734" s="5">
        <f t="shared" si="71"/>
        <v>96.005352363960753</v>
      </c>
    </row>
    <row r="735" spans="1:20" x14ac:dyDescent="0.35">
      <c r="A735">
        <v>733</v>
      </c>
      <c r="B735" t="s">
        <v>1504</v>
      </c>
      <c r="C735" s="3" t="s">
        <v>1505</v>
      </c>
      <c r="D735" s="5">
        <v>15800</v>
      </c>
      <c r="E735" s="5">
        <v>83267</v>
      </c>
      <c r="F735" t="s">
        <v>20</v>
      </c>
      <c r="G735">
        <v>980</v>
      </c>
      <c r="H735" t="s">
        <v>21</v>
      </c>
      <c r="I735" t="s">
        <v>22</v>
      </c>
      <c r="J735">
        <v>1406178000</v>
      </c>
      <c r="K735">
        <v>1407301200</v>
      </c>
      <c r="L735" s="11">
        <f t="shared" si="66"/>
        <v>41844.208333333336</v>
      </c>
      <c r="M735" s="11">
        <f t="shared" si="67"/>
        <v>41857.208333333336</v>
      </c>
      <c r="N735" t="b">
        <v>0</v>
      </c>
      <c r="O735" t="b">
        <v>0</v>
      </c>
      <c r="P735" t="s">
        <v>148</v>
      </c>
      <c r="Q735" t="str">
        <f t="shared" si="68"/>
        <v>music</v>
      </c>
      <c r="R735" t="str">
        <f t="shared" si="69"/>
        <v>metal</v>
      </c>
      <c r="S735" s="4">
        <f t="shared" si="70"/>
        <v>5.2700632911392402</v>
      </c>
      <c r="T735" s="5">
        <f t="shared" si="71"/>
        <v>84.96632653061225</v>
      </c>
    </row>
    <row r="736" spans="1:20" x14ac:dyDescent="0.35">
      <c r="A736">
        <v>734</v>
      </c>
      <c r="B736" t="s">
        <v>1506</v>
      </c>
      <c r="C736" s="3" t="s">
        <v>1507</v>
      </c>
      <c r="D736" s="5">
        <v>4200</v>
      </c>
      <c r="E736" s="5">
        <v>13404</v>
      </c>
      <c r="F736" t="s">
        <v>20</v>
      </c>
      <c r="G736">
        <v>536</v>
      </c>
      <c r="H736" t="s">
        <v>21</v>
      </c>
      <c r="I736" t="s">
        <v>22</v>
      </c>
      <c r="J736">
        <v>1485583200</v>
      </c>
      <c r="K736">
        <v>1486620000</v>
      </c>
      <c r="L736" s="11">
        <f t="shared" si="66"/>
        <v>42763.25</v>
      </c>
      <c r="M736" s="11">
        <f t="shared" si="67"/>
        <v>42775.25</v>
      </c>
      <c r="N736" t="b">
        <v>0</v>
      </c>
      <c r="O736" t="b">
        <v>1</v>
      </c>
      <c r="P736" t="s">
        <v>33</v>
      </c>
      <c r="Q736" t="str">
        <f t="shared" si="68"/>
        <v>theater</v>
      </c>
      <c r="R736" t="str">
        <f t="shared" si="69"/>
        <v>plays</v>
      </c>
      <c r="S736" s="4">
        <f t="shared" si="70"/>
        <v>3.1914285714285713</v>
      </c>
      <c r="T736" s="5">
        <f t="shared" si="71"/>
        <v>25.007462686567163</v>
      </c>
    </row>
    <row r="737" spans="1:20" ht="31" x14ac:dyDescent="0.35">
      <c r="A737">
        <v>735</v>
      </c>
      <c r="B737" t="s">
        <v>1508</v>
      </c>
      <c r="C737" s="3" t="s">
        <v>1509</v>
      </c>
      <c r="D737" s="5">
        <v>37100</v>
      </c>
      <c r="E737" s="5">
        <v>131404</v>
      </c>
      <c r="F737" t="s">
        <v>20</v>
      </c>
      <c r="G737">
        <v>1991</v>
      </c>
      <c r="H737" t="s">
        <v>21</v>
      </c>
      <c r="I737" t="s">
        <v>22</v>
      </c>
      <c r="J737">
        <v>1459314000</v>
      </c>
      <c r="K737">
        <v>1459918800</v>
      </c>
      <c r="L737" s="11">
        <f t="shared" si="66"/>
        <v>42459.208333333328</v>
      </c>
      <c r="M737" s="11">
        <f t="shared" si="67"/>
        <v>42466.208333333328</v>
      </c>
      <c r="N737" t="b">
        <v>0</v>
      </c>
      <c r="O737" t="b">
        <v>0</v>
      </c>
      <c r="P737" t="s">
        <v>122</v>
      </c>
      <c r="Q737" t="str">
        <f t="shared" si="68"/>
        <v>photography</v>
      </c>
      <c r="R737" t="str">
        <f t="shared" si="69"/>
        <v>photography books</v>
      </c>
      <c r="S737" s="4">
        <f t="shared" si="70"/>
        <v>3.5418867924528303</v>
      </c>
      <c r="T737" s="5">
        <f t="shared" si="71"/>
        <v>65.998995479658461</v>
      </c>
    </row>
    <row r="738" spans="1:20" x14ac:dyDescent="0.35">
      <c r="A738">
        <v>736</v>
      </c>
      <c r="B738" t="s">
        <v>1510</v>
      </c>
      <c r="C738" s="3" t="s">
        <v>1511</v>
      </c>
      <c r="D738" s="5">
        <v>7700</v>
      </c>
      <c r="E738" s="5">
        <v>2533</v>
      </c>
      <c r="F738" t="s">
        <v>74</v>
      </c>
      <c r="G738">
        <v>29</v>
      </c>
      <c r="H738" t="s">
        <v>21</v>
      </c>
      <c r="I738" t="s">
        <v>22</v>
      </c>
      <c r="J738">
        <v>1424412000</v>
      </c>
      <c r="K738">
        <v>1424757600</v>
      </c>
      <c r="L738" s="11">
        <f t="shared" si="66"/>
        <v>42055.25</v>
      </c>
      <c r="M738" s="11">
        <f t="shared" si="67"/>
        <v>42059.25</v>
      </c>
      <c r="N738" t="b">
        <v>0</v>
      </c>
      <c r="O738" t="b">
        <v>0</v>
      </c>
      <c r="P738" t="s">
        <v>68</v>
      </c>
      <c r="Q738" t="str">
        <f t="shared" si="68"/>
        <v>publishing</v>
      </c>
      <c r="R738" t="str">
        <f t="shared" si="69"/>
        <v>nonfiction</v>
      </c>
      <c r="S738" s="4">
        <f t="shared" si="70"/>
        <v>0.32896103896103895</v>
      </c>
      <c r="T738" s="5">
        <f t="shared" si="71"/>
        <v>87.34482758620689</v>
      </c>
    </row>
    <row r="739" spans="1:20" ht="31" x14ac:dyDescent="0.35">
      <c r="A739">
        <v>737</v>
      </c>
      <c r="B739" t="s">
        <v>1512</v>
      </c>
      <c r="C739" s="3" t="s">
        <v>1513</v>
      </c>
      <c r="D739" s="5">
        <v>3700</v>
      </c>
      <c r="E739" s="5">
        <v>5028</v>
      </c>
      <c r="F739" t="s">
        <v>20</v>
      </c>
      <c r="G739">
        <v>180</v>
      </c>
      <c r="H739" t="s">
        <v>21</v>
      </c>
      <c r="I739" t="s">
        <v>22</v>
      </c>
      <c r="J739">
        <v>1478844000</v>
      </c>
      <c r="K739">
        <v>1479880800</v>
      </c>
      <c r="L739" s="11">
        <f t="shared" si="66"/>
        <v>42685.25</v>
      </c>
      <c r="M739" s="11">
        <f t="shared" si="67"/>
        <v>42697.25</v>
      </c>
      <c r="N739" t="b">
        <v>0</v>
      </c>
      <c r="O739" t="b">
        <v>0</v>
      </c>
      <c r="P739" t="s">
        <v>60</v>
      </c>
      <c r="Q739" t="str">
        <f t="shared" si="68"/>
        <v>music</v>
      </c>
      <c r="R739" t="str">
        <f t="shared" si="69"/>
        <v>indie rock</v>
      </c>
      <c r="S739" s="4">
        <f t="shared" si="70"/>
        <v>1.358918918918919</v>
      </c>
      <c r="T739" s="5">
        <f t="shared" si="71"/>
        <v>27.933333333333334</v>
      </c>
    </row>
    <row r="740" spans="1:20" x14ac:dyDescent="0.35">
      <c r="A740">
        <v>738</v>
      </c>
      <c r="B740" t="s">
        <v>1032</v>
      </c>
      <c r="C740" s="3" t="s">
        <v>1514</v>
      </c>
      <c r="D740" s="5">
        <v>74700</v>
      </c>
      <c r="E740" s="5">
        <v>1557</v>
      </c>
      <c r="F740" t="s">
        <v>14</v>
      </c>
      <c r="G740">
        <v>15</v>
      </c>
      <c r="H740" t="s">
        <v>21</v>
      </c>
      <c r="I740" t="s">
        <v>22</v>
      </c>
      <c r="J740">
        <v>1416117600</v>
      </c>
      <c r="K740">
        <v>1418018400</v>
      </c>
      <c r="L740" s="11">
        <f t="shared" si="66"/>
        <v>41959.25</v>
      </c>
      <c r="M740" s="11">
        <f t="shared" si="67"/>
        <v>41981.25</v>
      </c>
      <c r="N740" t="b">
        <v>0</v>
      </c>
      <c r="O740" t="b">
        <v>1</v>
      </c>
      <c r="P740" t="s">
        <v>33</v>
      </c>
      <c r="Q740" t="str">
        <f t="shared" si="68"/>
        <v>theater</v>
      </c>
      <c r="R740" t="str">
        <f t="shared" si="69"/>
        <v>plays</v>
      </c>
      <c r="S740" s="4">
        <f t="shared" si="70"/>
        <v>2.0843373493975904E-2</v>
      </c>
      <c r="T740" s="5">
        <f t="shared" si="71"/>
        <v>103.8</v>
      </c>
    </row>
    <row r="741" spans="1:20" x14ac:dyDescent="0.35">
      <c r="A741">
        <v>739</v>
      </c>
      <c r="B741" t="s">
        <v>1515</v>
      </c>
      <c r="C741" s="3" t="s">
        <v>1516</v>
      </c>
      <c r="D741" s="5">
        <v>10000</v>
      </c>
      <c r="E741" s="5">
        <v>6100</v>
      </c>
      <c r="F741" t="s">
        <v>14</v>
      </c>
      <c r="G741">
        <v>191</v>
      </c>
      <c r="H741" t="s">
        <v>21</v>
      </c>
      <c r="I741" t="s">
        <v>22</v>
      </c>
      <c r="J741">
        <v>1340946000</v>
      </c>
      <c r="K741">
        <v>1341032400</v>
      </c>
      <c r="L741" s="11">
        <f t="shared" si="66"/>
        <v>41089.208333333336</v>
      </c>
      <c r="M741" s="11">
        <f t="shared" si="67"/>
        <v>41090.208333333336</v>
      </c>
      <c r="N741" t="b">
        <v>0</v>
      </c>
      <c r="O741" t="b">
        <v>0</v>
      </c>
      <c r="P741" t="s">
        <v>60</v>
      </c>
      <c r="Q741" t="str">
        <f t="shared" si="68"/>
        <v>music</v>
      </c>
      <c r="R741" t="str">
        <f t="shared" si="69"/>
        <v>indie rock</v>
      </c>
      <c r="S741" s="4">
        <f t="shared" si="70"/>
        <v>0.61</v>
      </c>
      <c r="T741" s="5">
        <f t="shared" si="71"/>
        <v>31.937172774869111</v>
      </c>
    </row>
    <row r="742" spans="1:20" x14ac:dyDescent="0.35">
      <c r="A742">
        <v>740</v>
      </c>
      <c r="B742" t="s">
        <v>1517</v>
      </c>
      <c r="C742" s="3" t="s">
        <v>1518</v>
      </c>
      <c r="D742" s="5">
        <v>5300</v>
      </c>
      <c r="E742" s="5">
        <v>1592</v>
      </c>
      <c r="F742" t="s">
        <v>14</v>
      </c>
      <c r="G742">
        <v>16</v>
      </c>
      <c r="H742" t="s">
        <v>21</v>
      </c>
      <c r="I742" t="s">
        <v>22</v>
      </c>
      <c r="J742">
        <v>1486101600</v>
      </c>
      <c r="K742">
        <v>1486360800</v>
      </c>
      <c r="L742" s="11">
        <f t="shared" si="66"/>
        <v>42769.25</v>
      </c>
      <c r="M742" s="11">
        <f t="shared" si="67"/>
        <v>42772.25</v>
      </c>
      <c r="N742" t="b">
        <v>0</v>
      </c>
      <c r="O742" t="b">
        <v>0</v>
      </c>
      <c r="P742" t="s">
        <v>33</v>
      </c>
      <c r="Q742" t="str">
        <f t="shared" si="68"/>
        <v>theater</v>
      </c>
      <c r="R742" t="str">
        <f t="shared" si="69"/>
        <v>plays</v>
      </c>
      <c r="S742" s="4">
        <f t="shared" si="70"/>
        <v>0.30037735849056602</v>
      </c>
      <c r="T742" s="5">
        <f t="shared" si="71"/>
        <v>99.5</v>
      </c>
    </row>
    <row r="743" spans="1:20" x14ac:dyDescent="0.35">
      <c r="A743">
        <v>741</v>
      </c>
      <c r="B743" t="s">
        <v>628</v>
      </c>
      <c r="C743" s="3" t="s">
        <v>1519</v>
      </c>
      <c r="D743" s="5">
        <v>1200</v>
      </c>
      <c r="E743" s="5">
        <v>14150</v>
      </c>
      <c r="F743" t="s">
        <v>20</v>
      </c>
      <c r="G743">
        <v>130</v>
      </c>
      <c r="H743" t="s">
        <v>21</v>
      </c>
      <c r="I743" t="s">
        <v>22</v>
      </c>
      <c r="J743">
        <v>1274590800</v>
      </c>
      <c r="K743">
        <v>1274677200</v>
      </c>
      <c r="L743" s="11">
        <f t="shared" si="66"/>
        <v>40321.208333333336</v>
      </c>
      <c r="M743" s="11">
        <f t="shared" si="67"/>
        <v>40322.208333333336</v>
      </c>
      <c r="N743" t="b">
        <v>0</v>
      </c>
      <c r="O743" t="b">
        <v>0</v>
      </c>
      <c r="P743" t="s">
        <v>33</v>
      </c>
      <c r="Q743" t="str">
        <f t="shared" si="68"/>
        <v>theater</v>
      </c>
      <c r="R743" t="str">
        <f t="shared" si="69"/>
        <v>plays</v>
      </c>
      <c r="S743" s="4">
        <f t="shared" si="70"/>
        <v>11.791666666666666</v>
      </c>
      <c r="T743" s="5">
        <f t="shared" si="71"/>
        <v>108.84615384615384</v>
      </c>
    </row>
    <row r="744" spans="1:20" x14ac:dyDescent="0.35">
      <c r="A744">
        <v>742</v>
      </c>
      <c r="B744" t="s">
        <v>1520</v>
      </c>
      <c r="C744" s="3" t="s">
        <v>1521</v>
      </c>
      <c r="D744" s="5">
        <v>1200</v>
      </c>
      <c r="E744" s="5">
        <v>13513</v>
      </c>
      <c r="F744" t="s">
        <v>20</v>
      </c>
      <c r="G744">
        <v>122</v>
      </c>
      <c r="H744" t="s">
        <v>21</v>
      </c>
      <c r="I744" t="s">
        <v>22</v>
      </c>
      <c r="J744">
        <v>1263880800</v>
      </c>
      <c r="K744">
        <v>1267509600</v>
      </c>
      <c r="L744" s="11">
        <f t="shared" si="66"/>
        <v>40197.25</v>
      </c>
      <c r="M744" s="11">
        <f t="shared" si="67"/>
        <v>40239.25</v>
      </c>
      <c r="N744" t="b">
        <v>0</v>
      </c>
      <c r="O744" t="b">
        <v>0</v>
      </c>
      <c r="P744" t="s">
        <v>50</v>
      </c>
      <c r="Q744" t="str">
        <f t="shared" si="68"/>
        <v>music</v>
      </c>
      <c r="R744" t="str">
        <f t="shared" si="69"/>
        <v>electric music</v>
      </c>
      <c r="S744" s="4">
        <f t="shared" si="70"/>
        <v>11.260833333333334</v>
      </c>
      <c r="T744" s="5">
        <f t="shared" si="71"/>
        <v>110.76229508196721</v>
      </c>
    </row>
    <row r="745" spans="1:20" ht="31" x14ac:dyDescent="0.35">
      <c r="A745">
        <v>743</v>
      </c>
      <c r="B745" t="s">
        <v>1522</v>
      </c>
      <c r="C745" s="3" t="s">
        <v>1523</v>
      </c>
      <c r="D745" s="5">
        <v>3900</v>
      </c>
      <c r="E745" s="5">
        <v>504</v>
      </c>
      <c r="F745" t="s">
        <v>14</v>
      </c>
      <c r="G745">
        <v>17</v>
      </c>
      <c r="H745" t="s">
        <v>21</v>
      </c>
      <c r="I745" t="s">
        <v>22</v>
      </c>
      <c r="J745">
        <v>1445403600</v>
      </c>
      <c r="K745">
        <v>1445922000</v>
      </c>
      <c r="L745" s="11">
        <f t="shared" si="66"/>
        <v>42298.208333333328</v>
      </c>
      <c r="M745" s="11">
        <f t="shared" si="67"/>
        <v>42304.208333333328</v>
      </c>
      <c r="N745" t="b">
        <v>0</v>
      </c>
      <c r="O745" t="b">
        <v>1</v>
      </c>
      <c r="P745" t="s">
        <v>33</v>
      </c>
      <c r="Q745" t="str">
        <f t="shared" si="68"/>
        <v>theater</v>
      </c>
      <c r="R745" t="str">
        <f t="shared" si="69"/>
        <v>plays</v>
      </c>
      <c r="S745" s="4">
        <f t="shared" si="70"/>
        <v>0.12923076923076923</v>
      </c>
      <c r="T745" s="5">
        <f t="shared" si="71"/>
        <v>29.647058823529413</v>
      </c>
    </row>
    <row r="746" spans="1:20" x14ac:dyDescent="0.35">
      <c r="A746">
        <v>744</v>
      </c>
      <c r="B746" t="s">
        <v>1524</v>
      </c>
      <c r="C746" s="3" t="s">
        <v>1525</v>
      </c>
      <c r="D746" s="5">
        <v>2000</v>
      </c>
      <c r="E746" s="5">
        <v>14240</v>
      </c>
      <c r="F746" t="s">
        <v>20</v>
      </c>
      <c r="G746">
        <v>140</v>
      </c>
      <c r="H746" t="s">
        <v>21</v>
      </c>
      <c r="I746" t="s">
        <v>22</v>
      </c>
      <c r="J746">
        <v>1533877200</v>
      </c>
      <c r="K746">
        <v>1534050000</v>
      </c>
      <c r="L746" s="11">
        <f t="shared" si="66"/>
        <v>43322.208333333328</v>
      </c>
      <c r="M746" s="11">
        <f t="shared" si="67"/>
        <v>43324.208333333328</v>
      </c>
      <c r="N746" t="b">
        <v>0</v>
      </c>
      <c r="O746" t="b">
        <v>1</v>
      </c>
      <c r="P746" t="s">
        <v>33</v>
      </c>
      <c r="Q746" t="str">
        <f t="shared" si="68"/>
        <v>theater</v>
      </c>
      <c r="R746" t="str">
        <f t="shared" si="69"/>
        <v>plays</v>
      </c>
      <c r="S746" s="4">
        <f t="shared" si="70"/>
        <v>7.12</v>
      </c>
      <c r="T746" s="5">
        <f t="shared" si="71"/>
        <v>101.71428571428571</v>
      </c>
    </row>
    <row r="747" spans="1:20" ht="31" x14ac:dyDescent="0.35">
      <c r="A747">
        <v>745</v>
      </c>
      <c r="B747" t="s">
        <v>1526</v>
      </c>
      <c r="C747" s="3" t="s">
        <v>1527</v>
      </c>
      <c r="D747" s="5">
        <v>6900</v>
      </c>
      <c r="E747" s="5">
        <v>2091</v>
      </c>
      <c r="F747" t="s">
        <v>14</v>
      </c>
      <c r="G747">
        <v>34</v>
      </c>
      <c r="H747" t="s">
        <v>21</v>
      </c>
      <c r="I747" t="s">
        <v>22</v>
      </c>
      <c r="J747">
        <v>1275195600</v>
      </c>
      <c r="K747">
        <v>1277528400</v>
      </c>
      <c r="L747" s="11">
        <f t="shared" si="66"/>
        <v>40328.208333333336</v>
      </c>
      <c r="M747" s="11">
        <f t="shared" si="67"/>
        <v>40355.208333333336</v>
      </c>
      <c r="N747" t="b">
        <v>0</v>
      </c>
      <c r="O747" t="b">
        <v>0</v>
      </c>
      <c r="P747" t="s">
        <v>65</v>
      </c>
      <c r="Q747" t="str">
        <f t="shared" si="68"/>
        <v>technology</v>
      </c>
      <c r="R747" t="str">
        <f t="shared" si="69"/>
        <v>wearables</v>
      </c>
      <c r="S747" s="4">
        <f t="shared" si="70"/>
        <v>0.30304347826086958</v>
      </c>
      <c r="T747" s="5">
        <f t="shared" si="71"/>
        <v>61.5</v>
      </c>
    </row>
    <row r="748" spans="1:20" x14ac:dyDescent="0.35">
      <c r="A748">
        <v>746</v>
      </c>
      <c r="B748" t="s">
        <v>1528</v>
      </c>
      <c r="C748" s="3" t="s">
        <v>1529</v>
      </c>
      <c r="D748" s="5">
        <v>55800</v>
      </c>
      <c r="E748" s="5">
        <v>118580</v>
      </c>
      <c r="F748" t="s">
        <v>20</v>
      </c>
      <c r="G748">
        <v>3388</v>
      </c>
      <c r="H748" t="s">
        <v>21</v>
      </c>
      <c r="I748" t="s">
        <v>22</v>
      </c>
      <c r="J748">
        <v>1318136400</v>
      </c>
      <c r="K748">
        <v>1318568400</v>
      </c>
      <c r="L748" s="11">
        <f t="shared" si="66"/>
        <v>40825.208333333336</v>
      </c>
      <c r="M748" s="11">
        <f t="shared" si="67"/>
        <v>40830.208333333336</v>
      </c>
      <c r="N748" t="b">
        <v>0</v>
      </c>
      <c r="O748" t="b">
        <v>0</v>
      </c>
      <c r="P748" t="s">
        <v>28</v>
      </c>
      <c r="Q748" t="str">
        <f t="shared" si="68"/>
        <v>technology</v>
      </c>
      <c r="R748" t="str">
        <f t="shared" si="69"/>
        <v>web</v>
      </c>
      <c r="S748" s="4">
        <f t="shared" si="70"/>
        <v>2.1250896057347672</v>
      </c>
      <c r="T748" s="5">
        <f t="shared" si="71"/>
        <v>35</v>
      </c>
    </row>
    <row r="749" spans="1:20" x14ac:dyDescent="0.35">
      <c r="A749">
        <v>747</v>
      </c>
      <c r="B749" t="s">
        <v>1530</v>
      </c>
      <c r="C749" s="3" t="s">
        <v>1531</v>
      </c>
      <c r="D749" s="5">
        <v>4900</v>
      </c>
      <c r="E749" s="5">
        <v>11214</v>
      </c>
      <c r="F749" t="s">
        <v>20</v>
      </c>
      <c r="G749">
        <v>280</v>
      </c>
      <c r="H749" t="s">
        <v>21</v>
      </c>
      <c r="I749" t="s">
        <v>22</v>
      </c>
      <c r="J749">
        <v>1283403600</v>
      </c>
      <c r="K749">
        <v>1284354000</v>
      </c>
      <c r="L749" s="11">
        <f t="shared" si="66"/>
        <v>40423.208333333336</v>
      </c>
      <c r="M749" s="11">
        <f t="shared" si="67"/>
        <v>40434.208333333336</v>
      </c>
      <c r="N749" t="b">
        <v>0</v>
      </c>
      <c r="O749" t="b">
        <v>0</v>
      </c>
      <c r="P749" t="s">
        <v>33</v>
      </c>
      <c r="Q749" t="str">
        <f t="shared" si="68"/>
        <v>theater</v>
      </c>
      <c r="R749" t="str">
        <f t="shared" si="69"/>
        <v>plays</v>
      </c>
      <c r="S749" s="4">
        <f t="shared" si="70"/>
        <v>2.2885714285714287</v>
      </c>
      <c r="T749" s="5">
        <f t="shared" si="71"/>
        <v>40.049999999999997</v>
      </c>
    </row>
    <row r="750" spans="1:20" x14ac:dyDescent="0.35">
      <c r="A750">
        <v>748</v>
      </c>
      <c r="B750" t="s">
        <v>1532</v>
      </c>
      <c r="C750" s="3" t="s">
        <v>1533</v>
      </c>
      <c r="D750" s="5">
        <v>194900</v>
      </c>
      <c r="E750" s="5">
        <v>68137</v>
      </c>
      <c r="F750" t="s">
        <v>74</v>
      </c>
      <c r="G750">
        <v>614</v>
      </c>
      <c r="H750" t="s">
        <v>21</v>
      </c>
      <c r="I750" t="s">
        <v>22</v>
      </c>
      <c r="J750">
        <v>1267423200</v>
      </c>
      <c r="K750">
        <v>1269579600</v>
      </c>
      <c r="L750" s="11">
        <f t="shared" si="66"/>
        <v>40238.25</v>
      </c>
      <c r="M750" s="11">
        <f t="shared" si="67"/>
        <v>40263.208333333336</v>
      </c>
      <c r="N750" t="b">
        <v>0</v>
      </c>
      <c r="O750" t="b">
        <v>1</v>
      </c>
      <c r="P750" t="s">
        <v>71</v>
      </c>
      <c r="Q750" t="str">
        <f t="shared" si="68"/>
        <v>film &amp; video</v>
      </c>
      <c r="R750" t="str">
        <f t="shared" si="69"/>
        <v>animation</v>
      </c>
      <c r="S750" s="4">
        <f t="shared" si="70"/>
        <v>0.34959979476654696</v>
      </c>
      <c r="T750" s="5">
        <f t="shared" si="71"/>
        <v>110.97231270358306</v>
      </c>
    </row>
    <row r="751" spans="1:20" x14ac:dyDescent="0.35">
      <c r="A751">
        <v>749</v>
      </c>
      <c r="B751" t="s">
        <v>1534</v>
      </c>
      <c r="C751" s="3" t="s">
        <v>1535</v>
      </c>
      <c r="D751" s="5">
        <v>8600</v>
      </c>
      <c r="E751" s="5">
        <v>13527</v>
      </c>
      <c r="F751" t="s">
        <v>20</v>
      </c>
      <c r="G751">
        <v>366</v>
      </c>
      <c r="H751" t="s">
        <v>107</v>
      </c>
      <c r="I751" t="s">
        <v>108</v>
      </c>
      <c r="J751">
        <v>1412744400</v>
      </c>
      <c r="K751">
        <v>1413781200</v>
      </c>
      <c r="L751" s="11">
        <f t="shared" si="66"/>
        <v>41920.208333333336</v>
      </c>
      <c r="M751" s="11">
        <f t="shared" si="67"/>
        <v>41932.208333333336</v>
      </c>
      <c r="N751" t="b">
        <v>0</v>
      </c>
      <c r="O751" t="b">
        <v>1</v>
      </c>
      <c r="P751" t="s">
        <v>65</v>
      </c>
      <c r="Q751" t="str">
        <f t="shared" si="68"/>
        <v>technology</v>
      </c>
      <c r="R751" t="str">
        <f t="shared" si="69"/>
        <v>wearables</v>
      </c>
      <c r="S751" s="4">
        <f t="shared" si="70"/>
        <v>1.5729069767441861</v>
      </c>
      <c r="T751" s="5">
        <f t="shared" si="71"/>
        <v>36.959016393442624</v>
      </c>
    </row>
    <row r="752" spans="1:20" x14ac:dyDescent="0.35">
      <c r="A752">
        <v>750</v>
      </c>
      <c r="B752" t="s">
        <v>1536</v>
      </c>
      <c r="C752" s="3" t="s">
        <v>1537</v>
      </c>
      <c r="D752" s="5">
        <v>100</v>
      </c>
      <c r="E752" s="5">
        <v>1</v>
      </c>
      <c r="F752" t="s">
        <v>14</v>
      </c>
      <c r="G752">
        <v>1</v>
      </c>
      <c r="H752" t="s">
        <v>40</v>
      </c>
      <c r="I752" t="s">
        <v>41</v>
      </c>
      <c r="J752">
        <v>1277960400</v>
      </c>
      <c r="K752">
        <v>1280120400</v>
      </c>
      <c r="L752" s="11">
        <f t="shared" si="66"/>
        <v>40360.208333333336</v>
      </c>
      <c r="M752" s="11">
        <f t="shared" si="67"/>
        <v>40385.208333333336</v>
      </c>
      <c r="N752" t="b">
        <v>0</v>
      </c>
      <c r="O752" t="b">
        <v>0</v>
      </c>
      <c r="P752" t="s">
        <v>50</v>
      </c>
      <c r="Q752" t="str">
        <f t="shared" si="68"/>
        <v>music</v>
      </c>
      <c r="R752" t="str">
        <f t="shared" si="69"/>
        <v>electric music</v>
      </c>
      <c r="S752" s="4">
        <f t="shared" si="70"/>
        <v>0.01</v>
      </c>
      <c r="T752" s="5">
        <f t="shared" si="71"/>
        <v>1</v>
      </c>
    </row>
    <row r="753" spans="1:20" x14ac:dyDescent="0.35">
      <c r="A753">
        <v>751</v>
      </c>
      <c r="B753" t="s">
        <v>1538</v>
      </c>
      <c r="C753" s="3" t="s">
        <v>1539</v>
      </c>
      <c r="D753" s="5">
        <v>3600</v>
      </c>
      <c r="E753" s="5">
        <v>8363</v>
      </c>
      <c r="F753" t="s">
        <v>20</v>
      </c>
      <c r="G753">
        <v>270</v>
      </c>
      <c r="H753" t="s">
        <v>21</v>
      </c>
      <c r="I753" t="s">
        <v>22</v>
      </c>
      <c r="J753">
        <v>1458190800</v>
      </c>
      <c r="K753">
        <v>1459486800</v>
      </c>
      <c r="L753" s="11">
        <f t="shared" si="66"/>
        <v>42446.208333333328</v>
      </c>
      <c r="M753" s="11">
        <f t="shared" si="67"/>
        <v>42461.208333333328</v>
      </c>
      <c r="N753" t="b">
        <v>1</v>
      </c>
      <c r="O753" t="b">
        <v>1</v>
      </c>
      <c r="P753" t="s">
        <v>68</v>
      </c>
      <c r="Q753" t="str">
        <f t="shared" si="68"/>
        <v>publishing</v>
      </c>
      <c r="R753" t="str">
        <f t="shared" si="69"/>
        <v>nonfiction</v>
      </c>
      <c r="S753" s="4">
        <f t="shared" si="70"/>
        <v>2.3230555555555554</v>
      </c>
      <c r="T753" s="5">
        <f t="shared" si="71"/>
        <v>30.974074074074075</v>
      </c>
    </row>
    <row r="754" spans="1:20" x14ac:dyDescent="0.35">
      <c r="A754">
        <v>752</v>
      </c>
      <c r="B754" t="s">
        <v>1540</v>
      </c>
      <c r="C754" s="3" t="s">
        <v>1541</v>
      </c>
      <c r="D754" s="5">
        <v>5800</v>
      </c>
      <c r="E754" s="5">
        <v>5362</v>
      </c>
      <c r="F754" t="s">
        <v>74</v>
      </c>
      <c r="G754">
        <v>114</v>
      </c>
      <c r="H754" t="s">
        <v>21</v>
      </c>
      <c r="I754" t="s">
        <v>22</v>
      </c>
      <c r="J754">
        <v>1280984400</v>
      </c>
      <c r="K754">
        <v>1282539600</v>
      </c>
      <c r="L754" s="11">
        <f t="shared" si="66"/>
        <v>40395.208333333336</v>
      </c>
      <c r="M754" s="11">
        <f t="shared" si="67"/>
        <v>40413.208333333336</v>
      </c>
      <c r="N754" t="b">
        <v>0</v>
      </c>
      <c r="O754" t="b">
        <v>1</v>
      </c>
      <c r="P754" t="s">
        <v>33</v>
      </c>
      <c r="Q754" t="str">
        <f t="shared" si="68"/>
        <v>theater</v>
      </c>
      <c r="R754" t="str">
        <f t="shared" si="69"/>
        <v>plays</v>
      </c>
      <c r="S754" s="4">
        <f t="shared" si="70"/>
        <v>0.92448275862068963</v>
      </c>
      <c r="T754" s="5">
        <f t="shared" si="71"/>
        <v>47.035087719298247</v>
      </c>
    </row>
    <row r="755" spans="1:20" x14ac:dyDescent="0.35">
      <c r="A755">
        <v>753</v>
      </c>
      <c r="B755" t="s">
        <v>1542</v>
      </c>
      <c r="C755" s="3" t="s">
        <v>1543</v>
      </c>
      <c r="D755" s="5">
        <v>4700</v>
      </c>
      <c r="E755" s="5">
        <v>12065</v>
      </c>
      <c r="F755" t="s">
        <v>20</v>
      </c>
      <c r="G755">
        <v>137</v>
      </c>
      <c r="H755" t="s">
        <v>21</v>
      </c>
      <c r="I755" t="s">
        <v>22</v>
      </c>
      <c r="J755">
        <v>1274590800</v>
      </c>
      <c r="K755">
        <v>1275886800</v>
      </c>
      <c r="L755" s="11">
        <f t="shared" si="66"/>
        <v>40321.208333333336</v>
      </c>
      <c r="M755" s="11">
        <f t="shared" si="67"/>
        <v>40336.208333333336</v>
      </c>
      <c r="N755" t="b">
        <v>0</v>
      </c>
      <c r="O755" t="b">
        <v>0</v>
      </c>
      <c r="P755" t="s">
        <v>122</v>
      </c>
      <c r="Q755" t="str">
        <f t="shared" si="68"/>
        <v>photography</v>
      </c>
      <c r="R755" t="str">
        <f t="shared" si="69"/>
        <v>photography books</v>
      </c>
      <c r="S755" s="4">
        <f t="shared" si="70"/>
        <v>2.5670212765957445</v>
      </c>
      <c r="T755" s="5">
        <f t="shared" si="71"/>
        <v>88.065693430656935</v>
      </c>
    </row>
    <row r="756" spans="1:20" x14ac:dyDescent="0.35">
      <c r="A756">
        <v>754</v>
      </c>
      <c r="B756" t="s">
        <v>1544</v>
      </c>
      <c r="C756" s="3" t="s">
        <v>1545</v>
      </c>
      <c r="D756" s="5">
        <v>70400</v>
      </c>
      <c r="E756" s="5">
        <v>118603</v>
      </c>
      <c r="F756" t="s">
        <v>20</v>
      </c>
      <c r="G756">
        <v>3205</v>
      </c>
      <c r="H756" t="s">
        <v>21</v>
      </c>
      <c r="I756" t="s">
        <v>22</v>
      </c>
      <c r="J756">
        <v>1351400400</v>
      </c>
      <c r="K756">
        <v>1355983200</v>
      </c>
      <c r="L756" s="11">
        <f t="shared" si="66"/>
        <v>41210.208333333336</v>
      </c>
      <c r="M756" s="11">
        <f t="shared" si="67"/>
        <v>41263.25</v>
      </c>
      <c r="N756" t="b">
        <v>0</v>
      </c>
      <c r="O756" t="b">
        <v>0</v>
      </c>
      <c r="P756" t="s">
        <v>33</v>
      </c>
      <c r="Q756" t="str">
        <f t="shared" si="68"/>
        <v>theater</v>
      </c>
      <c r="R756" t="str">
        <f t="shared" si="69"/>
        <v>plays</v>
      </c>
      <c r="S756" s="4">
        <f t="shared" si="70"/>
        <v>1.6847017045454546</v>
      </c>
      <c r="T756" s="5">
        <f t="shared" si="71"/>
        <v>37.005616224648989</v>
      </c>
    </row>
    <row r="757" spans="1:20" x14ac:dyDescent="0.35">
      <c r="A757">
        <v>755</v>
      </c>
      <c r="B757" t="s">
        <v>1546</v>
      </c>
      <c r="C757" s="3" t="s">
        <v>1547</v>
      </c>
      <c r="D757" s="5">
        <v>4500</v>
      </c>
      <c r="E757" s="5">
        <v>7496</v>
      </c>
      <c r="F757" t="s">
        <v>20</v>
      </c>
      <c r="G757">
        <v>288</v>
      </c>
      <c r="H757" t="s">
        <v>36</v>
      </c>
      <c r="I757" t="s">
        <v>37</v>
      </c>
      <c r="J757">
        <v>1514354400</v>
      </c>
      <c r="K757">
        <v>1515391200</v>
      </c>
      <c r="L757" s="11">
        <f t="shared" si="66"/>
        <v>43096.25</v>
      </c>
      <c r="M757" s="11">
        <f t="shared" si="67"/>
        <v>43108.25</v>
      </c>
      <c r="N757" t="b">
        <v>0</v>
      </c>
      <c r="O757" t="b">
        <v>1</v>
      </c>
      <c r="P757" t="s">
        <v>33</v>
      </c>
      <c r="Q757" t="str">
        <f t="shared" si="68"/>
        <v>theater</v>
      </c>
      <c r="R757" t="str">
        <f t="shared" si="69"/>
        <v>plays</v>
      </c>
      <c r="S757" s="4">
        <f t="shared" si="70"/>
        <v>1.6657777777777778</v>
      </c>
      <c r="T757" s="5">
        <f t="shared" si="71"/>
        <v>26.027777777777779</v>
      </c>
    </row>
    <row r="758" spans="1:20" x14ac:dyDescent="0.35">
      <c r="A758">
        <v>756</v>
      </c>
      <c r="B758" t="s">
        <v>1548</v>
      </c>
      <c r="C758" s="3" t="s">
        <v>1549</v>
      </c>
      <c r="D758" s="5">
        <v>1300</v>
      </c>
      <c r="E758" s="5">
        <v>10037</v>
      </c>
      <c r="F758" t="s">
        <v>20</v>
      </c>
      <c r="G758">
        <v>148</v>
      </c>
      <c r="H758" t="s">
        <v>21</v>
      </c>
      <c r="I758" t="s">
        <v>22</v>
      </c>
      <c r="J758">
        <v>1421733600</v>
      </c>
      <c r="K758">
        <v>1422252000</v>
      </c>
      <c r="L758" s="11">
        <f t="shared" si="66"/>
        <v>42024.25</v>
      </c>
      <c r="M758" s="11">
        <f t="shared" si="67"/>
        <v>42030.25</v>
      </c>
      <c r="N758" t="b">
        <v>0</v>
      </c>
      <c r="O758" t="b">
        <v>0</v>
      </c>
      <c r="P758" t="s">
        <v>33</v>
      </c>
      <c r="Q758" t="str">
        <f t="shared" si="68"/>
        <v>theater</v>
      </c>
      <c r="R758" t="str">
        <f t="shared" si="69"/>
        <v>plays</v>
      </c>
      <c r="S758" s="4">
        <f t="shared" si="70"/>
        <v>7.7207692307692311</v>
      </c>
      <c r="T758" s="5">
        <f t="shared" si="71"/>
        <v>67.817567567567565</v>
      </c>
    </row>
    <row r="759" spans="1:20" x14ac:dyDescent="0.35">
      <c r="A759">
        <v>757</v>
      </c>
      <c r="B759" t="s">
        <v>1550</v>
      </c>
      <c r="C759" s="3" t="s">
        <v>1551</v>
      </c>
      <c r="D759" s="5">
        <v>1400</v>
      </c>
      <c r="E759" s="5">
        <v>5696</v>
      </c>
      <c r="F759" t="s">
        <v>20</v>
      </c>
      <c r="G759">
        <v>114</v>
      </c>
      <c r="H759" t="s">
        <v>21</v>
      </c>
      <c r="I759" t="s">
        <v>22</v>
      </c>
      <c r="J759">
        <v>1305176400</v>
      </c>
      <c r="K759">
        <v>1305522000</v>
      </c>
      <c r="L759" s="11">
        <f t="shared" si="66"/>
        <v>40675.208333333336</v>
      </c>
      <c r="M759" s="11">
        <f t="shared" si="67"/>
        <v>40679.208333333336</v>
      </c>
      <c r="N759" t="b">
        <v>0</v>
      </c>
      <c r="O759" t="b">
        <v>0</v>
      </c>
      <c r="P759" t="s">
        <v>53</v>
      </c>
      <c r="Q759" t="str">
        <f t="shared" si="68"/>
        <v>film &amp; video</v>
      </c>
      <c r="R759" t="str">
        <f t="shared" si="69"/>
        <v>drama</v>
      </c>
      <c r="S759" s="4">
        <f t="shared" si="70"/>
        <v>4.0685714285714285</v>
      </c>
      <c r="T759" s="5">
        <f t="shared" si="71"/>
        <v>49.964912280701753</v>
      </c>
    </row>
    <row r="760" spans="1:20" x14ac:dyDescent="0.35">
      <c r="A760">
        <v>758</v>
      </c>
      <c r="B760" t="s">
        <v>1552</v>
      </c>
      <c r="C760" s="3" t="s">
        <v>1553</v>
      </c>
      <c r="D760" s="5">
        <v>29600</v>
      </c>
      <c r="E760" s="5">
        <v>167005</v>
      </c>
      <c r="F760" t="s">
        <v>20</v>
      </c>
      <c r="G760">
        <v>1518</v>
      </c>
      <c r="H760" t="s">
        <v>15</v>
      </c>
      <c r="I760" t="s">
        <v>16</v>
      </c>
      <c r="J760">
        <v>1414126800</v>
      </c>
      <c r="K760">
        <v>1414904400</v>
      </c>
      <c r="L760" s="11">
        <f t="shared" si="66"/>
        <v>41936.208333333336</v>
      </c>
      <c r="M760" s="11">
        <f t="shared" si="67"/>
        <v>41945.208333333336</v>
      </c>
      <c r="N760" t="b">
        <v>0</v>
      </c>
      <c r="O760" t="b">
        <v>0</v>
      </c>
      <c r="P760" t="s">
        <v>23</v>
      </c>
      <c r="Q760" t="str">
        <f t="shared" si="68"/>
        <v>music</v>
      </c>
      <c r="R760" t="str">
        <f t="shared" si="69"/>
        <v>rock</v>
      </c>
      <c r="S760" s="4">
        <f t="shared" si="70"/>
        <v>5.6420608108108112</v>
      </c>
      <c r="T760" s="5">
        <f t="shared" si="71"/>
        <v>110.01646903820817</v>
      </c>
    </row>
    <row r="761" spans="1:20" ht="31" x14ac:dyDescent="0.35">
      <c r="A761">
        <v>759</v>
      </c>
      <c r="B761" t="s">
        <v>1554</v>
      </c>
      <c r="C761" s="3" t="s">
        <v>1555</v>
      </c>
      <c r="D761" s="5">
        <v>167500</v>
      </c>
      <c r="E761" s="5">
        <v>114615</v>
      </c>
      <c r="F761" t="s">
        <v>14</v>
      </c>
      <c r="G761">
        <v>1274</v>
      </c>
      <c r="H761" t="s">
        <v>21</v>
      </c>
      <c r="I761" t="s">
        <v>22</v>
      </c>
      <c r="J761">
        <v>1517810400</v>
      </c>
      <c r="K761">
        <v>1520402400</v>
      </c>
      <c r="L761" s="11">
        <f t="shared" si="66"/>
        <v>43136.25</v>
      </c>
      <c r="M761" s="11">
        <f t="shared" si="67"/>
        <v>43166.25</v>
      </c>
      <c r="N761" t="b">
        <v>0</v>
      </c>
      <c r="O761" t="b">
        <v>0</v>
      </c>
      <c r="P761" t="s">
        <v>50</v>
      </c>
      <c r="Q761" t="str">
        <f t="shared" si="68"/>
        <v>music</v>
      </c>
      <c r="R761" t="str">
        <f t="shared" si="69"/>
        <v>electric music</v>
      </c>
      <c r="S761" s="4">
        <f t="shared" si="70"/>
        <v>0.6842686567164179</v>
      </c>
      <c r="T761" s="5">
        <f t="shared" si="71"/>
        <v>89.964678178963894</v>
      </c>
    </row>
    <row r="762" spans="1:20" x14ac:dyDescent="0.35">
      <c r="A762">
        <v>760</v>
      </c>
      <c r="B762" t="s">
        <v>1556</v>
      </c>
      <c r="C762" s="3" t="s">
        <v>1557</v>
      </c>
      <c r="D762" s="5">
        <v>48300</v>
      </c>
      <c r="E762" s="5">
        <v>16592</v>
      </c>
      <c r="F762" t="s">
        <v>14</v>
      </c>
      <c r="G762">
        <v>210</v>
      </c>
      <c r="H762" t="s">
        <v>107</v>
      </c>
      <c r="I762" t="s">
        <v>108</v>
      </c>
      <c r="J762">
        <v>1564635600</v>
      </c>
      <c r="K762">
        <v>1567141200</v>
      </c>
      <c r="L762" s="11">
        <f t="shared" si="66"/>
        <v>43678.208333333328</v>
      </c>
      <c r="M762" s="11">
        <f t="shared" si="67"/>
        <v>43707.208333333328</v>
      </c>
      <c r="N762" t="b">
        <v>0</v>
      </c>
      <c r="O762" t="b">
        <v>1</v>
      </c>
      <c r="P762" t="s">
        <v>89</v>
      </c>
      <c r="Q762" t="str">
        <f t="shared" si="68"/>
        <v>games</v>
      </c>
      <c r="R762" t="str">
        <f t="shared" si="69"/>
        <v>video games</v>
      </c>
      <c r="S762" s="4">
        <f t="shared" si="70"/>
        <v>0.34351966873706002</v>
      </c>
      <c r="T762" s="5">
        <f t="shared" si="71"/>
        <v>79.009523809523813</v>
      </c>
    </row>
    <row r="763" spans="1:20" x14ac:dyDescent="0.35">
      <c r="A763">
        <v>761</v>
      </c>
      <c r="B763" t="s">
        <v>1558</v>
      </c>
      <c r="C763" s="3" t="s">
        <v>1559</v>
      </c>
      <c r="D763" s="5">
        <v>2200</v>
      </c>
      <c r="E763" s="5">
        <v>14420</v>
      </c>
      <c r="F763" t="s">
        <v>20</v>
      </c>
      <c r="G763">
        <v>166</v>
      </c>
      <c r="H763" t="s">
        <v>21</v>
      </c>
      <c r="I763" t="s">
        <v>22</v>
      </c>
      <c r="J763">
        <v>1500699600</v>
      </c>
      <c r="K763">
        <v>1501131600</v>
      </c>
      <c r="L763" s="11">
        <f t="shared" si="66"/>
        <v>42938.208333333328</v>
      </c>
      <c r="M763" s="11">
        <f t="shared" si="67"/>
        <v>42943.208333333328</v>
      </c>
      <c r="N763" t="b">
        <v>0</v>
      </c>
      <c r="O763" t="b">
        <v>0</v>
      </c>
      <c r="P763" t="s">
        <v>23</v>
      </c>
      <c r="Q763" t="str">
        <f t="shared" si="68"/>
        <v>music</v>
      </c>
      <c r="R763" t="str">
        <f t="shared" si="69"/>
        <v>rock</v>
      </c>
      <c r="S763" s="4">
        <f t="shared" si="70"/>
        <v>6.5545454545454547</v>
      </c>
      <c r="T763" s="5">
        <f t="shared" si="71"/>
        <v>86.867469879518069</v>
      </c>
    </row>
    <row r="764" spans="1:20" x14ac:dyDescent="0.35">
      <c r="A764">
        <v>762</v>
      </c>
      <c r="B764" t="s">
        <v>668</v>
      </c>
      <c r="C764" s="3" t="s">
        <v>1560</v>
      </c>
      <c r="D764" s="5">
        <v>3500</v>
      </c>
      <c r="E764" s="5">
        <v>6204</v>
      </c>
      <c r="F764" t="s">
        <v>20</v>
      </c>
      <c r="G764">
        <v>100</v>
      </c>
      <c r="H764" t="s">
        <v>26</v>
      </c>
      <c r="I764" t="s">
        <v>27</v>
      </c>
      <c r="J764">
        <v>1354082400</v>
      </c>
      <c r="K764">
        <v>1355032800</v>
      </c>
      <c r="L764" s="11">
        <f t="shared" si="66"/>
        <v>41241.25</v>
      </c>
      <c r="M764" s="11">
        <f t="shared" si="67"/>
        <v>41252.25</v>
      </c>
      <c r="N764" t="b">
        <v>0</v>
      </c>
      <c r="O764" t="b">
        <v>0</v>
      </c>
      <c r="P764" t="s">
        <v>159</v>
      </c>
      <c r="Q764" t="str">
        <f t="shared" si="68"/>
        <v>music</v>
      </c>
      <c r="R764" t="str">
        <f t="shared" si="69"/>
        <v>jazz</v>
      </c>
      <c r="S764" s="4">
        <f t="shared" si="70"/>
        <v>1.7725714285714285</v>
      </c>
      <c r="T764" s="5">
        <f t="shared" si="71"/>
        <v>62.04</v>
      </c>
    </row>
    <row r="765" spans="1:20" x14ac:dyDescent="0.35">
      <c r="A765">
        <v>763</v>
      </c>
      <c r="B765" t="s">
        <v>1561</v>
      </c>
      <c r="C765" s="3" t="s">
        <v>1562</v>
      </c>
      <c r="D765" s="5">
        <v>5600</v>
      </c>
      <c r="E765" s="5">
        <v>6338</v>
      </c>
      <c r="F765" t="s">
        <v>20</v>
      </c>
      <c r="G765">
        <v>235</v>
      </c>
      <c r="H765" t="s">
        <v>21</v>
      </c>
      <c r="I765" t="s">
        <v>22</v>
      </c>
      <c r="J765">
        <v>1336453200</v>
      </c>
      <c r="K765">
        <v>1339477200</v>
      </c>
      <c r="L765" s="11">
        <f t="shared" si="66"/>
        <v>41037.208333333336</v>
      </c>
      <c r="M765" s="11">
        <f t="shared" si="67"/>
        <v>41072.208333333336</v>
      </c>
      <c r="N765" t="b">
        <v>0</v>
      </c>
      <c r="O765" t="b">
        <v>1</v>
      </c>
      <c r="P765" t="s">
        <v>33</v>
      </c>
      <c r="Q765" t="str">
        <f t="shared" si="68"/>
        <v>theater</v>
      </c>
      <c r="R765" t="str">
        <f t="shared" si="69"/>
        <v>plays</v>
      </c>
      <c r="S765" s="4">
        <f t="shared" si="70"/>
        <v>1.1317857142857144</v>
      </c>
      <c r="T765" s="5">
        <f t="shared" si="71"/>
        <v>26.970212765957445</v>
      </c>
    </row>
    <row r="766" spans="1:20" ht="31" x14ac:dyDescent="0.35">
      <c r="A766">
        <v>764</v>
      </c>
      <c r="B766" t="s">
        <v>1563</v>
      </c>
      <c r="C766" s="3" t="s">
        <v>1564</v>
      </c>
      <c r="D766" s="5">
        <v>1100</v>
      </c>
      <c r="E766" s="5">
        <v>8010</v>
      </c>
      <c r="F766" t="s">
        <v>20</v>
      </c>
      <c r="G766">
        <v>148</v>
      </c>
      <c r="H766" t="s">
        <v>21</v>
      </c>
      <c r="I766" t="s">
        <v>22</v>
      </c>
      <c r="J766">
        <v>1305262800</v>
      </c>
      <c r="K766">
        <v>1305954000</v>
      </c>
      <c r="L766" s="11">
        <f t="shared" si="66"/>
        <v>40676.208333333336</v>
      </c>
      <c r="M766" s="11">
        <f t="shared" si="67"/>
        <v>40684.208333333336</v>
      </c>
      <c r="N766" t="b">
        <v>0</v>
      </c>
      <c r="O766" t="b">
        <v>0</v>
      </c>
      <c r="P766" t="s">
        <v>23</v>
      </c>
      <c r="Q766" t="str">
        <f t="shared" si="68"/>
        <v>music</v>
      </c>
      <c r="R766" t="str">
        <f t="shared" si="69"/>
        <v>rock</v>
      </c>
      <c r="S766" s="4">
        <f t="shared" si="70"/>
        <v>7.2818181818181822</v>
      </c>
      <c r="T766" s="5">
        <f t="shared" si="71"/>
        <v>54.121621621621621</v>
      </c>
    </row>
    <row r="767" spans="1:20" x14ac:dyDescent="0.35">
      <c r="A767">
        <v>765</v>
      </c>
      <c r="B767" t="s">
        <v>1565</v>
      </c>
      <c r="C767" s="3" t="s">
        <v>1566</v>
      </c>
      <c r="D767" s="5">
        <v>3900</v>
      </c>
      <c r="E767" s="5">
        <v>8125</v>
      </c>
      <c r="F767" t="s">
        <v>20</v>
      </c>
      <c r="G767">
        <v>198</v>
      </c>
      <c r="H767" t="s">
        <v>21</v>
      </c>
      <c r="I767" t="s">
        <v>22</v>
      </c>
      <c r="J767">
        <v>1492232400</v>
      </c>
      <c r="K767">
        <v>1494392400</v>
      </c>
      <c r="L767" s="11">
        <f t="shared" si="66"/>
        <v>42840.208333333328</v>
      </c>
      <c r="M767" s="11">
        <f t="shared" si="67"/>
        <v>42865.208333333328</v>
      </c>
      <c r="N767" t="b">
        <v>1</v>
      </c>
      <c r="O767" t="b">
        <v>1</v>
      </c>
      <c r="P767" t="s">
        <v>60</v>
      </c>
      <c r="Q767" t="str">
        <f t="shared" si="68"/>
        <v>music</v>
      </c>
      <c r="R767" t="str">
        <f t="shared" si="69"/>
        <v>indie rock</v>
      </c>
      <c r="S767" s="4">
        <f t="shared" si="70"/>
        <v>2.0833333333333335</v>
      </c>
      <c r="T767" s="5">
        <f t="shared" si="71"/>
        <v>41.035353535353536</v>
      </c>
    </row>
    <row r="768" spans="1:20" ht="31" x14ac:dyDescent="0.35">
      <c r="A768">
        <v>766</v>
      </c>
      <c r="B768" t="s">
        <v>1567</v>
      </c>
      <c r="C768" s="3" t="s">
        <v>1568</v>
      </c>
      <c r="D768" s="5">
        <v>43800</v>
      </c>
      <c r="E768" s="5">
        <v>13653</v>
      </c>
      <c r="F768" t="s">
        <v>14</v>
      </c>
      <c r="G768">
        <v>248</v>
      </c>
      <c r="H768" t="s">
        <v>26</v>
      </c>
      <c r="I768" t="s">
        <v>27</v>
      </c>
      <c r="J768">
        <v>1537333200</v>
      </c>
      <c r="K768">
        <v>1537419600</v>
      </c>
      <c r="L768" s="11">
        <f t="shared" si="66"/>
        <v>43362.208333333328</v>
      </c>
      <c r="M768" s="11">
        <f t="shared" si="67"/>
        <v>43363.208333333328</v>
      </c>
      <c r="N768" t="b">
        <v>0</v>
      </c>
      <c r="O768" t="b">
        <v>0</v>
      </c>
      <c r="P768" t="s">
        <v>474</v>
      </c>
      <c r="Q768" t="str">
        <f t="shared" si="68"/>
        <v>film &amp; video</v>
      </c>
      <c r="R768" t="str">
        <f t="shared" si="69"/>
        <v>science fiction</v>
      </c>
      <c r="S768" s="4">
        <f t="shared" si="70"/>
        <v>0.31171232876712329</v>
      </c>
      <c r="T768" s="5">
        <f t="shared" si="71"/>
        <v>55.052419354838712</v>
      </c>
    </row>
    <row r="769" spans="1:20" x14ac:dyDescent="0.35">
      <c r="A769">
        <v>767</v>
      </c>
      <c r="B769" t="s">
        <v>1569</v>
      </c>
      <c r="C769" s="3" t="s">
        <v>1570</v>
      </c>
      <c r="D769" s="5">
        <v>97200</v>
      </c>
      <c r="E769" s="5">
        <v>55372</v>
      </c>
      <c r="F769" t="s">
        <v>14</v>
      </c>
      <c r="G769">
        <v>513</v>
      </c>
      <c r="H769" t="s">
        <v>21</v>
      </c>
      <c r="I769" t="s">
        <v>22</v>
      </c>
      <c r="J769">
        <v>1444107600</v>
      </c>
      <c r="K769">
        <v>1447999200</v>
      </c>
      <c r="L769" s="11">
        <f t="shared" si="66"/>
        <v>42283.208333333328</v>
      </c>
      <c r="M769" s="11">
        <f t="shared" si="67"/>
        <v>42328.25</v>
      </c>
      <c r="N769" t="b">
        <v>0</v>
      </c>
      <c r="O769" t="b">
        <v>0</v>
      </c>
      <c r="P769" t="s">
        <v>206</v>
      </c>
      <c r="Q769" t="str">
        <f t="shared" si="68"/>
        <v>publishing</v>
      </c>
      <c r="R769" t="str">
        <f t="shared" si="69"/>
        <v>translations</v>
      </c>
      <c r="S769" s="4">
        <f t="shared" si="70"/>
        <v>0.56967078189300413</v>
      </c>
      <c r="T769" s="5">
        <f t="shared" si="71"/>
        <v>107.93762183235867</v>
      </c>
    </row>
    <row r="770" spans="1:20" x14ac:dyDescent="0.35">
      <c r="A770">
        <v>768</v>
      </c>
      <c r="B770" t="s">
        <v>1571</v>
      </c>
      <c r="C770" s="3" t="s">
        <v>1572</v>
      </c>
      <c r="D770" s="5">
        <v>4800</v>
      </c>
      <c r="E770" s="5">
        <v>11088</v>
      </c>
      <c r="F770" t="s">
        <v>20</v>
      </c>
      <c r="G770">
        <v>150</v>
      </c>
      <c r="H770" t="s">
        <v>21</v>
      </c>
      <c r="I770" t="s">
        <v>22</v>
      </c>
      <c r="J770">
        <v>1386741600</v>
      </c>
      <c r="K770">
        <v>1388037600</v>
      </c>
      <c r="L770" s="11">
        <f t="shared" ref="L770:L833" si="72">J770 / 86400 + DATE(1970,1,1)</f>
        <v>41619.25</v>
      </c>
      <c r="M770" s="11">
        <f t="shared" ref="M770:M833" si="73">K770 / 86400 + DATE(1970,1,1)</f>
        <v>41634.25</v>
      </c>
      <c r="N770" t="b">
        <v>0</v>
      </c>
      <c r="O770" t="b">
        <v>0</v>
      </c>
      <c r="P770" t="s">
        <v>33</v>
      </c>
      <c r="Q770" t="str">
        <f t="shared" ref="Q770:Q833" si="74">LEFT(P770, FIND("/", P770)-1)</f>
        <v>theater</v>
      </c>
      <c r="R770" t="str">
        <f t="shared" ref="R770:R833" si="75">RIGHT(P770, LEN(P770) -FIND("/", P770))</f>
        <v>plays</v>
      </c>
      <c r="S770" s="4">
        <f t="shared" ref="S770:S833" si="76">E770/D770</f>
        <v>2.31</v>
      </c>
      <c r="T770" s="5">
        <f t="shared" ref="T770:T833" si="77">IFERROR(E770/G770, "n/a")</f>
        <v>73.92</v>
      </c>
    </row>
    <row r="771" spans="1:20" x14ac:dyDescent="0.35">
      <c r="A771">
        <v>769</v>
      </c>
      <c r="B771" t="s">
        <v>1573</v>
      </c>
      <c r="C771" s="3" t="s">
        <v>1574</v>
      </c>
      <c r="D771" s="5">
        <v>125600</v>
      </c>
      <c r="E771" s="5">
        <v>109106</v>
      </c>
      <c r="F771" t="s">
        <v>14</v>
      </c>
      <c r="G771">
        <v>3410</v>
      </c>
      <c r="H771" t="s">
        <v>21</v>
      </c>
      <c r="I771" t="s">
        <v>22</v>
      </c>
      <c r="J771">
        <v>1376542800</v>
      </c>
      <c r="K771">
        <v>1378789200</v>
      </c>
      <c r="L771" s="11">
        <f t="shared" si="72"/>
        <v>41501.208333333336</v>
      </c>
      <c r="M771" s="11">
        <f t="shared" si="73"/>
        <v>41527.208333333336</v>
      </c>
      <c r="N771" t="b">
        <v>0</v>
      </c>
      <c r="O771" t="b">
        <v>0</v>
      </c>
      <c r="P771" t="s">
        <v>89</v>
      </c>
      <c r="Q771" t="str">
        <f t="shared" si="74"/>
        <v>games</v>
      </c>
      <c r="R771" t="str">
        <f t="shared" si="75"/>
        <v>video games</v>
      </c>
      <c r="S771" s="4">
        <f t="shared" si="76"/>
        <v>0.86867834394904464</v>
      </c>
      <c r="T771" s="5">
        <f t="shared" si="77"/>
        <v>31.995894428152493</v>
      </c>
    </row>
    <row r="772" spans="1:20" x14ac:dyDescent="0.35">
      <c r="A772">
        <v>770</v>
      </c>
      <c r="B772" t="s">
        <v>1575</v>
      </c>
      <c r="C772" s="3" t="s">
        <v>1576</v>
      </c>
      <c r="D772" s="5">
        <v>4300</v>
      </c>
      <c r="E772" s="5">
        <v>11642</v>
      </c>
      <c r="F772" t="s">
        <v>20</v>
      </c>
      <c r="G772">
        <v>216</v>
      </c>
      <c r="H772" t="s">
        <v>107</v>
      </c>
      <c r="I772" t="s">
        <v>108</v>
      </c>
      <c r="J772">
        <v>1397451600</v>
      </c>
      <c r="K772">
        <v>1398056400</v>
      </c>
      <c r="L772" s="11">
        <f t="shared" si="72"/>
        <v>41743.208333333336</v>
      </c>
      <c r="M772" s="11">
        <f t="shared" si="73"/>
        <v>41750.208333333336</v>
      </c>
      <c r="N772" t="b">
        <v>0</v>
      </c>
      <c r="O772" t="b">
        <v>1</v>
      </c>
      <c r="P772" t="s">
        <v>33</v>
      </c>
      <c r="Q772" t="str">
        <f t="shared" si="74"/>
        <v>theater</v>
      </c>
      <c r="R772" t="str">
        <f t="shared" si="75"/>
        <v>plays</v>
      </c>
      <c r="S772" s="4">
        <f t="shared" si="76"/>
        <v>2.7074418604651163</v>
      </c>
      <c r="T772" s="5">
        <f t="shared" si="77"/>
        <v>53.898148148148145</v>
      </c>
    </row>
    <row r="773" spans="1:20" x14ac:dyDescent="0.35">
      <c r="A773">
        <v>771</v>
      </c>
      <c r="B773" t="s">
        <v>1577</v>
      </c>
      <c r="C773" s="3" t="s">
        <v>1578</v>
      </c>
      <c r="D773" s="5">
        <v>5600</v>
      </c>
      <c r="E773" s="5">
        <v>2769</v>
      </c>
      <c r="F773" t="s">
        <v>74</v>
      </c>
      <c r="G773">
        <v>26</v>
      </c>
      <c r="H773" t="s">
        <v>21</v>
      </c>
      <c r="I773" t="s">
        <v>22</v>
      </c>
      <c r="J773">
        <v>1548482400</v>
      </c>
      <c r="K773">
        <v>1550815200</v>
      </c>
      <c r="L773" s="11">
        <f t="shared" si="72"/>
        <v>43491.25</v>
      </c>
      <c r="M773" s="11">
        <f t="shared" si="73"/>
        <v>43518.25</v>
      </c>
      <c r="N773" t="b">
        <v>0</v>
      </c>
      <c r="O773" t="b">
        <v>0</v>
      </c>
      <c r="P773" t="s">
        <v>33</v>
      </c>
      <c r="Q773" t="str">
        <f t="shared" si="74"/>
        <v>theater</v>
      </c>
      <c r="R773" t="str">
        <f t="shared" si="75"/>
        <v>plays</v>
      </c>
      <c r="S773" s="4">
        <f t="shared" si="76"/>
        <v>0.49446428571428569</v>
      </c>
      <c r="T773" s="5">
        <f t="shared" si="77"/>
        <v>106.5</v>
      </c>
    </row>
    <row r="774" spans="1:20" x14ac:dyDescent="0.35">
      <c r="A774">
        <v>772</v>
      </c>
      <c r="B774" t="s">
        <v>1579</v>
      </c>
      <c r="C774" s="3" t="s">
        <v>1580</v>
      </c>
      <c r="D774" s="5">
        <v>149600</v>
      </c>
      <c r="E774" s="5">
        <v>169586</v>
      </c>
      <c r="F774" t="s">
        <v>20</v>
      </c>
      <c r="G774">
        <v>5139</v>
      </c>
      <c r="H774" t="s">
        <v>21</v>
      </c>
      <c r="I774" t="s">
        <v>22</v>
      </c>
      <c r="J774">
        <v>1549692000</v>
      </c>
      <c r="K774">
        <v>1550037600</v>
      </c>
      <c r="L774" s="11">
        <f t="shared" si="72"/>
        <v>43505.25</v>
      </c>
      <c r="M774" s="11">
        <f t="shared" si="73"/>
        <v>43509.25</v>
      </c>
      <c r="N774" t="b">
        <v>0</v>
      </c>
      <c r="O774" t="b">
        <v>0</v>
      </c>
      <c r="P774" t="s">
        <v>60</v>
      </c>
      <c r="Q774" t="str">
        <f t="shared" si="74"/>
        <v>music</v>
      </c>
      <c r="R774" t="str">
        <f t="shared" si="75"/>
        <v>indie rock</v>
      </c>
      <c r="S774" s="4">
        <f t="shared" si="76"/>
        <v>1.1335962566844919</v>
      </c>
      <c r="T774" s="5">
        <f t="shared" si="77"/>
        <v>32.999805409612762</v>
      </c>
    </row>
    <row r="775" spans="1:20" x14ac:dyDescent="0.35">
      <c r="A775">
        <v>773</v>
      </c>
      <c r="B775" t="s">
        <v>1581</v>
      </c>
      <c r="C775" s="3" t="s">
        <v>1582</v>
      </c>
      <c r="D775" s="5">
        <v>53100</v>
      </c>
      <c r="E775" s="5">
        <v>101185</v>
      </c>
      <c r="F775" t="s">
        <v>20</v>
      </c>
      <c r="G775">
        <v>2353</v>
      </c>
      <c r="H775" t="s">
        <v>21</v>
      </c>
      <c r="I775" t="s">
        <v>22</v>
      </c>
      <c r="J775">
        <v>1492059600</v>
      </c>
      <c r="K775">
        <v>1492923600</v>
      </c>
      <c r="L775" s="11">
        <f t="shared" si="72"/>
        <v>42838.208333333328</v>
      </c>
      <c r="M775" s="11">
        <f t="shared" si="73"/>
        <v>42848.208333333328</v>
      </c>
      <c r="N775" t="b">
        <v>0</v>
      </c>
      <c r="O775" t="b">
        <v>0</v>
      </c>
      <c r="P775" t="s">
        <v>33</v>
      </c>
      <c r="Q775" t="str">
        <f t="shared" si="74"/>
        <v>theater</v>
      </c>
      <c r="R775" t="str">
        <f t="shared" si="75"/>
        <v>plays</v>
      </c>
      <c r="S775" s="4">
        <f t="shared" si="76"/>
        <v>1.9055555555555554</v>
      </c>
      <c r="T775" s="5">
        <f t="shared" si="77"/>
        <v>43.00254993625159</v>
      </c>
    </row>
    <row r="776" spans="1:20" x14ac:dyDescent="0.35">
      <c r="A776">
        <v>774</v>
      </c>
      <c r="B776" t="s">
        <v>1583</v>
      </c>
      <c r="C776" s="3" t="s">
        <v>1584</v>
      </c>
      <c r="D776" s="5">
        <v>5000</v>
      </c>
      <c r="E776" s="5">
        <v>6775</v>
      </c>
      <c r="F776" t="s">
        <v>20</v>
      </c>
      <c r="G776">
        <v>78</v>
      </c>
      <c r="H776" t="s">
        <v>107</v>
      </c>
      <c r="I776" t="s">
        <v>108</v>
      </c>
      <c r="J776">
        <v>1463979600</v>
      </c>
      <c r="K776">
        <v>1467522000</v>
      </c>
      <c r="L776" s="11">
        <f t="shared" si="72"/>
        <v>42513.208333333328</v>
      </c>
      <c r="M776" s="11">
        <f t="shared" si="73"/>
        <v>42554.208333333328</v>
      </c>
      <c r="N776" t="b">
        <v>0</v>
      </c>
      <c r="O776" t="b">
        <v>0</v>
      </c>
      <c r="P776" t="s">
        <v>28</v>
      </c>
      <c r="Q776" t="str">
        <f t="shared" si="74"/>
        <v>technology</v>
      </c>
      <c r="R776" t="str">
        <f t="shared" si="75"/>
        <v>web</v>
      </c>
      <c r="S776" s="4">
        <f t="shared" si="76"/>
        <v>1.355</v>
      </c>
      <c r="T776" s="5">
        <f t="shared" si="77"/>
        <v>86.858974358974365</v>
      </c>
    </row>
    <row r="777" spans="1:20" ht="31" x14ac:dyDescent="0.35">
      <c r="A777">
        <v>775</v>
      </c>
      <c r="B777" t="s">
        <v>1585</v>
      </c>
      <c r="C777" s="3" t="s">
        <v>1586</v>
      </c>
      <c r="D777" s="5">
        <v>9400</v>
      </c>
      <c r="E777" s="5">
        <v>968</v>
      </c>
      <c r="F777" t="s">
        <v>14</v>
      </c>
      <c r="G777">
        <v>10</v>
      </c>
      <c r="H777" t="s">
        <v>21</v>
      </c>
      <c r="I777" t="s">
        <v>22</v>
      </c>
      <c r="J777">
        <v>1415253600</v>
      </c>
      <c r="K777">
        <v>1416117600</v>
      </c>
      <c r="L777" s="11">
        <f t="shared" si="72"/>
        <v>41949.25</v>
      </c>
      <c r="M777" s="11">
        <f t="shared" si="73"/>
        <v>41959.25</v>
      </c>
      <c r="N777" t="b">
        <v>0</v>
      </c>
      <c r="O777" t="b">
        <v>0</v>
      </c>
      <c r="P777" t="s">
        <v>23</v>
      </c>
      <c r="Q777" t="str">
        <f t="shared" si="74"/>
        <v>music</v>
      </c>
      <c r="R777" t="str">
        <f t="shared" si="75"/>
        <v>rock</v>
      </c>
      <c r="S777" s="4">
        <f t="shared" si="76"/>
        <v>0.10297872340425532</v>
      </c>
      <c r="T777" s="5">
        <f t="shared" si="77"/>
        <v>96.8</v>
      </c>
    </row>
    <row r="778" spans="1:20" x14ac:dyDescent="0.35">
      <c r="A778">
        <v>776</v>
      </c>
      <c r="B778" t="s">
        <v>1587</v>
      </c>
      <c r="C778" s="3" t="s">
        <v>1588</v>
      </c>
      <c r="D778" s="5">
        <v>110800</v>
      </c>
      <c r="E778" s="5">
        <v>72623</v>
      </c>
      <c r="F778" t="s">
        <v>14</v>
      </c>
      <c r="G778">
        <v>2201</v>
      </c>
      <c r="H778" t="s">
        <v>21</v>
      </c>
      <c r="I778" t="s">
        <v>22</v>
      </c>
      <c r="J778">
        <v>1562216400</v>
      </c>
      <c r="K778">
        <v>1563771600</v>
      </c>
      <c r="L778" s="11">
        <f t="shared" si="72"/>
        <v>43650.208333333328</v>
      </c>
      <c r="M778" s="11">
        <f t="shared" si="73"/>
        <v>43668.208333333328</v>
      </c>
      <c r="N778" t="b">
        <v>0</v>
      </c>
      <c r="O778" t="b">
        <v>0</v>
      </c>
      <c r="P778" t="s">
        <v>33</v>
      </c>
      <c r="Q778" t="str">
        <f t="shared" si="74"/>
        <v>theater</v>
      </c>
      <c r="R778" t="str">
        <f t="shared" si="75"/>
        <v>plays</v>
      </c>
      <c r="S778" s="4">
        <f t="shared" si="76"/>
        <v>0.65544223826714798</v>
      </c>
      <c r="T778" s="5">
        <f t="shared" si="77"/>
        <v>32.995456610631528</v>
      </c>
    </row>
    <row r="779" spans="1:20" x14ac:dyDescent="0.35">
      <c r="A779">
        <v>777</v>
      </c>
      <c r="B779" t="s">
        <v>1589</v>
      </c>
      <c r="C779" s="3" t="s">
        <v>1590</v>
      </c>
      <c r="D779" s="5">
        <v>93800</v>
      </c>
      <c r="E779" s="5">
        <v>45987</v>
      </c>
      <c r="F779" t="s">
        <v>14</v>
      </c>
      <c r="G779">
        <v>676</v>
      </c>
      <c r="H779" t="s">
        <v>21</v>
      </c>
      <c r="I779" t="s">
        <v>22</v>
      </c>
      <c r="J779">
        <v>1316754000</v>
      </c>
      <c r="K779">
        <v>1319259600</v>
      </c>
      <c r="L779" s="11">
        <f t="shared" si="72"/>
        <v>40809.208333333336</v>
      </c>
      <c r="M779" s="11">
        <f t="shared" si="73"/>
        <v>40838.208333333336</v>
      </c>
      <c r="N779" t="b">
        <v>0</v>
      </c>
      <c r="O779" t="b">
        <v>0</v>
      </c>
      <c r="P779" t="s">
        <v>33</v>
      </c>
      <c r="Q779" t="str">
        <f t="shared" si="74"/>
        <v>theater</v>
      </c>
      <c r="R779" t="str">
        <f t="shared" si="75"/>
        <v>plays</v>
      </c>
      <c r="S779" s="4">
        <f t="shared" si="76"/>
        <v>0.49026652452025588</v>
      </c>
      <c r="T779" s="5">
        <f t="shared" si="77"/>
        <v>68.028106508875737</v>
      </c>
    </row>
    <row r="780" spans="1:20" x14ac:dyDescent="0.35">
      <c r="A780">
        <v>778</v>
      </c>
      <c r="B780" t="s">
        <v>1591</v>
      </c>
      <c r="C780" s="3" t="s">
        <v>1592</v>
      </c>
      <c r="D780" s="5">
        <v>1300</v>
      </c>
      <c r="E780" s="5">
        <v>10243</v>
      </c>
      <c r="F780" t="s">
        <v>20</v>
      </c>
      <c r="G780">
        <v>174</v>
      </c>
      <c r="H780" t="s">
        <v>98</v>
      </c>
      <c r="I780" t="s">
        <v>99</v>
      </c>
      <c r="J780">
        <v>1313211600</v>
      </c>
      <c r="K780">
        <v>1313643600</v>
      </c>
      <c r="L780" s="11">
        <f t="shared" si="72"/>
        <v>40768.208333333336</v>
      </c>
      <c r="M780" s="11">
        <f t="shared" si="73"/>
        <v>40773.208333333336</v>
      </c>
      <c r="N780" t="b">
        <v>0</v>
      </c>
      <c r="O780" t="b">
        <v>0</v>
      </c>
      <c r="P780" t="s">
        <v>71</v>
      </c>
      <c r="Q780" t="str">
        <f t="shared" si="74"/>
        <v>film &amp; video</v>
      </c>
      <c r="R780" t="str">
        <f t="shared" si="75"/>
        <v>animation</v>
      </c>
      <c r="S780" s="4">
        <f t="shared" si="76"/>
        <v>7.8792307692307695</v>
      </c>
      <c r="T780" s="5">
        <f t="shared" si="77"/>
        <v>58.867816091954026</v>
      </c>
    </row>
    <row r="781" spans="1:20" x14ac:dyDescent="0.35">
      <c r="A781">
        <v>779</v>
      </c>
      <c r="B781" t="s">
        <v>1593</v>
      </c>
      <c r="C781" s="3" t="s">
        <v>1594</v>
      </c>
      <c r="D781" s="5">
        <v>108700</v>
      </c>
      <c r="E781" s="5">
        <v>87293</v>
      </c>
      <c r="F781" t="s">
        <v>14</v>
      </c>
      <c r="G781">
        <v>831</v>
      </c>
      <c r="H781" t="s">
        <v>21</v>
      </c>
      <c r="I781" t="s">
        <v>22</v>
      </c>
      <c r="J781">
        <v>1439528400</v>
      </c>
      <c r="K781">
        <v>1440306000</v>
      </c>
      <c r="L781" s="11">
        <f t="shared" si="72"/>
        <v>42230.208333333328</v>
      </c>
      <c r="M781" s="11">
        <f t="shared" si="73"/>
        <v>42239.208333333328</v>
      </c>
      <c r="N781" t="b">
        <v>0</v>
      </c>
      <c r="O781" t="b">
        <v>1</v>
      </c>
      <c r="P781" t="s">
        <v>33</v>
      </c>
      <c r="Q781" t="str">
        <f t="shared" si="74"/>
        <v>theater</v>
      </c>
      <c r="R781" t="str">
        <f t="shared" si="75"/>
        <v>plays</v>
      </c>
      <c r="S781" s="4">
        <f t="shared" si="76"/>
        <v>0.80306347746090156</v>
      </c>
      <c r="T781" s="5">
        <f t="shared" si="77"/>
        <v>105.04572803850782</v>
      </c>
    </row>
    <row r="782" spans="1:20" x14ac:dyDescent="0.35">
      <c r="A782">
        <v>780</v>
      </c>
      <c r="B782" t="s">
        <v>1595</v>
      </c>
      <c r="C782" s="3" t="s">
        <v>1596</v>
      </c>
      <c r="D782" s="5">
        <v>5100</v>
      </c>
      <c r="E782" s="5">
        <v>5421</v>
      </c>
      <c r="F782" t="s">
        <v>20</v>
      </c>
      <c r="G782">
        <v>164</v>
      </c>
      <c r="H782" t="s">
        <v>21</v>
      </c>
      <c r="I782" t="s">
        <v>22</v>
      </c>
      <c r="J782">
        <v>1469163600</v>
      </c>
      <c r="K782">
        <v>1470805200</v>
      </c>
      <c r="L782" s="11">
        <f t="shared" si="72"/>
        <v>42573.208333333328</v>
      </c>
      <c r="M782" s="11">
        <f t="shared" si="73"/>
        <v>42592.208333333328</v>
      </c>
      <c r="N782" t="b">
        <v>0</v>
      </c>
      <c r="O782" t="b">
        <v>1</v>
      </c>
      <c r="P782" t="s">
        <v>53</v>
      </c>
      <c r="Q782" t="str">
        <f t="shared" si="74"/>
        <v>film &amp; video</v>
      </c>
      <c r="R782" t="str">
        <f t="shared" si="75"/>
        <v>drama</v>
      </c>
      <c r="S782" s="4">
        <f t="shared" si="76"/>
        <v>1.0629411764705883</v>
      </c>
      <c r="T782" s="5">
        <f t="shared" si="77"/>
        <v>33.054878048780488</v>
      </c>
    </row>
    <row r="783" spans="1:20" x14ac:dyDescent="0.35">
      <c r="A783">
        <v>781</v>
      </c>
      <c r="B783" t="s">
        <v>1597</v>
      </c>
      <c r="C783" s="3" t="s">
        <v>1598</v>
      </c>
      <c r="D783" s="5">
        <v>8700</v>
      </c>
      <c r="E783" s="5">
        <v>4414</v>
      </c>
      <c r="F783" t="s">
        <v>74</v>
      </c>
      <c r="G783">
        <v>56</v>
      </c>
      <c r="H783" t="s">
        <v>98</v>
      </c>
      <c r="I783" t="s">
        <v>99</v>
      </c>
      <c r="J783">
        <v>1288501200</v>
      </c>
      <c r="K783">
        <v>1292911200</v>
      </c>
      <c r="L783" s="11">
        <f t="shared" si="72"/>
        <v>40482.208333333336</v>
      </c>
      <c r="M783" s="11">
        <f t="shared" si="73"/>
        <v>40533.25</v>
      </c>
      <c r="N783" t="b">
        <v>0</v>
      </c>
      <c r="O783" t="b">
        <v>0</v>
      </c>
      <c r="P783" t="s">
        <v>33</v>
      </c>
      <c r="Q783" t="str">
        <f t="shared" si="74"/>
        <v>theater</v>
      </c>
      <c r="R783" t="str">
        <f t="shared" si="75"/>
        <v>plays</v>
      </c>
      <c r="S783" s="4">
        <f t="shared" si="76"/>
        <v>0.50735632183908042</v>
      </c>
      <c r="T783" s="5">
        <f t="shared" si="77"/>
        <v>78.821428571428569</v>
      </c>
    </row>
    <row r="784" spans="1:20" x14ac:dyDescent="0.35">
      <c r="A784">
        <v>782</v>
      </c>
      <c r="B784" t="s">
        <v>1599</v>
      </c>
      <c r="C784" s="3" t="s">
        <v>1600</v>
      </c>
      <c r="D784" s="5">
        <v>5100</v>
      </c>
      <c r="E784" s="5">
        <v>10981</v>
      </c>
      <c r="F784" t="s">
        <v>20</v>
      </c>
      <c r="G784">
        <v>161</v>
      </c>
      <c r="H784" t="s">
        <v>21</v>
      </c>
      <c r="I784" t="s">
        <v>22</v>
      </c>
      <c r="J784">
        <v>1298959200</v>
      </c>
      <c r="K784">
        <v>1301374800</v>
      </c>
      <c r="L784" s="11">
        <f t="shared" si="72"/>
        <v>40603.25</v>
      </c>
      <c r="M784" s="11">
        <f t="shared" si="73"/>
        <v>40631.208333333336</v>
      </c>
      <c r="N784" t="b">
        <v>0</v>
      </c>
      <c r="O784" t="b">
        <v>1</v>
      </c>
      <c r="P784" t="s">
        <v>71</v>
      </c>
      <c r="Q784" t="str">
        <f t="shared" si="74"/>
        <v>film &amp; video</v>
      </c>
      <c r="R784" t="str">
        <f t="shared" si="75"/>
        <v>animation</v>
      </c>
      <c r="S784" s="4">
        <f t="shared" si="76"/>
        <v>2.153137254901961</v>
      </c>
      <c r="T784" s="5">
        <f t="shared" si="77"/>
        <v>68.204968944099377</v>
      </c>
    </row>
    <row r="785" spans="1:20" x14ac:dyDescent="0.35">
      <c r="A785">
        <v>783</v>
      </c>
      <c r="B785" t="s">
        <v>1601</v>
      </c>
      <c r="C785" s="3" t="s">
        <v>1602</v>
      </c>
      <c r="D785" s="5">
        <v>7400</v>
      </c>
      <c r="E785" s="5">
        <v>10451</v>
      </c>
      <c r="F785" t="s">
        <v>20</v>
      </c>
      <c r="G785">
        <v>138</v>
      </c>
      <c r="H785" t="s">
        <v>21</v>
      </c>
      <c r="I785" t="s">
        <v>22</v>
      </c>
      <c r="J785">
        <v>1387260000</v>
      </c>
      <c r="K785">
        <v>1387864800</v>
      </c>
      <c r="L785" s="11">
        <f t="shared" si="72"/>
        <v>41625.25</v>
      </c>
      <c r="M785" s="11">
        <f t="shared" si="73"/>
        <v>41632.25</v>
      </c>
      <c r="N785" t="b">
        <v>0</v>
      </c>
      <c r="O785" t="b">
        <v>0</v>
      </c>
      <c r="P785" t="s">
        <v>23</v>
      </c>
      <c r="Q785" t="str">
        <f t="shared" si="74"/>
        <v>music</v>
      </c>
      <c r="R785" t="str">
        <f t="shared" si="75"/>
        <v>rock</v>
      </c>
      <c r="S785" s="4">
        <f t="shared" si="76"/>
        <v>1.4122972972972974</v>
      </c>
      <c r="T785" s="5">
        <f t="shared" si="77"/>
        <v>75.731884057971016</v>
      </c>
    </row>
    <row r="786" spans="1:20" x14ac:dyDescent="0.35">
      <c r="A786">
        <v>784</v>
      </c>
      <c r="B786" t="s">
        <v>1603</v>
      </c>
      <c r="C786" s="3" t="s">
        <v>1604</v>
      </c>
      <c r="D786" s="5">
        <v>88900</v>
      </c>
      <c r="E786" s="5">
        <v>102535</v>
      </c>
      <c r="F786" t="s">
        <v>20</v>
      </c>
      <c r="G786">
        <v>3308</v>
      </c>
      <c r="H786" t="s">
        <v>21</v>
      </c>
      <c r="I786" t="s">
        <v>22</v>
      </c>
      <c r="J786">
        <v>1457244000</v>
      </c>
      <c r="K786">
        <v>1458190800</v>
      </c>
      <c r="L786" s="11">
        <f t="shared" si="72"/>
        <v>42435.25</v>
      </c>
      <c r="M786" s="11">
        <f t="shared" si="73"/>
        <v>42446.208333333328</v>
      </c>
      <c r="N786" t="b">
        <v>0</v>
      </c>
      <c r="O786" t="b">
        <v>0</v>
      </c>
      <c r="P786" t="s">
        <v>28</v>
      </c>
      <c r="Q786" t="str">
        <f t="shared" si="74"/>
        <v>technology</v>
      </c>
      <c r="R786" t="str">
        <f t="shared" si="75"/>
        <v>web</v>
      </c>
      <c r="S786" s="4">
        <f t="shared" si="76"/>
        <v>1.1533745781777278</v>
      </c>
      <c r="T786" s="5">
        <f t="shared" si="77"/>
        <v>30.996070133010882</v>
      </c>
    </row>
    <row r="787" spans="1:20" ht="31" x14ac:dyDescent="0.35">
      <c r="A787">
        <v>785</v>
      </c>
      <c r="B787" t="s">
        <v>1605</v>
      </c>
      <c r="C787" s="3" t="s">
        <v>1606</v>
      </c>
      <c r="D787" s="5">
        <v>6700</v>
      </c>
      <c r="E787" s="5">
        <v>12939</v>
      </c>
      <c r="F787" t="s">
        <v>20</v>
      </c>
      <c r="G787">
        <v>127</v>
      </c>
      <c r="H787" t="s">
        <v>26</v>
      </c>
      <c r="I787" t="s">
        <v>27</v>
      </c>
      <c r="J787">
        <v>1556341200</v>
      </c>
      <c r="K787">
        <v>1559278800</v>
      </c>
      <c r="L787" s="11">
        <f t="shared" si="72"/>
        <v>43582.208333333328</v>
      </c>
      <c r="M787" s="11">
        <f t="shared" si="73"/>
        <v>43616.208333333328</v>
      </c>
      <c r="N787" t="b">
        <v>0</v>
      </c>
      <c r="O787" t="b">
        <v>1</v>
      </c>
      <c r="P787" t="s">
        <v>71</v>
      </c>
      <c r="Q787" t="str">
        <f t="shared" si="74"/>
        <v>film &amp; video</v>
      </c>
      <c r="R787" t="str">
        <f t="shared" si="75"/>
        <v>animation</v>
      </c>
      <c r="S787" s="4">
        <f t="shared" si="76"/>
        <v>1.9311940298507462</v>
      </c>
      <c r="T787" s="5">
        <f t="shared" si="77"/>
        <v>101.88188976377953</v>
      </c>
    </row>
    <row r="788" spans="1:20" x14ac:dyDescent="0.35">
      <c r="A788">
        <v>786</v>
      </c>
      <c r="B788" t="s">
        <v>1607</v>
      </c>
      <c r="C788" s="3" t="s">
        <v>1608</v>
      </c>
      <c r="D788" s="5">
        <v>1500</v>
      </c>
      <c r="E788" s="5">
        <v>10946</v>
      </c>
      <c r="F788" t="s">
        <v>20</v>
      </c>
      <c r="G788">
        <v>207</v>
      </c>
      <c r="H788" t="s">
        <v>107</v>
      </c>
      <c r="I788" t="s">
        <v>108</v>
      </c>
      <c r="J788">
        <v>1522126800</v>
      </c>
      <c r="K788">
        <v>1522731600</v>
      </c>
      <c r="L788" s="11">
        <f t="shared" si="72"/>
        <v>43186.208333333328</v>
      </c>
      <c r="M788" s="11">
        <f t="shared" si="73"/>
        <v>43193.208333333328</v>
      </c>
      <c r="N788" t="b">
        <v>0</v>
      </c>
      <c r="O788" t="b">
        <v>1</v>
      </c>
      <c r="P788" t="s">
        <v>159</v>
      </c>
      <c r="Q788" t="str">
        <f t="shared" si="74"/>
        <v>music</v>
      </c>
      <c r="R788" t="str">
        <f t="shared" si="75"/>
        <v>jazz</v>
      </c>
      <c r="S788" s="4">
        <f t="shared" si="76"/>
        <v>7.2973333333333334</v>
      </c>
      <c r="T788" s="5">
        <f t="shared" si="77"/>
        <v>52.879227053140099</v>
      </c>
    </row>
    <row r="789" spans="1:20" x14ac:dyDescent="0.35">
      <c r="A789">
        <v>787</v>
      </c>
      <c r="B789" t="s">
        <v>1609</v>
      </c>
      <c r="C789" s="3" t="s">
        <v>1610</v>
      </c>
      <c r="D789" s="5">
        <v>61200</v>
      </c>
      <c r="E789" s="5">
        <v>60994</v>
      </c>
      <c r="F789" t="s">
        <v>14</v>
      </c>
      <c r="G789">
        <v>859</v>
      </c>
      <c r="H789" t="s">
        <v>15</v>
      </c>
      <c r="I789" t="s">
        <v>16</v>
      </c>
      <c r="J789">
        <v>1305954000</v>
      </c>
      <c r="K789">
        <v>1306731600</v>
      </c>
      <c r="L789" s="11">
        <f t="shared" si="72"/>
        <v>40684.208333333336</v>
      </c>
      <c r="M789" s="11">
        <f t="shared" si="73"/>
        <v>40693.208333333336</v>
      </c>
      <c r="N789" t="b">
        <v>0</v>
      </c>
      <c r="O789" t="b">
        <v>0</v>
      </c>
      <c r="P789" t="s">
        <v>23</v>
      </c>
      <c r="Q789" t="str">
        <f t="shared" si="74"/>
        <v>music</v>
      </c>
      <c r="R789" t="str">
        <f t="shared" si="75"/>
        <v>rock</v>
      </c>
      <c r="S789" s="4">
        <f t="shared" si="76"/>
        <v>0.99663398692810456</v>
      </c>
      <c r="T789" s="5">
        <f t="shared" si="77"/>
        <v>71.005820721769496</v>
      </c>
    </row>
    <row r="790" spans="1:20" x14ac:dyDescent="0.35">
      <c r="A790">
        <v>788</v>
      </c>
      <c r="B790" t="s">
        <v>1611</v>
      </c>
      <c r="C790" s="3" t="s">
        <v>1612</v>
      </c>
      <c r="D790" s="5">
        <v>3600</v>
      </c>
      <c r="E790" s="5">
        <v>3174</v>
      </c>
      <c r="F790" t="s">
        <v>47</v>
      </c>
      <c r="G790">
        <v>31</v>
      </c>
      <c r="H790" t="s">
        <v>21</v>
      </c>
      <c r="I790" t="s">
        <v>22</v>
      </c>
      <c r="J790">
        <v>1350709200</v>
      </c>
      <c r="K790">
        <v>1352527200</v>
      </c>
      <c r="L790" s="11">
        <f t="shared" si="72"/>
        <v>41202.208333333336</v>
      </c>
      <c r="M790" s="11">
        <f t="shared" si="73"/>
        <v>41223.25</v>
      </c>
      <c r="N790" t="b">
        <v>0</v>
      </c>
      <c r="O790" t="b">
        <v>0</v>
      </c>
      <c r="P790" t="s">
        <v>71</v>
      </c>
      <c r="Q790" t="str">
        <f t="shared" si="74"/>
        <v>film &amp; video</v>
      </c>
      <c r="R790" t="str">
        <f t="shared" si="75"/>
        <v>animation</v>
      </c>
      <c r="S790" s="4">
        <f t="shared" si="76"/>
        <v>0.88166666666666671</v>
      </c>
      <c r="T790" s="5">
        <f t="shared" si="77"/>
        <v>102.38709677419355</v>
      </c>
    </row>
    <row r="791" spans="1:20" x14ac:dyDescent="0.35">
      <c r="A791">
        <v>789</v>
      </c>
      <c r="B791" t="s">
        <v>1613</v>
      </c>
      <c r="C791" s="3" t="s">
        <v>1614</v>
      </c>
      <c r="D791" s="5">
        <v>9000</v>
      </c>
      <c r="E791" s="5">
        <v>3351</v>
      </c>
      <c r="F791" t="s">
        <v>14</v>
      </c>
      <c r="G791">
        <v>45</v>
      </c>
      <c r="H791" t="s">
        <v>21</v>
      </c>
      <c r="I791" t="s">
        <v>22</v>
      </c>
      <c r="J791">
        <v>1401166800</v>
      </c>
      <c r="K791">
        <v>1404363600</v>
      </c>
      <c r="L791" s="11">
        <f t="shared" si="72"/>
        <v>41786.208333333336</v>
      </c>
      <c r="M791" s="11">
        <f t="shared" si="73"/>
        <v>41823.208333333336</v>
      </c>
      <c r="N791" t="b">
        <v>0</v>
      </c>
      <c r="O791" t="b">
        <v>0</v>
      </c>
      <c r="P791" t="s">
        <v>33</v>
      </c>
      <c r="Q791" t="str">
        <f t="shared" si="74"/>
        <v>theater</v>
      </c>
      <c r="R791" t="str">
        <f t="shared" si="75"/>
        <v>plays</v>
      </c>
      <c r="S791" s="4">
        <f t="shared" si="76"/>
        <v>0.37233333333333335</v>
      </c>
      <c r="T791" s="5">
        <f t="shared" si="77"/>
        <v>74.466666666666669</v>
      </c>
    </row>
    <row r="792" spans="1:20" x14ac:dyDescent="0.35">
      <c r="A792">
        <v>790</v>
      </c>
      <c r="B792" t="s">
        <v>1615</v>
      </c>
      <c r="C792" s="3" t="s">
        <v>1616</v>
      </c>
      <c r="D792" s="5">
        <v>185900</v>
      </c>
      <c r="E792" s="5">
        <v>56774</v>
      </c>
      <c r="F792" t="s">
        <v>74</v>
      </c>
      <c r="G792">
        <v>1113</v>
      </c>
      <c r="H792" t="s">
        <v>21</v>
      </c>
      <c r="I792" t="s">
        <v>22</v>
      </c>
      <c r="J792">
        <v>1266127200</v>
      </c>
      <c r="K792">
        <v>1266645600</v>
      </c>
      <c r="L792" s="11">
        <f t="shared" si="72"/>
        <v>40223.25</v>
      </c>
      <c r="M792" s="11">
        <f t="shared" si="73"/>
        <v>40229.25</v>
      </c>
      <c r="N792" t="b">
        <v>0</v>
      </c>
      <c r="O792" t="b">
        <v>0</v>
      </c>
      <c r="P792" t="s">
        <v>33</v>
      </c>
      <c r="Q792" t="str">
        <f t="shared" si="74"/>
        <v>theater</v>
      </c>
      <c r="R792" t="str">
        <f t="shared" si="75"/>
        <v>plays</v>
      </c>
      <c r="S792" s="4">
        <f t="shared" si="76"/>
        <v>0.30540075309306081</v>
      </c>
      <c r="T792" s="5">
        <f t="shared" si="77"/>
        <v>51.009883198562441</v>
      </c>
    </row>
    <row r="793" spans="1:20" x14ac:dyDescent="0.35">
      <c r="A793">
        <v>791</v>
      </c>
      <c r="B793" t="s">
        <v>1617</v>
      </c>
      <c r="C793" s="3" t="s">
        <v>1618</v>
      </c>
      <c r="D793" s="5">
        <v>2100</v>
      </c>
      <c r="E793" s="5">
        <v>540</v>
      </c>
      <c r="F793" t="s">
        <v>14</v>
      </c>
      <c r="G793">
        <v>6</v>
      </c>
      <c r="H793" t="s">
        <v>21</v>
      </c>
      <c r="I793" t="s">
        <v>22</v>
      </c>
      <c r="J793">
        <v>1481436000</v>
      </c>
      <c r="K793">
        <v>1482818400</v>
      </c>
      <c r="L793" s="11">
        <f t="shared" si="72"/>
        <v>42715.25</v>
      </c>
      <c r="M793" s="11">
        <f t="shared" si="73"/>
        <v>42731.25</v>
      </c>
      <c r="N793" t="b">
        <v>0</v>
      </c>
      <c r="O793" t="b">
        <v>0</v>
      </c>
      <c r="P793" t="s">
        <v>17</v>
      </c>
      <c r="Q793" t="str">
        <f t="shared" si="74"/>
        <v>food</v>
      </c>
      <c r="R793" t="str">
        <f t="shared" si="75"/>
        <v>food trucks</v>
      </c>
      <c r="S793" s="4">
        <f t="shared" si="76"/>
        <v>0.25714285714285712</v>
      </c>
      <c r="T793" s="5">
        <f t="shared" si="77"/>
        <v>90</v>
      </c>
    </row>
    <row r="794" spans="1:20" x14ac:dyDescent="0.35">
      <c r="A794">
        <v>792</v>
      </c>
      <c r="B794" t="s">
        <v>1619</v>
      </c>
      <c r="C794" s="3" t="s">
        <v>1620</v>
      </c>
      <c r="D794" s="5">
        <v>2000</v>
      </c>
      <c r="E794" s="5">
        <v>680</v>
      </c>
      <c r="F794" t="s">
        <v>14</v>
      </c>
      <c r="G794">
        <v>7</v>
      </c>
      <c r="H794" t="s">
        <v>21</v>
      </c>
      <c r="I794" t="s">
        <v>22</v>
      </c>
      <c r="J794">
        <v>1372222800</v>
      </c>
      <c r="K794">
        <v>1374642000</v>
      </c>
      <c r="L794" s="11">
        <f t="shared" si="72"/>
        <v>41451.208333333336</v>
      </c>
      <c r="M794" s="11">
        <f t="shared" si="73"/>
        <v>41479.208333333336</v>
      </c>
      <c r="N794" t="b">
        <v>0</v>
      </c>
      <c r="O794" t="b">
        <v>1</v>
      </c>
      <c r="P794" t="s">
        <v>33</v>
      </c>
      <c r="Q794" t="str">
        <f t="shared" si="74"/>
        <v>theater</v>
      </c>
      <c r="R794" t="str">
        <f t="shared" si="75"/>
        <v>plays</v>
      </c>
      <c r="S794" s="4">
        <f t="shared" si="76"/>
        <v>0.34</v>
      </c>
      <c r="T794" s="5">
        <f t="shared" si="77"/>
        <v>97.142857142857139</v>
      </c>
    </row>
    <row r="795" spans="1:20" x14ac:dyDescent="0.35">
      <c r="A795">
        <v>793</v>
      </c>
      <c r="B795" t="s">
        <v>1621</v>
      </c>
      <c r="C795" s="3" t="s">
        <v>1622</v>
      </c>
      <c r="D795" s="5">
        <v>1100</v>
      </c>
      <c r="E795" s="5">
        <v>13045</v>
      </c>
      <c r="F795" t="s">
        <v>20</v>
      </c>
      <c r="G795">
        <v>181</v>
      </c>
      <c r="H795" t="s">
        <v>98</v>
      </c>
      <c r="I795" t="s">
        <v>99</v>
      </c>
      <c r="J795">
        <v>1372136400</v>
      </c>
      <c r="K795">
        <v>1372482000</v>
      </c>
      <c r="L795" s="11">
        <f t="shared" si="72"/>
        <v>41450.208333333336</v>
      </c>
      <c r="M795" s="11">
        <f t="shared" si="73"/>
        <v>41454.208333333336</v>
      </c>
      <c r="N795" t="b">
        <v>0</v>
      </c>
      <c r="O795" t="b">
        <v>0</v>
      </c>
      <c r="P795" t="s">
        <v>68</v>
      </c>
      <c r="Q795" t="str">
        <f t="shared" si="74"/>
        <v>publishing</v>
      </c>
      <c r="R795" t="str">
        <f t="shared" si="75"/>
        <v>nonfiction</v>
      </c>
      <c r="S795" s="4">
        <f t="shared" si="76"/>
        <v>11.859090909090909</v>
      </c>
      <c r="T795" s="5">
        <f t="shared" si="77"/>
        <v>72.071823204419886</v>
      </c>
    </row>
    <row r="796" spans="1:20" x14ac:dyDescent="0.35">
      <c r="A796">
        <v>794</v>
      </c>
      <c r="B796" t="s">
        <v>1623</v>
      </c>
      <c r="C796" s="3" t="s">
        <v>1624</v>
      </c>
      <c r="D796" s="5">
        <v>6600</v>
      </c>
      <c r="E796" s="5">
        <v>8276</v>
      </c>
      <c r="F796" t="s">
        <v>20</v>
      </c>
      <c r="G796">
        <v>110</v>
      </c>
      <c r="H796" t="s">
        <v>21</v>
      </c>
      <c r="I796" t="s">
        <v>22</v>
      </c>
      <c r="J796">
        <v>1513922400</v>
      </c>
      <c r="K796">
        <v>1514959200</v>
      </c>
      <c r="L796" s="11">
        <f t="shared" si="72"/>
        <v>43091.25</v>
      </c>
      <c r="M796" s="11">
        <f t="shared" si="73"/>
        <v>43103.25</v>
      </c>
      <c r="N796" t="b">
        <v>0</v>
      </c>
      <c r="O796" t="b">
        <v>0</v>
      </c>
      <c r="P796" t="s">
        <v>23</v>
      </c>
      <c r="Q796" t="str">
        <f t="shared" si="74"/>
        <v>music</v>
      </c>
      <c r="R796" t="str">
        <f t="shared" si="75"/>
        <v>rock</v>
      </c>
      <c r="S796" s="4">
        <f t="shared" si="76"/>
        <v>1.2539393939393939</v>
      </c>
      <c r="T796" s="5">
        <f t="shared" si="77"/>
        <v>75.236363636363635</v>
      </c>
    </row>
    <row r="797" spans="1:20" ht="31" x14ac:dyDescent="0.35">
      <c r="A797">
        <v>795</v>
      </c>
      <c r="B797" t="s">
        <v>1625</v>
      </c>
      <c r="C797" s="3" t="s">
        <v>1626</v>
      </c>
      <c r="D797" s="5">
        <v>7100</v>
      </c>
      <c r="E797" s="5">
        <v>1022</v>
      </c>
      <c r="F797" t="s">
        <v>14</v>
      </c>
      <c r="G797">
        <v>31</v>
      </c>
      <c r="H797" t="s">
        <v>21</v>
      </c>
      <c r="I797" t="s">
        <v>22</v>
      </c>
      <c r="J797">
        <v>1477976400</v>
      </c>
      <c r="K797">
        <v>1478235600</v>
      </c>
      <c r="L797" s="11">
        <f t="shared" si="72"/>
        <v>42675.208333333328</v>
      </c>
      <c r="M797" s="11">
        <f t="shared" si="73"/>
        <v>42678.208333333328</v>
      </c>
      <c r="N797" t="b">
        <v>0</v>
      </c>
      <c r="O797" t="b">
        <v>0</v>
      </c>
      <c r="P797" t="s">
        <v>53</v>
      </c>
      <c r="Q797" t="str">
        <f t="shared" si="74"/>
        <v>film &amp; video</v>
      </c>
      <c r="R797" t="str">
        <f t="shared" si="75"/>
        <v>drama</v>
      </c>
      <c r="S797" s="4">
        <f t="shared" si="76"/>
        <v>0.14394366197183098</v>
      </c>
      <c r="T797" s="5">
        <f t="shared" si="77"/>
        <v>32.967741935483872</v>
      </c>
    </row>
    <row r="798" spans="1:20" x14ac:dyDescent="0.35">
      <c r="A798">
        <v>796</v>
      </c>
      <c r="B798" t="s">
        <v>1627</v>
      </c>
      <c r="C798" s="3" t="s">
        <v>1628</v>
      </c>
      <c r="D798" s="5">
        <v>7800</v>
      </c>
      <c r="E798" s="5">
        <v>4275</v>
      </c>
      <c r="F798" t="s">
        <v>14</v>
      </c>
      <c r="G798">
        <v>78</v>
      </c>
      <c r="H798" t="s">
        <v>21</v>
      </c>
      <c r="I798" t="s">
        <v>22</v>
      </c>
      <c r="J798">
        <v>1407474000</v>
      </c>
      <c r="K798">
        <v>1408078800</v>
      </c>
      <c r="L798" s="11">
        <f t="shared" si="72"/>
        <v>41859.208333333336</v>
      </c>
      <c r="M798" s="11">
        <f t="shared" si="73"/>
        <v>41866.208333333336</v>
      </c>
      <c r="N798" t="b">
        <v>0</v>
      </c>
      <c r="O798" t="b">
        <v>1</v>
      </c>
      <c r="P798" t="s">
        <v>292</v>
      </c>
      <c r="Q798" t="str">
        <f t="shared" si="74"/>
        <v>games</v>
      </c>
      <c r="R798" t="str">
        <f t="shared" si="75"/>
        <v>mobile games</v>
      </c>
      <c r="S798" s="4">
        <f t="shared" si="76"/>
        <v>0.54807692307692313</v>
      </c>
      <c r="T798" s="5">
        <f t="shared" si="77"/>
        <v>54.807692307692307</v>
      </c>
    </row>
    <row r="799" spans="1:20" x14ac:dyDescent="0.35">
      <c r="A799">
        <v>797</v>
      </c>
      <c r="B799" t="s">
        <v>1629</v>
      </c>
      <c r="C799" s="3" t="s">
        <v>1630</v>
      </c>
      <c r="D799" s="5">
        <v>7600</v>
      </c>
      <c r="E799" s="5">
        <v>8332</v>
      </c>
      <c r="F799" t="s">
        <v>20</v>
      </c>
      <c r="G799">
        <v>185</v>
      </c>
      <c r="H799" t="s">
        <v>21</v>
      </c>
      <c r="I799" t="s">
        <v>22</v>
      </c>
      <c r="J799">
        <v>1546149600</v>
      </c>
      <c r="K799">
        <v>1548136800</v>
      </c>
      <c r="L799" s="11">
        <f t="shared" si="72"/>
        <v>43464.25</v>
      </c>
      <c r="M799" s="11">
        <f t="shared" si="73"/>
        <v>43487.25</v>
      </c>
      <c r="N799" t="b">
        <v>0</v>
      </c>
      <c r="O799" t="b">
        <v>0</v>
      </c>
      <c r="P799" t="s">
        <v>28</v>
      </c>
      <c r="Q799" t="str">
        <f t="shared" si="74"/>
        <v>technology</v>
      </c>
      <c r="R799" t="str">
        <f t="shared" si="75"/>
        <v>web</v>
      </c>
      <c r="S799" s="4">
        <f t="shared" si="76"/>
        <v>1.0963157894736841</v>
      </c>
      <c r="T799" s="5">
        <f t="shared" si="77"/>
        <v>45.037837837837834</v>
      </c>
    </row>
    <row r="800" spans="1:20" x14ac:dyDescent="0.35">
      <c r="A800">
        <v>798</v>
      </c>
      <c r="B800" t="s">
        <v>1631</v>
      </c>
      <c r="C800" s="3" t="s">
        <v>1632</v>
      </c>
      <c r="D800" s="5">
        <v>3400</v>
      </c>
      <c r="E800" s="5">
        <v>6408</v>
      </c>
      <c r="F800" t="s">
        <v>20</v>
      </c>
      <c r="G800">
        <v>121</v>
      </c>
      <c r="H800" t="s">
        <v>21</v>
      </c>
      <c r="I800" t="s">
        <v>22</v>
      </c>
      <c r="J800">
        <v>1338440400</v>
      </c>
      <c r="K800">
        <v>1340859600</v>
      </c>
      <c r="L800" s="11">
        <f t="shared" si="72"/>
        <v>41060.208333333336</v>
      </c>
      <c r="M800" s="11">
        <f t="shared" si="73"/>
        <v>41088.208333333336</v>
      </c>
      <c r="N800" t="b">
        <v>0</v>
      </c>
      <c r="O800" t="b">
        <v>1</v>
      </c>
      <c r="P800" t="s">
        <v>33</v>
      </c>
      <c r="Q800" t="str">
        <f t="shared" si="74"/>
        <v>theater</v>
      </c>
      <c r="R800" t="str">
        <f t="shared" si="75"/>
        <v>plays</v>
      </c>
      <c r="S800" s="4">
        <f t="shared" si="76"/>
        <v>1.8847058823529412</v>
      </c>
      <c r="T800" s="5">
        <f t="shared" si="77"/>
        <v>52.958677685950413</v>
      </c>
    </row>
    <row r="801" spans="1:20" x14ac:dyDescent="0.35">
      <c r="A801">
        <v>799</v>
      </c>
      <c r="B801" t="s">
        <v>1633</v>
      </c>
      <c r="C801" s="3" t="s">
        <v>1634</v>
      </c>
      <c r="D801" s="5">
        <v>84500</v>
      </c>
      <c r="E801" s="5">
        <v>73522</v>
      </c>
      <c r="F801" t="s">
        <v>14</v>
      </c>
      <c r="G801">
        <v>1225</v>
      </c>
      <c r="H801" t="s">
        <v>40</v>
      </c>
      <c r="I801" t="s">
        <v>41</v>
      </c>
      <c r="J801">
        <v>1454133600</v>
      </c>
      <c r="K801">
        <v>1454479200</v>
      </c>
      <c r="L801" s="11">
        <f t="shared" si="72"/>
        <v>42399.25</v>
      </c>
      <c r="M801" s="11">
        <f t="shared" si="73"/>
        <v>42403.25</v>
      </c>
      <c r="N801" t="b">
        <v>0</v>
      </c>
      <c r="O801" t="b">
        <v>0</v>
      </c>
      <c r="P801" t="s">
        <v>33</v>
      </c>
      <c r="Q801" t="str">
        <f t="shared" si="74"/>
        <v>theater</v>
      </c>
      <c r="R801" t="str">
        <f t="shared" si="75"/>
        <v>plays</v>
      </c>
      <c r="S801" s="4">
        <f t="shared" si="76"/>
        <v>0.87008284023668636</v>
      </c>
      <c r="T801" s="5">
        <f t="shared" si="77"/>
        <v>60.017959183673469</v>
      </c>
    </row>
    <row r="802" spans="1:20" x14ac:dyDescent="0.35">
      <c r="A802">
        <v>800</v>
      </c>
      <c r="B802" t="s">
        <v>1635</v>
      </c>
      <c r="C802" s="3" t="s">
        <v>1636</v>
      </c>
      <c r="D802" s="5">
        <v>100</v>
      </c>
      <c r="E802" s="5">
        <v>1</v>
      </c>
      <c r="F802" t="s">
        <v>14</v>
      </c>
      <c r="G802">
        <v>1</v>
      </c>
      <c r="H802" t="s">
        <v>98</v>
      </c>
      <c r="I802" t="s">
        <v>99</v>
      </c>
      <c r="J802">
        <v>1434085200</v>
      </c>
      <c r="K802">
        <v>1434430800</v>
      </c>
      <c r="L802" s="11">
        <f t="shared" si="72"/>
        <v>42167.208333333328</v>
      </c>
      <c r="M802" s="11">
        <f t="shared" si="73"/>
        <v>42171.208333333328</v>
      </c>
      <c r="N802" t="b">
        <v>0</v>
      </c>
      <c r="O802" t="b">
        <v>0</v>
      </c>
      <c r="P802" t="s">
        <v>23</v>
      </c>
      <c r="Q802" t="str">
        <f t="shared" si="74"/>
        <v>music</v>
      </c>
      <c r="R802" t="str">
        <f t="shared" si="75"/>
        <v>rock</v>
      </c>
      <c r="S802" s="4">
        <f t="shared" si="76"/>
        <v>0.01</v>
      </c>
      <c r="T802" s="5">
        <f t="shared" si="77"/>
        <v>1</v>
      </c>
    </row>
    <row r="803" spans="1:20" x14ac:dyDescent="0.35">
      <c r="A803">
        <v>801</v>
      </c>
      <c r="B803" t="s">
        <v>1637</v>
      </c>
      <c r="C803" s="3" t="s">
        <v>1638</v>
      </c>
      <c r="D803" s="5">
        <v>2300</v>
      </c>
      <c r="E803" s="5">
        <v>4667</v>
      </c>
      <c r="F803" t="s">
        <v>20</v>
      </c>
      <c r="G803">
        <v>106</v>
      </c>
      <c r="H803" t="s">
        <v>21</v>
      </c>
      <c r="I803" t="s">
        <v>22</v>
      </c>
      <c r="J803">
        <v>1577772000</v>
      </c>
      <c r="K803">
        <v>1579672800</v>
      </c>
      <c r="L803" s="11">
        <f t="shared" si="72"/>
        <v>43830.25</v>
      </c>
      <c r="M803" s="11">
        <f t="shared" si="73"/>
        <v>43852.25</v>
      </c>
      <c r="N803" t="b">
        <v>0</v>
      </c>
      <c r="O803" t="b">
        <v>1</v>
      </c>
      <c r="P803" t="s">
        <v>122</v>
      </c>
      <c r="Q803" t="str">
        <f t="shared" si="74"/>
        <v>photography</v>
      </c>
      <c r="R803" t="str">
        <f t="shared" si="75"/>
        <v>photography books</v>
      </c>
      <c r="S803" s="4">
        <f t="shared" si="76"/>
        <v>2.0291304347826089</v>
      </c>
      <c r="T803" s="5">
        <f t="shared" si="77"/>
        <v>44.028301886792455</v>
      </c>
    </row>
    <row r="804" spans="1:20" ht="31" x14ac:dyDescent="0.35">
      <c r="A804">
        <v>802</v>
      </c>
      <c r="B804" t="s">
        <v>1639</v>
      </c>
      <c r="C804" s="3" t="s">
        <v>1640</v>
      </c>
      <c r="D804" s="5">
        <v>6200</v>
      </c>
      <c r="E804" s="5">
        <v>12216</v>
      </c>
      <c r="F804" t="s">
        <v>20</v>
      </c>
      <c r="G804">
        <v>142</v>
      </c>
      <c r="H804" t="s">
        <v>21</v>
      </c>
      <c r="I804" t="s">
        <v>22</v>
      </c>
      <c r="J804">
        <v>1562216400</v>
      </c>
      <c r="K804">
        <v>1562389200</v>
      </c>
      <c r="L804" s="11">
        <f t="shared" si="72"/>
        <v>43650.208333333328</v>
      </c>
      <c r="M804" s="11">
        <f t="shared" si="73"/>
        <v>43652.208333333328</v>
      </c>
      <c r="N804" t="b">
        <v>0</v>
      </c>
      <c r="O804" t="b">
        <v>0</v>
      </c>
      <c r="P804" t="s">
        <v>122</v>
      </c>
      <c r="Q804" t="str">
        <f t="shared" si="74"/>
        <v>photography</v>
      </c>
      <c r="R804" t="str">
        <f t="shared" si="75"/>
        <v>photography books</v>
      </c>
      <c r="S804" s="4">
        <f t="shared" si="76"/>
        <v>1.9703225806451612</v>
      </c>
      <c r="T804" s="5">
        <f t="shared" si="77"/>
        <v>86.028169014084511</v>
      </c>
    </row>
    <row r="805" spans="1:20" ht="31" x14ac:dyDescent="0.35">
      <c r="A805">
        <v>803</v>
      </c>
      <c r="B805" t="s">
        <v>1641</v>
      </c>
      <c r="C805" s="3" t="s">
        <v>1642</v>
      </c>
      <c r="D805" s="5">
        <v>6100</v>
      </c>
      <c r="E805" s="5">
        <v>6527</v>
      </c>
      <c r="F805" t="s">
        <v>20</v>
      </c>
      <c r="G805">
        <v>233</v>
      </c>
      <c r="H805" t="s">
        <v>21</v>
      </c>
      <c r="I805" t="s">
        <v>22</v>
      </c>
      <c r="J805">
        <v>1548568800</v>
      </c>
      <c r="K805">
        <v>1551506400</v>
      </c>
      <c r="L805" s="11">
        <f t="shared" si="72"/>
        <v>43492.25</v>
      </c>
      <c r="M805" s="11">
        <f t="shared" si="73"/>
        <v>43526.25</v>
      </c>
      <c r="N805" t="b">
        <v>0</v>
      </c>
      <c r="O805" t="b">
        <v>0</v>
      </c>
      <c r="P805" t="s">
        <v>33</v>
      </c>
      <c r="Q805" t="str">
        <f t="shared" si="74"/>
        <v>theater</v>
      </c>
      <c r="R805" t="str">
        <f t="shared" si="75"/>
        <v>plays</v>
      </c>
      <c r="S805" s="4">
        <f t="shared" si="76"/>
        <v>1.07</v>
      </c>
      <c r="T805" s="5">
        <f t="shared" si="77"/>
        <v>28.012875536480685</v>
      </c>
    </row>
    <row r="806" spans="1:20" x14ac:dyDescent="0.35">
      <c r="A806">
        <v>804</v>
      </c>
      <c r="B806" t="s">
        <v>1643</v>
      </c>
      <c r="C806" s="3" t="s">
        <v>1644</v>
      </c>
      <c r="D806" s="5">
        <v>2600</v>
      </c>
      <c r="E806" s="5">
        <v>6987</v>
      </c>
      <c r="F806" t="s">
        <v>20</v>
      </c>
      <c r="G806">
        <v>218</v>
      </c>
      <c r="H806" t="s">
        <v>21</v>
      </c>
      <c r="I806" t="s">
        <v>22</v>
      </c>
      <c r="J806">
        <v>1514872800</v>
      </c>
      <c r="K806">
        <v>1516600800</v>
      </c>
      <c r="L806" s="11">
        <f t="shared" si="72"/>
        <v>43102.25</v>
      </c>
      <c r="M806" s="11">
        <f t="shared" si="73"/>
        <v>43122.25</v>
      </c>
      <c r="N806" t="b">
        <v>0</v>
      </c>
      <c r="O806" t="b">
        <v>0</v>
      </c>
      <c r="P806" t="s">
        <v>23</v>
      </c>
      <c r="Q806" t="str">
        <f t="shared" si="74"/>
        <v>music</v>
      </c>
      <c r="R806" t="str">
        <f t="shared" si="75"/>
        <v>rock</v>
      </c>
      <c r="S806" s="4">
        <f t="shared" si="76"/>
        <v>2.6873076923076922</v>
      </c>
      <c r="T806" s="5">
        <f t="shared" si="77"/>
        <v>32.050458715596328</v>
      </c>
    </row>
    <row r="807" spans="1:20" ht="31" x14ac:dyDescent="0.35">
      <c r="A807">
        <v>805</v>
      </c>
      <c r="B807" t="s">
        <v>1645</v>
      </c>
      <c r="C807" s="3" t="s">
        <v>1646</v>
      </c>
      <c r="D807" s="5">
        <v>9700</v>
      </c>
      <c r="E807" s="5">
        <v>4932</v>
      </c>
      <c r="F807" t="s">
        <v>14</v>
      </c>
      <c r="G807">
        <v>67</v>
      </c>
      <c r="H807" t="s">
        <v>26</v>
      </c>
      <c r="I807" t="s">
        <v>27</v>
      </c>
      <c r="J807">
        <v>1416031200</v>
      </c>
      <c r="K807">
        <v>1420437600</v>
      </c>
      <c r="L807" s="11">
        <f t="shared" si="72"/>
        <v>41958.25</v>
      </c>
      <c r="M807" s="11">
        <f t="shared" si="73"/>
        <v>42009.25</v>
      </c>
      <c r="N807" t="b">
        <v>0</v>
      </c>
      <c r="O807" t="b">
        <v>0</v>
      </c>
      <c r="P807" t="s">
        <v>42</v>
      </c>
      <c r="Q807" t="str">
        <f t="shared" si="74"/>
        <v>film &amp; video</v>
      </c>
      <c r="R807" t="str">
        <f t="shared" si="75"/>
        <v>documentary</v>
      </c>
      <c r="S807" s="4">
        <f t="shared" si="76"/>
        <v>0.50845360824742269</v>
      </c>
      <c r="T807" s="5">
        <f t="shared" si="77"/>
        <v>73.611940298507463</v>
      </c>
    </row>
    <row r="808" spans="1:20" x14ac:dyDescent="0.35">
      <c r="A808">
        <v>806</v>
      </c>
      <c r="B808" t="s">
        <v>1647</v>
      </c>
      <c r="C808" s="3" t="s">
        <v>1648</v>
      </c>
      <c r="D808" s="5">
        <v>700</v>
      </c>
      <c r="E808" s="5">
        <v>8262</v>
      </c>
      <c r="F808" t="s">
        <v>20</v>
      </c>
      <c r="G808">
        <v>76</v>
      </c>
      <c r="H808" t="s">
        <v>21</v>
      </c>
      <c r="I808" t="s">
        <v>22</v>
      </c>
      <c r="J808">
        <v>1330927200</v>
      </c>
      <c r="K808">
        <v>1332997200</v>
      </c>
      <c r="L808" s="11">
        <f t="shared" si="72"/>
        <v>40973.25</v>
      </c>
      <c r="M808" s="11">
        <f t="shared" si="73"/>
        <v>40997.208333333336</v>
      </c>
      <c r="N808" t="b">
        <v>0</v>
      </c>
      <c r="O808" t="b">
        <v>1</v>
      </c>
      <c r="P808" t="s">
        <v>53</v>
      </c>
      <c r="Q808" t="str">
        <f t="shared" si="74"/>
        <v>film &amp; video</v>
      </c>
      <c r="R808" t="str">
        <f t="shared" si="75"/>
        <v>drama</v>
      </c>
      <c r="S808" s="4">
        <f t="shared" si="76"/>
        <v>11.802857142857142</v>
      </c>
      <c r="T808" s="5">
        <f t="shared" si="77"/>
        <v>108.71052631578948</v>
      </c>
    </row>
    <row r="809" spans="1:20" x14ac:dyDescent="0.35">
      <c r="A809">
        <v>807</v>
      </c>
      <c r="B809" t="s">
        <v>1649</v>
      </c>
      <c r="C809" s="3" t="s">
        <v>1650</v>
      </c>
      <c r="D809" s="5">
        <v>700</v>
      </c>
      <c r="E809" s="5">
        <v>1848</v>
      </c>
      <c r="F809" t="s">
        <v>20</v>
      </c>
      <c r="G809">
        <v>43</v>
      </c>
      <c r="H809" t="s">
        <v>21</v>
      </c>
      <c r="I809" t="s">
        <v>22</v>
      </c>
      <c r="J809">
        <v>1571115600</v>
      </c>
      <c r="K809">
        <v>1574920800</v>
      </c>
      <c r="L809" s="11">
        <f t="shared" si="72"/>
        <v>43753.208333333328</v>
      </c>
      <c r="M809" s="11">
        <f t="shared" si="73"/>
        <v>43797.25</v>
      </c>
      <c r="N809" t="b">
        <v>0</v>
      </c>
      <c r="O809" t="b">
        <v>1</v>
      </c>
      <c r="P809" t="s">
        <v>33</v>
      </c>
      <c r="Q809" t="str">
        <f t="shared" si="74"/>
        <v>theater</v>
      </c>
      <c r="R809" t="str">
        <f t="shared" si="75"/>
        <v>plays</v>
      </c>
      <c r="S809" s="4">
        <f t="shared" si="76"/>
        <v>2.64</v>
      </c>
      <c r="T809" s="5">
        <f t="shared" si="77"/>
        <v>42.97674418604651</v>
      </c>
    </row>
    <row r="810" spans="1:20" x14ac:dyDescent="0.35">
      <c r="A810">
        <v>808</v>
      </c>
      <c r="B810" t="s">
        <v>1651</v>
      </c>
      <c r="C810" s="3" t="s">
        <v>1652</v>
      </c>
      <c r="D810" s="5">
        <v>5200</v>
      </c>
      <c r="E810" s="5">
        <v>1583</v>
      </c>
      <c r="F810" t="s">
        <v>14</v>
      </c>
      <c r="G810">
        <v>19</v>
      </c>
      <c r="H810" t="s">
        <v>21</v>
      </c>
      <c r="I810" t="s">
        <v>22</v>
      </c>
      <c r="J810">
        <v>1463461200</v>
      </c>
      <c r="K810">
        <v>1464930000</v>
      </c>
      <c r="L810" s="11">
        <f t="shared" si="72"/>
        <v>42507.208333333328</v>
      </c>
      <c r="M810" s="11">
        <f t="shared" si="73"/>
        <v>42524.208333333328</v>
      </c>
      <c r="N810" t="b">
        <v>0</v>
      </c>
      <c r="O810" t="b">
        <v>0</v>
      </c>
      <c r="P810" t="s">
        <v>17</v>
      </c>
      <c r="Q810" t="str">
        <f t="shared" si="74"/>
        <v>food</v>
      </c>
      <c r="R810" t="str">
        <f t="shared" si="75"/>
        <v>food trucks</v>
      </c>
      <c r="S810" s="4">
        <f t="shared" si="76"/>
        <v>0.30442307692307691</v>
      </c>
      <c r="T810" s="5">
        <f t="shared" si="77"/>
        <v>83.315789473684205</v>
      </c>
    </row>
    <row r="811" spans="1:20" x14ac:dyDescent="0.35">
      <c r="A811">
        <v>809</v>
      </c>
      <c r="B811" t="s">
        <v>1599</v>
      </c>
      <c r="C811" s="3" t="s">
        <v>1653</v>
      </c>
      <c r="D811" s="5">
        <v>140800</v>
      </c>
      <c r="E811" s="5">
        <v>88536</v>
      </c>
      <c r="F811" t="s">
        <v>14</v>
      </c>
      <c r="G811">
        <v>2108</v>
      </c>
      <c r="H811" t="s">
        <v>98</v>
      </c>
      <c r="I811" t="s">
        <v>99</v>
      </c>
      <c r="J811">
        <v>1344920400</v>
      </c>
      <c r="K811">
        <v>1345006800</v>
      </c>
      <c r="L811" s="11">
        <f t="shared" si="72"/>
        <v>41135.208333333336</v>
      </c>
      <c r="M811" s="11">
        <f t="shared" si="73"/>
        <v>41136.208333333336</v>
      </c>
      <c r="N811" t="b">
        <v>0</v>
      </c>
      <c r="O811" t="b">
        <v>0</v>
      </c>
      <c r="P811" t="s">
        <v>42</v>
      </c>
      <c r="Q811" t="str">
        <f t="shared" si="74"/>
        <v>film &amp; video</v>
      </c>
      <c r="R811" t="str">
        <f t="shared" si="75"/>
        <v>documentary</v>
      </c>
      <c r="S811" s="4">
        <f t="shared" si="76"/>
        <v>0.62880681818181816</v>
      </c>
      <c r="T811" s="5">
        <f t="shared" si="77"/>
        <v>42</v>
      </c>
    </row>
    <row r="812" spans="1:20" x14ac:dyDescent="0.35">
      <c r="A812">
        <v>810</v>
      </c>
      <c r="B812" t="s">
        <v>1654</v>
      </c>
      <c r="C812" s="3" t="s">
        <v>1655</v>
      </c>
      <c r="D812" s="5">
        <v>6400</v>
      </c>
      <c r="E812" s="5">
        <v>12360</v>
      </c>
      <c r="F812" t="s">
        <v>20</v>
      </c>
      <c r="G812">
        <v>221</v>
      </c>
      <c r="H812" t="s">
        <v>21</v>
      </c>
      <c r="I812" t="s">
        <v>22</v>
      </c>
      <c r="J812">
        <v>1511848800</v>
      </c>
      <c r="K812">
        <v>1512712800</v>
      </c>
      <c r="L812" s="11">
        <f t="shared" si="72"/>
        <v>43067.25</v>
      </c>
      <c r="M812" s="11">
        <f t="shared" si="73"/>
        <v>43077.25</v>
      </c>
      <c r="N812" t="b">
        <v>0</v>
      </c>
      <c r="O812" t="b">
        <v>1</v>
      </c>
      <c r="P812" t="s">
        <v>33</v>
      </c>
      <c r="Q812" t="str">
        <f t="shared" si="74"/>
        <v>theater</v>
      </c>
      <c r="R812" t="str">
        <f t="shared" si="75"/>
        <v>plays</v>
      </c>
      <c r="S812" s="4">
        <f t="shared" si="76"/>
        <v>1.9312499999999999</v>
      </c>
      <c r="T812" s="5">
        <f t="shared" si="77"/>
        <v>55.927601809954751</v>
      </c>
    </row>
    <row r="813" spans="1:20" x14ac:dyDescent="0.35">
      <c r="A813">
        <v>811</v>
      </c>
      <c r="B813" t="s">
        <v>1656</v>
      </c>
      <c r="C813" s="3" t="s">
        <v>1657</v>
      </c>
      <c r="D813" s="5">
        <v>92500</v>
      </c>
      <c r="E813" s="5">
        <v>71320</v>
      </c>
      <c r="F813" t="s">
        <v>14</v>
      </c>
      <c r="G813">
        <v>679</v>
      </c>
      <c r="H813" t="s">
        <v>21</v>
      </c>
      <c r="I813" t="s">
        <v>22</v>
      </c>
      <c r="J813">
        <v>1452319200</v>
      </c>
      <c r="K813">
        <v>1452492000</v>
      </c>
      <c r="L813" s="11">
        <f t="shared" si="72"/>
        <v>42378.25</v>
      </c>
      <c r="M813" s="11">
        <f t="shared" si="73"/>
        <v>42380.25</v>
      </c>
      <c r="N813" t="b">
        <v>0</v>
      </c>
      <c r="O813" t="b">
        <v>1</v>
      </c>
      <c r="P813" t="s">
        <v>89</v>
      </c>
      <c r="Q813" t="str">
        <f t="shared" si="74"/>
        <v>games</v>
      </c>
      <c r="R813" t="str">
        <f t="shared" si="75"/>
        <v>video games</v>
      </c>
      <c r="S813" s="4">
        <f t="shared" si="76"/>
        <v>0.77102702702702708</v>
      </c>
      <c r="T813" s="5">
        <f t="shared" si="77"/>
        <v>105.03681885125184</v>
      </c>
    </row>
    <row r="814" spans="1:20" x14ac:dyDescent="0.35">
      <c r="A814">
        <v>812</v>
      </c>
      <c r="B814" t="s">
        <v>1658</v>
      </c>
      <c r="C814" s="3" t="s">
        <v>1659</v>
      </c>
      <c r="D814" s="5">
        <v>59700</v>
      </c>
      <c r="E814" s="5">
        <v>134640</v>
      </c>
      <c r="F814" t="s">
        <v>20</v>
      </c>
      <c r="G814">
        <v>2805</v>
      </c>
      <c r="H814" t="s">
        <v>15</v>
      </c>
      <c r="I814" t="s">
        <v>16</v>
      </c>
      <c r="J814">
        <v>1523854800</v>
      </c>
      <c r="K814">
        <v>1524286800</v>
      </c>
      <c r="L814" s="11">
        <f t="shared" si="72"/>
        <v>43206.208333333328</v>
      </c>
      <c r="M814" s="11">
        <f t="shared" si="73"/>
        <v>43211.208333333328</v>
      </c>
      <c r="N814" t="b">
        <v>0</v>
      </c>
      <c r="O814" t="b">
        <v>0</v>
      </c>
      <c r="P814" t="s">
        <v>68</v>
      </c>
      <c r="Q814" t="str">
        <f t="shared" si="74"/>
        <v>publishing</v>
      </c>
      <c r="R814" t="str">
        <f t="shared" si="75"/>
        <v>nonfiction</v>
      </c>
      <c r="S814" s="4">
        <f t="shared" si="76"/>
        <v>2.2552763819095478</v>
      </c>
      <c r="T814" s="5">
        <f t="shared" si="77"/>
        <v>48</v>
      </c>
    </row>
    <row r="815" spans="1:20" x14ac:dyDescent="0.35">
      <c r="A815">
        <v>813</v>
      </c>
      <c r="B815" t="s">
        <v>1660</v>
      </c>
      <c r="C815" s="3" t="s">
        <v>1661</v>
      </c>
      <c r="D815" s="5">
        <v>3200</v>
      </c>
      <c r="E815" s="5">
        <v>7661</v>
      </c>
      <c r="F815" t="s">
        <v>20</v>
      </c>
      <c r="G815">
        <v>68</v>
      </c>
      <c r="H815" t="s">
        <v>21</v>
      </c>
      <c r="I815" t="s">
        <v>22</v>
      </c>
      <c r="J815">
        <v>1346043600</v>
      </c>
      <c r="K815">
        <v>1346907600</v>
      </c>
      <c r="L815" s="11">
        <f t="shared" si="72"/>
        <v>41148.208333333336</v>
      </c>
      <c r="M815" s="11">
        <f t="shared" si="73"/>
        <v>41158.208333333336</v>
      </c>
      <c r="N815" t="b">
        <v>0</v>
      </c>
      <c r="O815" t="b">
        <v>0</v>
      </c>
      <c r="P815" t="s">
        <v>89</v>
      </c>
      <c r="Q815" t="str">
        <f t="shared" si="74"/>
        <v>games</v>
      </c>
      <c r="R815" t="str">
        <f t="shared" si="75"/>
        <v>video games</v>
      </c>
      <c r="S815" s="4">
        <f t="shared" si="76"/>
        <v>2.3940625</v>
      </c>
      <c r="T815" s="5">
        <f t="shared" si="77"/>
        <v>112.66176470588235</v>
      </c>
    </row>
    <row r="816" spans="1:20" x14ac:dyDescent="0.35">
      <c r="A816">
        <v>814</v>
      </c>
      <c r="B816" t="s">
        <v>1662</v>
      </c>
      <c r="C816" s="3" t="s">
        <v>1663</v>
      </c>
      <c r="D816" s="5">
        <v>3200</v>
      </c>
      <c r="E816" s="5">
        <v>2950</v>
      </c>
      <c r="F816" t="s">
        <v>14</v>
      </c>
      <c r="G816">
        <v>36</v>
      </c>
      <c r="H816" t="s">
        <v>36</v>
      </c>
      <c r="I816" t="s">
        <v>37</v>
      </c>
      <c r="J816">
        <v>1464325200</v>
      </c>
      <c r="K816">
        <v>1464498000</v>
      </c>
      <c r="L816" s="11">
        <f t="shared" si="72"/>
        <v>42517.208333333328</v>
      </c>
      <c r="M816" s="11">
        <f t="shared" si="73"/>
        <v>42519.208333333328</v>
      </c>
      <c r="N816" t="b">
        <v>0</v>
      </c>
      <c r="O816" t="b">
        <v>1</v>
      </c>
      <c r="P816" t="s">
        <v>23</v>
      </c>
      <c r="Q816" t="str">
        <f t="shared" si="74"/>
        <v>music</v>
      </c>
      <c r="R816" t="str">
        <f t="shared" si="75"/>
        <v>rock</v>
      </c>
      <c r="S816" s="4">
        <f t="shared" si="76"/>
        <v>0.921875</v>
      </c>
      <c r="T816" s="5">
        <f t="shared" si="77"/>
        <v>81.944444444444443</v>
      </c>
    </row>
    <row r="817" spans="1:20" ht="31" x14ac:dyDescent="0.35">
      <c r="A817">
        <v>815</v>
      </c>
      <c r="B817" t="s">
        <v>1664</v>
      </c>
      <c r="C817" s="3" t="s">
        <v>1665</v>
      </c>
      <c r="D817" s="5">
        <v>9000</v>
      </c>
      <c r="E817" s="5">
        <v>11721</v>
      </c>
      <c r="F817" t="s">
        <v>20</v>
      </c>
      <c r="G817">
        <v>183</v>
      </c>
      <c r="H817" t="s">
        <v>15</v>
      </c>
      <c r="I817" t="s">
        <v>16</v>
      </c>
      <c r="J817">
        <v>1511935200</v>
      </c>
      <c r="K817">
        <v>1514181600</v>
      </c>
      <c r="L817" s="11">
        <f t="shared" si="72"/>
        <v>43068.25</v>
      </c>
      <c r="M817" s="11">
        <f t="shared" si="73"/>
        <v>43094.25</v>
      </c>
      <c r="N817" t="b">
        <v>0</v>
      </c>
      <c r="O817" t="b">
        <v>0</v>
      </c>
      <c r="P817" t="s">
        <v>23</v>
      </c>
      <c r="Q817" t="str">
        <f t="shared" si="74"/>
        <v>music</v>
      </c>
      <c r="R817" t="str">
        <f t="shared" si="75"/>
        <v>rock</v>
      </c>
      <c r="S817" s="4">
        <f t="shared" si="76"/>
        <v>1.3023333333333333</v>
      </c>
      <c r="T817" s="5">
        <f t="shared" si="77"/>
        <v>64.049180327868854</v>
      </c>
    </row>
    <row r="818" spans="1:20" x14ac:dyDescent="0.35">
      <c r="A818">
        <v>816</v>
      </c>
      <c r="B818" t="s">
        <v>1666</v>
      </c>
      <c r="C818" s="3" t="s">
        <v>1667</v>
      </c>
      <c r="D818" s="5">
        <v>2300</v>
      </c>
      <c r="E818" s="5">
        <v>14150</v>
      </c>
      <c r="F818" t="s">
        <v>20</v>
      </c>
      <c r="G818">
        <v>133</v>
      </c>
      <c r="H818" t="s">
        <v>21</v>
      </c>
      <c r="I818" t="s">
        <v>22</v>
      </c>
      <c r="J818">
        <v>1392012000</v>
      </c>
      <c r="K818">
        <v>1392184800</v>
      </c>
      <c r="L818" s="11">
        <f t="shared" si="72"/>
        <v>41680.25</v>
      </c>
      <c r="M818" s="11">
        <f t="shared" si="73"/>
        <v>41682.25</v>
      </c>
      <c r="N818" t="b">
        <v>1</v>
      </c>
      <c r="O818" t="b">
        <v>1</v>
      </c>
      <c r="P818" t="s">
        <v>33</v>
      </c>
      <c r="Q818" t="str">
        <f t="shared" si="74"/>
        <v>theater</v>
      </c>
      <c r="R818" t="str">
        <f t="shared" si="75"/>
        <v>plays</v>
      </c>
      <c r="S818" s="4">
        <f t="shared" si="76"/>
        <v>6.1521739130434785</v>
      </c>
      <c r="T818" s="5">
        <f t="shared" si="77"/>
        <v>106.39097744360902</v>
      </c>
    </row>
    <row r="819" spans="1:20" x14ac:dyDescent="0.35">
      <c r="A819">
        <v>817</v>
      </c>
      <c r="B819" t="s">
        <v>1668</v>
      </c>
      <c r="C819" s="3" t="s">
        <v>1669</v>
      </c>
      <c r="D819" s="5">
        <v>51300</v>
      </c>
      <c r="E819" s="5">
        <v>189192</v>
      </c>
      <c r="F819" t="s">
        <v>20</v>
      </c>
      <c r="G819">
        <v>2489</v>
      </c>
      <c r="H819" t="s">
        <v>107</v>
      </c>
      <c r="I819" t="s">
        <v>108</v>
      </c>
      <c r="J819">
        <v>1556946000</v>
      </c>
      <c r="K819">
        <v>1559365200</v>
      </c>
      <c r="L819" s="11">
        <f t="shared" si="72"/>
        <v>43589.208333333328</v>
      </c>
      <c r="M819" s="11">
        <f t="shared" si="73"/>
        <v>43617.208333333328</v>
      </c>
      <c r="N819" t="b">
        <v>0</v>
      </c>
      <c r="O819" t="b">
        <v>1</v>
      </c>
      <c r="P819" t="s">
        <v>68</v>
      </c>
      <c r="Q819" t="str">
        <f t="shared" si="74"/>
        <v>publishing</v>
      </c>
      <c r="R819" t="str">
        <f t="shared" si="75"/>
        <v>nonfiction</v>
      </c>
      <c r="S819" s="4">
        <f t="shared" si="76"/>
        <v>3.687953216374269</v>
      </c>
      <c r="T819" s="5">
        <f t="shared" si="77"/>
        <v>76.011249497790274</v>
      </c>
    </row>
    <row r="820" spans="1:20" x14ac:dyDescent="0.35">
      <c r="A820">
        <v>818</v>
      </c>
      <c r="B820" t="s">
        <v>676</v>
      </c>
      <c r="C820" s="3" t="s">
        <v>1670</v>
      </c>
      <c r="D820" s="5">
        <v>700</v>
      </c>
      <c r="E820" s="5">
        <v>7664</v>
      </c>
      <c r="F820" t="s">
        <v>20</v>
      </c>
      <c r="G820">
        <v>69</v>
      </c>
      <c r="H820" t="s">
        <v>21</v>
      </c>
      <c r="I820" t="s">
        <v>22</v>
      </c>
      <c r="J820">
        <v>1548050400</v>
      </c>
      <c r="K820">
        <v>1549173600</v>
      </c>
      <c r="L820" s="11">
        <f t="shared" si="72"/>
        <v>43486.25</v>
      </c>
      <c r="M820" s="11">
        <f t="shared" si="73"/>
        <v>43499.25</v>
      </c>
      <c r="N820" t="b">
        <v>0</v>
      </c>
      <c r="O820" t="b">
        <v>1</v>
      </c>
      <c r="P820" t="s">
        <v>33</v>
      </c>
      <c r="Q820" t="str">
        <f t="shared" si="74"/>
        <v>theater</v>
      </c>
      <c r="R820" t="str">
        <f t="shared" si="75"/>
        <v>plays</v>
      </c>
      <c r="S820" s="4">
        <f t="shared" si="76"/>
        <v>10.948571428571428</v>
      </c>
      <c r="T820" s="5">
        <f t="shared" si="77"/>
        <v>111.07246376811594</v>
      </c>
    </row>
    <row r="821" spans="1:20" ht="31" x14ac:dyDescent="0.35">
      <c r="A821">
        <v>819</v>
      </c>
      <c r="B821" t="s">
        <v>1671</v>
      </c>
      <c r="C821" s="3" t="s">
        <v>1672</v>
      </c>
      <c r="D821" s="5">
        <v>8900</v>
      </c>
      <c r="E821" s="5">
        <v>4509</v>
      </c>
      <c r="F821" t="s">
        <v>14</v>
      </c>
      <c r="G821">
        <v>47</v>
      </c>
      <c r="H821" t="s">
        <v>21</v>
      </c>
      <c r="I821" t="s">
        <v>22</v>
      </c>
      <c r="J821">
        <v>1353736800</v>
      </c>
      <c r="K821">
        <v>1355032800</v>
      </c>
      <c r="L821" s="11">
        <f t="shared" si="72"/>
        <v>41237.25</v>
      </c>
      <c r="M821" s="11">
        <f t="shared" si="73"/>
        <v>41252.25</v>
      </c>
      <c r="N821" t="b">
        <v>1</v>
      </c>
      <c r="O821" t="b">
        <v>0</v>
      </c>
      <c r="P821" t="s">
        <v>89</v>
      </c>
      <c r="Q821" t="str">
        <f t="shared" si="74"/>
        <v>games</v>
      </c>
      <c r="R821" t="str">
        <f t="shared" si="75"/>
        <v>video games</v>
      </c>
      <c r="S821" s="4">
        <f t="shared" si="76"/>
        <v>0.50662921348314605</v>
      </c>
      <c r="T821" s="5">
        <f t="shared" si="77"/>
        <v>95.936170212765958</v>
      </c>
    </row>
    <row r="822" spans="1:20" x14ac:dyDescent="0.35">
      <c r="A822">
        <v>820</v>
      </c>
      <c r="B822" t="s">
        <v>1673</v>
      </c>
      <c r="C822" s="3" t="s">
        <v>1674</v>
      </c>
      <c r="D822" s="5">
        <v>1500</v>
      </c>
      <c r="E822" s="5">
        <v>12009</v>
      </c>
      <c r="F822" t="s">
        <v>20</v>
      </c>
      <c r="G822">
        <v>279</v>
      </c>
      <c r="H822" t="s">
        <v>40</v>
      </c>
      <c r="I822" t="s">
        <v>41</v>
      </c>
      <c r="J822">
        <v>1532840400</v>
      </c>
      <c r="K822">
        <v>1533963600</v>
      </c>
      <c r="L822" s="11">
        <f t="shared" si="72"/>
        <v>43310.208333333328</v>
      </c>
      <c r="M822" s="11">
        <f t="shared" si="73"/>
        <v>43323.208333333328</v>
      </c>
      <c r="N822" t="b">
        <v>0</v>
      </c>
      <c r="O822" t="b">
        <v>1</v>
      </c>
      <c r="P822" t="s">
        <v>23</v>
      </c>
      <c r="Q822" t="str">
        <f t="shared" si="74"/>
        <v>music</v>
      </c>
      <c r="R822" t="str">
        <f t="shared" si="75"/>
        <v>rock</v>
      </c>
      <c r="S822" s="4">
        <f t="shared" si="76"/>
        <v>8.0060000000000002</v>
      </c>
      <c r="T822" s="5">
        <f t="shared" si="77"/>
        <v>43.043010752688176</v>
      </c>
    </row>
    <row r="823" spans="1:20" x14ac:dyDescent="0.35">
      <c r="A823">
        <v>821</v>
      </c>
      <c r="B823" t="s">
        <v>1675</v>
      </c>
      <c r="C823" s="3" t="s">
        <v>1676</v>
      </c>
      <c r="D823" s="5">
        <v>4900</v>
      </c>
      <c r="E823" s="5">
        <v>14273</v>
      </c>
      <c r="F823" t="s">
        <v>20</v>
      </c>
      <c r="G823">
        <v>210</v>
      </c>
      <c r="H823" t="s">
        <v>21</v>
      </c>
      <c r="I823" t="s">
        <v>22</v>
      </c>
      <c r="J823">
        <v>1488261600</v>
      </c>
      <c r="K823">
        <v>1489381200</v>
      </c>
      <c r="L823" s="11">
        <f t="shared" si="72"/>
        <v>42794.25</v>
      </c>
      <c r="M823" s="11">
        <f t="shared" si="73"/>
        <v>42807.208333333328</v>
      </c>
      <c r="N823" t="b">
        <v>0</v>
      </c>
      <c r="O823" t="b">
        <v>0</v>
      </c>
      <c r="P823" t="s">
        <v>42</v>
      </c>
      <c r="Q823" t="str">
        <f t="shared" si="74"/>
        <v>film &amp; video</v>
      </c>
      <c r="R823" t="str">
        <f t="shared" si="75"/>
        <v>documentary</v>
      </c>
      <c r="S823" s="4">
        <f t="shared" si="76"/>
        <v>2.9128571428571428</v>
      </c>
      <c r="T823" s="5">
        <f t="shared" si="77"/>
        <v>67.966666666666669</v>
      </c>
    </row>
    <row r="824" spans="1:20" x14ac:dyDescent="0.35">
      <c r="A824">
        <v>822</v>
      </c>
      <c r="B824" t="s">
        <v>1677</v>
      </c>
      <c r="C824" s="3" t="s">
        <v>1678</v>
      </c>
      <c r="D824" s="5">
        <v>54000</v>
      </c>
      <c r="E824" s="5">
        <v>188982</v>
      </c>
      <c r="F824" t="s">
        <v>20</v>
      </c>
      <c r="G824">
        <v>2100</v>
      </c>
      <c r="H824" t="s">
        <v>21</v>
      </c>
      <c r="I824" t="s">
        <v>22</v>
      </c>
      <c r="J824">
        <v>1393567200</v>
      </c>
      <c r="K824">
        <v>1395032400</v>
      </c>
      <c r="L824" s="11">
        <f t="shared" si="72"/>
        <v>41698.25</v>
      </c>
      <c r="M824" s="11">
        <f t="shared" si="73"/>
        <v>41715.208333333336</v>
      </c>
      <c r="N824" t="b">
        <v>0</v>
      </c>
      <c r="O824" t="b">
        <v>0</v>
      </c>
      <c r="P824" t="s">
        <v>23</v>
      </c>
      <c r="Q824" t="str">
        <f t="shared" si="74"/>
        <v>music</v>
      </c>
      <c r="R824" t="str">
        <f t="shared" si="75"/>
        <v>rock</v>
      </c>
      <c r="S824" s="4">
        <f t="shared" si="76"/>
        <v>3.4996666666666667</v>
      </c>
      <c r="T824" s="5">
        <f t="shared" si="77"/>
        <v>89.991428571428571</v>
      </c>
    </row>
    <row r="825" spans="1:20" x14ac:dyDescent="0.35">
      <c r="A825">
        <v>823</v>
      </c>
      <c r="B825" t="s">
        <v>1679</v>
      </c>
      <c r="C825" s="3" t="s">
        <v>1680</v>
      </c>
      <c r="D825" s="5">
        <v>4100</v>
      </c>
      <c r="E825" s="5">
        <v>14640</v>
      </c>
      <c r="F825" t="s">
        <v>20</v>
      </c>
      <c r="G825">
        <v>252</v>
      </c>
      <c r="H825" t="s">
        <v>21</v>
      </c>
      <c r="I825" t="s">
        <v>22</v>
      </c>
      <c r="J825">
        <v>1410325200</v>
      </c>
      <c r="K825">
        <v>1412485200</v>
      </c>
      <c r="L825" s="11">
        <f t="shared" si="72"/>
        <v>41892.208333333336</v>
      </c>
      <c r="M825" s="11">
        <f t="shared" si="73"/>
        <v>41917.208333333336</v>
      </c>
      <c r="N825" t="b">
        <v>1</v>
      </c>
      <c r="O825" t="b">
        <v>1</v>
      </c>
      <c r="P825" t="s">
        <v>23</v>
      </c>
      <c r="Q825" t="str">
        <f t="shared" si="74"/>
        <v>music</v>
      </c>
      <c r="R825" t="str">
        <f t="shared" si="75"/>
        <v>rock</v>
      </c>
      <c r="S825" s="4">
        <f t="shared" si="76"/>
        <v>3.5707317073170732</v>
      </c>
      <c r="T825" s="5">
        <f t="shared" si="77"/>
        <v>58.095238095238095</v>
      </c>
    </row>
    <row r="826" spans="1:20" x14ac:dyDescent="0.35">
      <c r="A826">
        <v>824</v>
      </c>
      <c r="B826" t="s">
        <v>1681</v>
      </c>
      <c r="C826" s="3" t="s">
        <v>1682</v>
      </c>
      <c r="D826" s="5">
        <v>85000</v>
      </c>
      <c r="E826" s="5">
        <v>107516</v>
      </c>
      <c r="F826" t="s">
        <v>20</v>
      </c>
      <c r="G826">
        <v>1280</v>
      </c>
      <c r="H826" t="s">
        <v>21</v>
      </c>
      <c r="I826" t="s">
        <v>22</v>
      </c>
      <c r="J826">
        <v>1276923600</v>
      </c>
      <c r="K826">
        <v>1279688400</v>
      </c>
      <c r="L826" s="11">
        <f t="shared" si="72"/>
        <v>40348.208333333336</v>
      </c>
      <c r="M826" s="11">
        <f t="shared" si="73"/>
        <v>40380.208333333336</v>
      </c>
      <c r="N826" t="b">
        <v>0</v>
      </c>
      <c r="O826" t="b">
        <v>1</v>
      </c>
      <c r="P826" t="s">
        <v>68</v>
      </c>
      <c r="Q826" t="str">
        <f t="shared" si="74"/>
        <v>publishing</v>
      </c>
      <c r="R826" t="str">
        <f t="shared" si="75"/>
        <v>nonfiction</v>
      </c>
      <c r="S826" s="4">
        <f t="shared" si="76"/>
        <v>1.2648941176470587</v>
      </c>
      <c r="T826" s="5">
        <f t="shared" si="77"/>
        <v>83.996875000000003</v>
      </c>
    </row>
    <row r="827" spans="1:20" x14ac:dyDescent="0.35">
      <c r="A827">
        <v>825</v>
      </c>
      <c r="B827" t="s">
        <v>1683</v>
      </c>
      <c r="C827" s="3" t="s">
        <v>1684</v>
      </c>
      <c r="D827" s="5">
        <v>3600</v>
      </c>
      <c r="E827" s="5">
        <v>13950</v>
      </c>
      <c r="F827" t="s">
        <v>20</v>
      </c>
      <c r="G827">
        <v>157</v>
      </c>
      <c r="H827" t="s">
        <v>40</v>
      </c>
      <c r="I827" t="s">
        <v>41</v>
      </c>
      <c r="J827">
        <v>1500958800</v>
      </c>
      <c r="K827">
        <v>1501995600</v>
      </c>
      <c r="L827" s="11">
        <f t="shared" si="72"/>
        <v>42941.208333333328</v>
      </c>
      <c r="M827" s="11">
        <f t="shared" si="73"/>
        <v>42953.208333333328</v>
      </c>
      <c r="N827" t="b">
        <v>0</v>
      </c>
      <c r="O827" t="b">
        <v>0</v>
      </c>
      <c r="P827" t="s">
        <v>100</v>
      </c>
      <c r="Q827" t="str">
        <f t="shared" si="74"/>
        <v>film &amp; video</v>
      </c>
      <c r="R827" t="str">
        <f t="shared" si="75"/>
        <v>shorts</v>
      </c>
      <c r="S827" s="4">
        <f t="shared" si="76"/>
        <v>3.875</v>
      </c>
      <c r="T827" s="5">
        <f t="shared" si="77"/>
        <v>88.853503184713375</v>
      </c>
    </row>
    <row r="828" spans="1:20" ht="31" x14ac:dyDescent="0.35">
      <c r="A828">
        <v>826</v>
      </c>
      <c r="B828" t="s">
        <v>1685</v>
      </c>
      <c r="C828" s="3" t="s">
        <v>1686</v>
      </c>
      <c r="D828" s="5">
        <v>2800</v>
      </c>
      <c r="E828" s="5">
        <v>12797</v>
      </c>
      <c r="F828" t="s">
        <v>20</v>
      </c>
      <c r="G828">
        <v>194</v>
      </c>
      <c r="H828" t="s">
        <v>21</v>
      </c>
      <c r="I828" t="s">
        <v>22</v>
      </c>
      <c r="J828">
        <v>1292220000</v>
      </c>
      <c r="K828">
        <v>1294639200</v>
      </c>
      <c r="L828" s="11">
        <f t="shared" si="72"/>
        <v>40525.25</v>
      </c>
      <c r="M828" s="11">
        <f t="shared" si="73"/>
        <v>40553.25</v>
      </c>
      <c r="N828" t="b">
        <v>0</v>
      </c>
      <c r="O828" t="b">
        <v>1</v>
      </c>
      <c r="P828" t="s">
        <v>33</v>
      </c>
      <c r="Q828" t="str">
        <f t="shared" si="74"/>
        <v>theater</v>
      </c>
      <c r="R828" t="str">
        <f t="shared" si="75"/>
        <v>plays</v>
      </c>
      <c r="S828" s="4">
        <f t="shared" si="76"/>
        <v>4.5703571428571426</v>
      </c>
      <c r="T828" s="5">
        <f t="shared" si="77"/>
        <v>65.963917525773198</v>
      </c>
    </row>
    <row r="829" spans="1:20" ht="31" x14ac:dyDescent="0.35">
      <c r="A829">
        <v>827</v>
      </c>
      <c r="B829" t="s">
        <v>1687</v>
      </c>
      <c r="C829" s="3" t="s">
        <v>1688</v>
      </c>
      <c r="D829" s="5">
        <v>2300</v>
      </c>
      <c r="E829" s="5">
        <v>6134</v>
      </c>
      <c r="F829" t="s">
        <v>20</v>
      </c>
      <c r="G829">
        <v>82</v>
      </c>
      <c r="H829" t="s">
        <v>26</v>
      </c>
      <c r="I829" t="s">
        <v>27</v>
      </c>
      <c r="J829">
        <v>1304398800</v>
      </c>
      <c r="K829">
        <v>1305435600</v>
      </c>
      <c r="L829" s="11">
        <f t="shared" si="72"/>
        <v>40666.208333333336</v>
      </c>
      <c r="M829" s="11">
        <f t="shared" si="73"/>
        <v>40678.208333333336</v>
      </c>
      <c r="N829" t="b">
        <v>0</v>
      </c>
      <c r="O829" t="b">
        <v>1</v>
      </c>
      <c r="P829" t="s">
        <v>53</v>
      </c>
      <c r="Q829" t="str">
        <f t="shared" si="74"/>
        <v>film &amp; video</v>
      </c>
      <c r="R829" t="str">
        <f t="shared" si="75"/>
        <v>drama</v>
      </c>
      <c r="S829" s="4">
        <f t="shared" si="76"/>
        <v>2.6669565217391304</v>
      </c>
      <c r="T829" s="5">
        <f t="shared" si="77"/>
        <v>74.804878048780495</v>
      </c>
    </row>
    <row r="830" spans="1:20" ht="31" x14ac:dyDescent="0.35">
      <c r="A830">
        <v>828</v>
      </c>
      <c r="B830" t="s">
        <v>1689</v>
      </c>
      <c r="C830" s="3" t="s">
        <v>1690</v>
      </c>
      <c r="D830" s="5">
        <v>7100</v>
      </c>
      <c r="E830" s="5">
        <v>4899</v>
      </c>
      <c r="F830" t="s">
        <v>14</v>
      </c>
      <c r="G830">
        <v>70</v>
      </c>
      <c r="H830" t="s">
        <v>21</v>
      </c>
      <c r="I830" t="s">
        <v>22</v>
      </c>
      <c r="J830">
        <v>1535432400</v>
      </c>
      <c r="K830">
        <v>1537592400</v>
      </c>
      <c r="L830" s="11">
        <f t="shared" si="72"/>
        <v>43340.208333333328</v>
      </c>
      <c r="M830" s="11">
        <f t="shared" si="73"/>
        <v>43365.208333333328</v>
      </c>
      <c r="N830" t="b">
        <v>0</v>
      </c>
      <c r="O830" t="b">
        <v>0</v>
      </c>
      <c r="P830" t="s">
        <v>33</v>
      </c>
      <c r="Q830" t="str">
        <f t="shared" si="74"/>
        <v>theater</v>
      </c>
      <c r="R830" t="str">
        <f t="shared" si="75"/>
        <v>plays</v>
      </c>
      <c r="S830" s="4">
        <f t="shared" si="76"/>
        <v>0.69</v>
      </c>
      <c r="T830" s="5">
        <f t="shared" si="77"/>
        <v>69.98571428571428</v>
      </c>
    </row>
    <row r="831" spans="1:20" x14ac:dyDescent="0.35">
      <c r="A831">
        <v>829</v>
      </c>
      <c r="B831" t="s">
        <v>1691</v>
      </c>
      <c r="C831" s="3" t="s">
        <v>1692</v>
      </c>
      <c r="D831" s="5">
        <v>9600</v>
      </c>
      <c r="E831" s="5">
        <v>4929</v>
      </c>
      <c r="F831" t="s">
        <v>14</v>
      </c>
      <c r="G831">
        <v>154</v>
      </c>
      <c r="H831" t="s">
        <v>21</v>
      </c>
      <c r="I831" t="s">
        <v>22</v>
      </c>
      <c r="J831">
        <v>1433826000</v>
      </c>
      <c r="K831">
        <v>1435122000</v>
      </c>
      <c r="L831" s="11">
        <f t="shared" si="72"/>
        <v>42164.208333333328</v>
      </c>
      <c r="M831" s="11">
        <f t="shared" si="73"/>
        <v>42179.208333333328</v>
      </c>
      <c r="N831" t="b">
        <v>0</v>
      </c>
      <c r="O831" t="b">
        <v>0</v>
      </c>
      <c r="P831" t="s">
        <v>33</v>
      </c>
      <c r="Q831" t="str">
        <f t="shared" si="74"/>
        <v>theater</v>
      </c>
      <c r="R831" t="str">
        <f t="shared" si="75"/>
        <v>plays</v>
      </c>
      <c r="S831" s="4">
        <f t="shared" si="76"/>
        <v>0.51343749999999999</v>
      </c>
      <c r="T831" s="5">
        <f t="shared" si="77"/>
        <v>32.006493506493506</v>
      </c>
    </row>
    <row r="832" spans="1:20" ht="31" x14ac:dyDescent="0.35">
      <c r="A832">
        <v>830</v>
      </c>
      <c r="B832" t="s">
        <v>1693</v>
      </c>
      <c r="C832" s="3" t="s">
        <v>1694</v>
      </c>
      <c r="D832" s="5">
        <v>121600</v>
      </c>
      <c r="E832" s="5">
        <v>1424</v>
      </c>
      <c r="F832" t="s">
        <v>14</v>
      </c>
      <c r="G832">
        <v>22</v>
      </c>
      <c r="H832" t="s">
        <v>21</v>
      </c>
      <c r="I832" t="s">
        <v>22</v>
      </c>
      <c r="J832">
        <v>1514959200</v>
      </c>
      <c r="K832">
        <v>1520056800</v>
      </c>
      <c r="L832" s="11">
        <f t="shared" si="72"/>
        <v>43103.25</v>
      </c>
      <c r="M832" s="11">
        <f t="shared" si="73"/>
        <v>43162.25</v>
      </c>
      <c r="N832" t="b">
        <v>0</v>
      </c>
      <c r="O832" t="b">
        <v>0</v>
      </c>
      <c r="P832" t="s">
        <v>33</v>
      </c>
      <c r="Q832" t="str">
        <f t="shared" si="74"/>
        <v>theater</v>
      </c>
      <c r="R832" t="str">
        <f t="shared" si="75"/>
        <v>plays</v>
      </c>
      <c r="S832" s="4">
        <f t="shared" si="76"/>
        <v>1.1710526315789473E-2</v>
      </c>
      <c r="T832" s="5">
        <f t="shared" si="77"/>
        <v>64.727272727272734</v>
      </c>
    </row>
    <row r="833" spans="1:20" ht="31" x14ac:dyDescent="0.35">
      <c r="A833">
        <v>831</v>
      </c>
      <c r="B833" t="s">
        <v>1695</v>
      </c>
      <c r="C833" s="3" t="s">
        <v>1696</v>
      </c>
      <c r="D833" s="5">
        <v>97100</v>
      </c>
      <c r="E833" s="5">
        <v>105817</v>
      </c>
      <c r="F833" t="s">
        <v>20</v>
      </c>
      <c r="G833">
        <v>4233</v>
      </c>
      <c r="H833" t="s">
        <v>21</v>
      </c>
      <c r="I833" t="s">
        <v>22</v>
      </c>
      <c r="J833">
        <v>1332738000</v>
      </c>
      <c r="K833">
        <v>1335675600</v>
      </c>
      <c r="L833" s="11">
        <f t="shared" si="72"/>
        <v>40994.208333333336</v>
      </c>
      <c r="M833" s="11">
        <f t="shared" si="73"/>
        <v>41028.208333333336</v>
      </c>
      <c r="N833" t="b">
        <v>0</v>
      </c>
      <c r="O833" t="b">
        <v>0</v>
      </c>
      <c r="P833" t="s">
        <v>122</v>
      </c>
      <c r="Q833" t="str">
        <f t="shared" si="74"/>
        <v>photography</v>
      </c>
      <c r="R833" t="str">
        <f t="shared" si="75"/>
        <v>photography books</v>
      </c>
      <c r="S833" s="4">
        <f t="shared" si="76"/>
        <v>1.089773429454171</v>
      </c>
      <c r="T833" s="5">
        <f t="shared" si="77"/>
        <v>24.998110087408456</v>
      </c>
    </row>
    <row r="834" spans="1:20" x14ac:dyDescent="0.35">
      <c r="A834">
        <v>832</v>
      </c>
      <c r="B834" t="s">
        <v>1697</v>
      </c>
      <c r="C834" s="3" t="s">
        <v>1698</v>
      </c>
      <c r="D834" s="5">
        <v>43200</v>
      </c>
      <c r="E834" s="5">
        <v>136156</v>
      </c>
      <c r="F834" t="s">
        <v>20</v>
      </c>
      <c r="G834">
        <v>1297</v>
      </c>
      <c r="H834" t="s">
        <v>36</v>
      </c>
      <c r="I834" t="s">
        <v>37</v>
      </c>
      <c r="J834">
        <v>1445490000</v>
      </c>
      <c r="K834">
        <v>1448431200</v>
      </c>
      <c r="L834" s="11">
        <f t="shared" ref="L834:L897" si="78">J834 / 86400 + DATE(1970,1,1)</f>
        <v>42299.208333333328</v>
      </c>
      <c r="M834" s="11">
        <f t="shared" ref="M834:M897" si="79">K834 / 86400 + DATE(1970,1,1)</f>
        <v>42333.25</v>
      </c>
      <c r="N834" t="b">
        <v>1</v>
      </c>
      <c r="O834" t="b">
        <v>0</v>
      </c>
      <c r="P834" t="s">
        <v>206</v>
      </c>
      <c r="Q834" t="str">
        <f t="shared" ref="Q834:Q897" si="80">LEFT(P834, FIND("/", P834)-1)</f>
        <v>publishing</v>
      </c>
      <c r="R834" t="str">
        <f t="shared" ref="R834:R897" si="81">RIGHT(P834, LEN(P834) -FIND("/", P834))</f>
        <v>translations</v>
      </c>
      <c r="S834" s="4">
        <f t="shared" ref="S834:S897" si="82">E834/D834</f>
        <v>3.1517592592592591</v>
      </c>
      <c r="T834" s="5">
        <f t="shared" ref="T834:T897" si="83">IFERROR(E834/G834, "n/a")</f>
        <v>104.97764070932922</v>
      </c>
    </row>
    <row r="835" spans="1:20" x14ac:dyDescent="0.35">
      <c r="A835">
        <v>833</v>
      </c>
      <c r="B835" t="s">
        <v>1699</v>
      </c>
      <c r="C835" s="3" t="s">
        <v>1700</v>
      </c>
      <c r="D835" s="5">
        <v>6800</v>
      </c>
      <c r="E835" s="5">
        <v>10723</v>
      </c>
      <c r="F835" t="s">
        <v>20</v>
      </c>
      <c r="G835">
        <v>165</v>
      </c>
      <c r="H835" t="s">
        <v>36</v>
      </c>
      <c r="I835" t="s">
        <v>37</v>
      </c>
      <c r="J835">
        <v>1297663200</v>
      </c>
      <c r="K835">
        <v>1298613600</v>
      </c>
      <c r="L835" s="11">
        <f t="shared" si="78"/>
        <v>40588.25</v>
      </c>
      <c r="M835" s="11">
        <f t="shared" si="79"/>
        <v>40599.25</v>
      </c>
      <c r="N835" t="b">
        <v>0</v>
      </c>
      <c r="O835" t="b">
        <v>0</v>
      </c>
      <c r="P835" t="s">
        <v>206</v>
      </c>
      <c r="Q835" t="str">
        <f t="shared" si="80"/>
        <v>publishing</v>
      </c>
      <c r="R835" t="str">
        <f t="shared" si="81"/>
        <v>translations</v>
      </c>
      <c r="S835" s="4">
        <f t="shared" si="82"/>
        <v>1.5769117647058823</v>
      </c>
      <c r="T835" s="5">
        <f t="shared" si="83"/>
        <v>64.987878787878785</v>
      </c>
    </row>
    <row r="836" spans="1:20" x14ac:dyDescent="0.35">
      <c r="A836">
        <v>834</v>
      </c>
      <c r="B836" t="s">
        <v>1701</v>
      </c>
      <c r="C836" s="3" t="s">
        <v>1702</v>
      </c>
      <c r="D836" s="5">
        <v>7300</v>
      </c>
      <c r="E836" s="5">
        <v>11228</v>
      </c>
      <c r="F836" t="s">
        <v>20</v>
      </c>
      <c r="G836">
        <v>119</v>
      </c>
      <c r="H836" t="s">
        <v>21</v>
      </c>
      <c r="I836" t="s">
        <v>22</v>
      </c>
      <c r="J836">
        <v>1371963600</v>
      </c>
      <c r="K836">
        <v>1372482000</v>
      </c>
      <c r="L836" s="11">
        <f t="shared" si="78"/>
        <v>41448.208333333336</v>
      </c>
      <c r="M836" s="11">
        <f t="shared" si="79"/>
        <v>41454.208333333336</v>
      </c>
      <c r="N836" t="b">
        <v>0</v>
      </c>
      <c r="O836" t="b">
        <v>0</v>
      </c>
      <c r="P836" t="s">
        <v>33</v>
      </c>
      <c r="Q836" t="str">
        <f t="shared" si="80"/>
        <v>theater</v>
      </c>
      <c r="R836" t="str">
        <f t="shared" si="81"/>
        <v>plays</v>
      </c>
      <c r="S836" s="4">
        <f t="shared" si="82"/>
        <v>1.5380821917808218</v>
      </c>
      <c r="T836" s="5">
        <f t="shared" si="83"/>
        <v>94.352941176470594</v>
      </c>
    </row>
    <row r="837" spans="1:20" x14ac:dyDescent="0.35">
      <c r="A837">
        <v>835</v>
      </c>
      <c r="B837" t="s">
        <v>1703</v>
      </c>
      <c r="C837" s="3" t="s">
        <v>1704</v>
      </c>
      <c r="D837" s="5">
        <v>86200</v>
      </c>
      <c r="E837" s="5">
        <v>77355</v>
      </c>
      <c r="F837" t="s">
        <v>14</v>
      </c>
      <c r="G837">
        <v>1758</v>
      </c>
      <c r="H837" t="s">
        <v>21</v>
      </c>
      <c r="I837" t="s">
        <v>22</v>
      </c>
      <c r="J837">
        <v>1425103200</v>
      </c>
      <c r="K837">
        <v>1425621600</v>
      </c>
      <c r="L837" s="11">
        <f t="shared" si="78"/>
        <v>42063.25</v>
      </c>
      <c r="M837" s="11">
        <f t="shared" si="79"/>
        <v>42069.25</v>
      </c>
      <c r="N837" t="b">
        <v>0</v>
      </c>
      <c r="O837" t="b">
        <v>0</v>
      </c>
      <c r="P837" t="s">
        <v>28</v>
      </c>
      <c r="Q837" t="str">
        <f t="shared" si="80"/>
        <v>technology</v>
      </c>
      <c r="R837" t="str">
        <f t="shared" si="81"/>
        <v>web</v>
      </c>
      <c r="S837" s="4">
        <f t="shared" si="82"/>
        <v>0.89738979118329465</v>
      </c>
      <c r="T837" s="5">
        <f t="shared" si="83"/>
        <v>44.001706484641637</v>
      </c>
    </row>
    <row r="838" spans="1:20" x14ac:dyDescent="0.35">
      <c r="A838">
        <v>836</v>
      </c>
      <c r="B838" t="s">
        <v>1705</v>
      </c>
      <c r="C838" s="3" t="s">
        <v>1706</v>
      </c>
      <c r="D838" s="5">
        <v>8100</v>
      </c>
      <c r="E838" s="5">
        <v>6086</v>
      </c>
      <c r="F838" t="s">
        <v>14</v>
      </c>
      <c r="G838">
        <v>94</v>
      </c>
      <c r="H838" t="s">
        <v>21</v>
      </c>
      <c r="I838" t="s">
        <v>22</v>
      </c>
      <c r="J838">
        <v>1265349600</v>
      </c>
      <c r="K838">
        <v>1266300000</v>
      </c>
      <c r="L838" s="11">
        <f t="shared" si="78"/>
        <v>40214.25</v>
      </c>
      <c r="M838" s="11">
        <f t="shared" si="79"/>
        <v>40225.25</v>
      </c>
      <c r="N838" t="b">
        <v>0</v>
      </c>
      <c r="O838" t="b">
        <v>0</v>
      </c>
      <c r="P838" t="s">
        <v>60</v>
      </c>
      <c r="Q838" t="str">
        <f t="shared" si="80"/>
        <v>music</v>
      </c>
      <c r="R838" t="str">
        <f t="shared" si="81"/>
        <v>indie rock</v>
      </c>
      <c r="S838" s="4">
        <f t="shared" si="82"/>
        <v>0.75135802469135804</v>
      </c>
      <c r="T838" s="5">
        <f t="shared" si="83"/>
        <v>64.744680851063833</v>
      </c>
    </row>
    <row r="839" spans="1:20" x14ac:dyDescent="0.35">
      <c r="A839">
        <v>837</v>
      </c>
      <c r="B839" t="s">
        <v>1707</v>
      </c>
      <c r="C839" s="3" t="s">
        <v>1708</v>
      </c>
      <c r="D839" s="5">
        <v>17700</v>
      </c>
      <c r="E839" s="5">
        <v>150960</v>
      </c>
      <c r="F839" t="s">
        <v>20</v>
      </c>
      <c r="G839">
        <v>1797</v>
      </c>
      <c r="H839" t="s">
        <v>21</v>
      </c>
      <c r="I839" t="s">
        <v>22</v>
      </c>
      <c r="J839">
        <v>1301202000</v>
      </c>
      <c r="K839">
        <v>1305867600</v>
      </c>
      <c r="L839" s="11">
        <f t="shared" si="78"/>
        <v>40629.208333333336</v>
      </c>
      <c r="M839" s="11">
        <f t="shared" si="79"/>
        <v>40683.208333333336</v>
      </c>
      <c r="N839" t="b">
        <v>0</v>
      </c>
      <c r="O839" t="b">
        <v>0</v>
      </c>
      <c r="P839" t="s">
        <v>159</v>
      </c>
      <c r="Q839" t="str">
        <f t="shared" si="80"/>
        <v>music</v>
      </c>
      <c r="R839" t="str">
        <f t="shared" si="81"/>
        <v>jazz</v>
      </c>
      <c r="S839" s="4">
        <f t="shared" si="82"/>
        <v>8.5288135593220336</v>
      </c>
      <c r="T839" s="5">
        <f t="shared" si="83"/>
        <v>84.00667779632721</v>
      </c>
    </row>
    <row r="840" spans="1:20" x14ac:dyDescent="0.35">
      <c r="A840">
        <v>838</v>
      </c>
      <c r="B840" t="s">
        <v>1709</v>
      </c>
      <c r="C840" s="3" t="s">
        <v>1710</v>
      </c>
      <c r="D840" s="5">
        <v>6400</v>
      </c>
      <c r="E840" s="5">
        <v>8890</v>
      </c>
      <c r="F840" t="s">
        <v>20</v>
      </c>
      <c r="G840">
        <v>261</v>
      </c>
      <c r="H840" t="s">
        <v>21</v>
      </c>
      <c r="I840" t="s">
        <v>22</v>
      </c>
      <c r="J840">
        <v>1538024400</v>
      </c>
      <c r="K840">
        <v>1538802000</v>
      </c>
      <c r="L840" s="11">
        <f t="shared" si="78"/>
        <v>43370.208333333328</v>
      </c>
      <c r="M840" s="11">
        <f t="shared" si="79"/>
        <v>43379.208333333328</v>
      </c>
      <c r="N840" t="b">
        <v>0</v>
      </c>
      <c r="O840" t="b">
        <v>0</v>
      </c>
      <c r="P840" t="s">
        <v>33</v>
      </c>
      <c r="Q840" t="str">
        <f t="shared" si="80"/>
        <v>theater</v>
      </c>
      <c r="R840" t="str">
        <f t="shared" si="81"/>
        <v>plays</v>
      </c>
      <c r="S840" s="4">
        <f t="shared" si="82"/>
        <v>1.3890625000000001</v>
      </c>
      <c r="T840" s="5">
        <f t="shared" si="83"/>
        <v>34.061302681992338</v>
      </c>
    </row>
    <row r="841" spans="1:20" x14ac:dyDescent="0.35">
      <c r="A841">
        <v>839</v>
      </c>
      <c r="B841" t="s">
        <v>1711</v>
      </c>
      <c r="C841" s="3" t="s">
        <v>1712</v>
      </c>
      <c r="D841" s="5">
        <v>7700</v>
      </c>
      <c r="E841" s="5">
        <v>14644</v>
      </c>
      <c r="F841" t="s">
        <v>20</v>
      </c>
      <c r="G841">
        <v>157</v>
      </c>
      <c r="H841" t="s">
        <v>21</v>
      </c>
      <c r="I841" t="s">
        <v>22</v>
      </c>
      <c r="J841">
        <v>1395032400</v>
      </c>
      <c r="K841">
        <v>1398920400</v>
      </c>
      <c r="L841" s="11">
        <f t="shared" si="78"/>
        <v>41715.208333333336</v>
      </c>
      <c r="M841" s="11">
        <f t="shared" si="79"/>
        <v>41760.208333333336</v>
      </c>
      <c r="N841" t="b">
        <v>0</v>
      </c>
      <c r="O841" t="b">
        <v>1</v>
      </c>
      <c r="P841" t="s">
        <v>42</v>
      </c>
      <c r="Q841" t="str">
        <f t="shared" si="80"/>
        <v>film &amp; video</v>
      </c>
      <c r="R841" t="str">
        <f t="shared" si="81"/>
        <v>documentary</v>
      </c>
      <c r="S841" s="4">
        <f t="shared" si="82"/>
        <v>1.9018181818181819</v>
      </c>
      <c r="T841" s="5">
        <f t="shared" si="83"/>
        <v>93.273885350318466</v>
      </c>
    </row>
    <row r="842" spans="1:20" x14ac:dyDescent="0.35">
      <c r="A842">
        <v>840</v>
      </c>
      <c r="B842" t="s">
        <v>1713</v>
      </c>
      <c r="C842" s="3" t="s">
        <v>1714</v>
      </c>
      <c r="D842" s="5">
        <v>116300</v>
      </c>
      <c r="E842" s="5">
        <v>116583</v>
      </c>
      <c r="F842" t="s">
        <v>20</v>
      </c>
      <c r="G842">
        <v>3533</v>
      </c>
      <c r="H842" t="s">
        <v>21</v>
      </c>
      <c r="I842" t="s">
        <v>22</v>
      </c>
      <c r="J842">
        <v>1405486800</v>
      </c>
      <c r="K842">
        <v>1405659600</v>
      </c>
      <c r="L842" s="11">
        <f t="shared" si="78"/>
        <v>41836.208333333336</v>
      </c>
      <c r="M842" s="11">
        <f t="shared" si="79"/>
        <v>41838.208333333336</v>
      </c>
      <c r="N842" t="b">
        <v>0</v>
      </c>
      <c r="O842" t="b">
        <v>1</v>
      </c>
      <c r="P842" t="s">
        <v>33</v>
      </c>
      <c r="Q842" t="str">
        <f t="shared" si="80"/>
        <v>theater</v>
      </c>
      <c r="R842" t="str">
        <f t="shared" si="81"/>
        <v>plays</v>
      </c>
      <c r="S842" s="4">
        <f t="shared" si="82"/>
        <v>1.0024333619948409</v>
      </c>
      <c r="T842" s="5">
        <f t="shared" si="83"/>
        <v>32.998301726577978</v>
      </c>
    </row>
    <row r="843" spans="1:20" x14ac:dyDescent="0.35">
      <c r="A843">
        <v>841</v>
      </c>
      <c r="B843" t="s">
        <v>1715</v>
      </c>
      <c r="C843" s="3" t="s">
        <v>1716</v>
      </c>
      <c r="D843" s="5">
        <v>9100</v>
      </c>
      <c r="E843" s="5">
        <v>12991</v>
      </c>
      <c r="F843" t="s">
        <v>20</v>
      </c>
      <c r="G843">
        <v>155</v>
      </c>
      <c r="H843" t="s">
        <v>21</v>
      </c>
      <c r="I843" t="s">
        <v>22</v>
      </c>
      <c r="J843">
        <v>1455861600</v>
      </c>
      <c r="K843">
        <v>1457244000</v>
      </c>
      <c r="L843" s="11">
        <f t="shared" si="78"/>
        <v>42419.25</v>
      </c>
      <c r="M843" s="11">
        <f t="shared" si="79"/>
        <v>42435.25</v>
      </c>
      <c r="N843" t="b">
        <v>0</v>
      </c>
      <c r="O843" t="b">
        <v>0</v>
      </c>
      <c r="P843" t="s">
        <v>28</v>
      </c>
      <c r="Q843" t="str">
        <f t="shared" si="80"/>
        <v>technology</v>
      </c>
      <c r="R843" t="str">
        <f t="shared" si="81"/>
        <v>web</v>
      </c>
      <c r="S843" s="4">
        <f t="shared" si="82"/>
        <v>1.4275824175824177</v>
      </c>
      <c r="T843" s="5">
        <f t="shared" si="83"/>
        <v>83.812903225806451</v>
      </c>
    </row>
    <row r="844" spans="1:20" ht="31" x14ac:dyDescent="0.35">
      <c r="A844">
        <v>842</v>
      </c>
      <c r="B844" t="s">
        <v>1717</v>
      </c>
      <c r="C844" s="3" t="s">
        <v>1718</v>
      </c>
      <c r="D844" s="5">
        <v>1500</v>
      </c>
      <c r="E844" s="5">
        <v>8447</v>
      </c>
      <c r="F844" t="s">
        <v>20</v>
      </c>
      <c r="G844">
        <v>132</v>
      </c>
      <c r="H844" t="s">
        <v>107</v>
      </c>
      <c r="I844" t="s">
        <v>108</v>
      </c>
      <c r="J844">
        <v>1529038800</v>
      </c>
      <c r="K844">
        <v>1529298000</v>
      </c>
      <c r="L844" s="11">
        <f t="shared" si="78"/>
        <v>43266.208333333328</v>
      </c>
      <c r="M844" s="11">
        <f t="shared" si="79"/>
        <v>43269.208333333328</v>
      </c>
      <c r="N844" t="b">
        <v>0</v>
      </c>
      <c r="O844" t="b">
        <v>0</v>
      </c>
      <c r="P844" t="s">
        <v>65</v>
      </c>
      <c r="Q844" t="str">
        <f t="shared" si="80"/>
        <v>technology</v>
      </c>
      <c r="R844" t="str">
        <f t="shared" si="81"/>
        <v>wearables</v>
      </c>
      <c r="S844" s="4">
        <f t="shared" si="82"/>
        <v>5.6313333333333331</v>
      </c>
      <c r="T844" s="5">
        <f t="shared" si="83"/>
        <v>63.992424242424242</v>
      </c>
    </row>
    <row r="845" spans="1:20" ht="31" x14ac:dyDescent="0.35">
      <c r="A845">
        <v>843</v>
      </c>
      <c r="B845" t="s">
        <v>1719</v>
      </c>
      <c r="C845" s="3" t="s">
        <v>1720</v>
      </c>
      <c r="D845" s="5">
        <v>8800</v>
      </c>
      <c r="E845" s="5">
        <v>2703</v>
      </c>
      <c r="F845" t="s">
        <v>14</v>
      </c>
      <c r="G845">
        <v>33</v>
      </c>
      <c r="H845" t="s">
        <v>21</v>
      </c>
      <c r="I845" t="s">
        <v>22</v>
      </c>
      <c r="J845">
        <v>1535259600</v>
      </c>
      <c r="K845">
        <v>1535778000</v>
      </c>
      <c r="L845" s="11">
        <f t="shared" si="78"/>
        <v>43338.208333333328</v>
      </c>
      <c r="M845" s="11">
        <f t="shared" si="79"/>
        <v>43344.208333333328</v>
      </c>
      <c r="N845" t="b">
        <v>0</v>
      </c>
      <c r="O845" t="b">
        <v>0</v>
      </c>
      <c r="P845" t="s">
        <v>122</v>
      </c>
      <c r="Q845" t="str">
        <f t="shared" si="80"/>
        <v>photography</v>
      </c>
      <c r="R845" t="str">
        <f t="shared" si="81"/>
        <v>photography books</v>
      </c>
      <c r="S845" s="4">
        <f t="shared" si="82"/>
        <v>0.30715909090909088</v>
      </c>
      <c r="T845" s="5">
        <f t="shared" si="83"/>
        <v>81.909090909090907</v>
      </c>
    </row>
    <row r="846" spans="1:20" x14ac:dyDescent="0.35">
      <c r="A846">
        <v>844</v>
      </c>
      <c r="B846" t="s">
        <v>1721</v>
      </c>
      <c r="C846" s="3" t="s">
        <v>1722</v>
      </c>
      <c r="D846" s="5">
        <v>8800</v>
      </c>
      <c r="E846" s="5">
        <v>8747</v>
      </c>
      <c r="F846" t="s">
        <v>74</v>
      </c>
      <c r="G846">
        <v>94</v>
      </c>
      <c r="H846" t="s">
        <v>21</v>
      </c>
      <c r="I846" t="s">
        <v>22</v>
      </c>
      <c r="J846">
        <v>1327212000</v>
      </c>
      <c r="K846">
        <v>1327471200</v>
      </c>
      <c r="L846" s="11">
        <f t="shared" si="78"/>
        <v>40930.25</v>
      </c>
      <c r="M846" s="11">
        <f t="shared" si="79"/>
        <v>40933.25</v>
      </c>
      <c r="N846" t="b">
        <v>0</v>
      </c>
      <c r="O846" t="b">
        <v>0</v>
      </c>
      <c r="P846" t="s">
        <v>42</v>
      </c>
      <c r="Q846" t="str">
        <f t="shared" si="80"/>
        <v>film &amp; video</v>
      </c>
      <c r="R846" t="str">
        <f t="shared" si="81"/>
        <v>documentary</v>
      </c>
      <c r="S846" s="4">
        <f t="shared" si="82"/>
        <v>0.99397727272727276</v>
      </c>
      <c r="T846" s="5">
        <f t="shared" si="83"/>
        <v>93.053191489361708</v>
      </c>
    </row>
    <row r="847" spans="1:20" x14ac:dyDescent="0.35">
      <c r="A847">
        <v>845</v>
      </c>
      <c r="B847" t="s">
        <v>1723</v>
      </c>
      <c r="C847" s="3" t="s">
        <v>1724</v>
      </c>
      <c r="D847" s="5">
        <v>69900</v>
      </c>
      <c r="E847" s="5">
        <v>138087</v>
      </c>
      <c r="F847" t="s">
        <v>20</v>
      </c>
      <c r="G847">
        <v>1354</v>
      </c>
      <c r="H847" t="s">
        <v>40</v>
      </c>
      <c r="I847" t="s">
        <v>41</v>
      </c>
      <c r="J847">
        <v>1526360400</v>
      </c>
      <c r="K847">
        <v>1529557200</v>
      </c>
      <c r="L847" s="11">
        <f t="shared" si="78"/>
        <v>43235.208333333328</v>
      </c>
      <c r="M847" s="11">
        <f t="shared" si="79"/>
        <v>43272.208333333328</v>
      </c>
      <c r="N847" t="b">
        <v>0</v>
      </c>
      <c r="O847" t="b">
        <v>0</v>
      </c>
      <c r="P847" t="s">
        <v>28</v>
      </c>
      <c r="Q847" t="str">
        <f t="shared" si="80"/>
        <v>technology</v>
      </c>
      <c r="R847" t="str">
        <f t="shared" si="81"/>
        <v>web</v>
      </c>
      <c r="S847" s="4">
        <f t="shared" si="82"/>
        <v>1.9754935622317598</v>
      </c>
      <c r="T847" s="5">
        <f t="shared" si="83"/>
        <v>101.98449039881831</v>
      </c>
    </row>
    <row r="848" spans="1:20" x14ac:dyDescent="0.35">
      <c r="A848">
        <v>846</v>
      </c>
      <c r="B848" t="s">
        <v>1725</v>
      </c>
      <c r="C848" s="3" t="s">
        <v>1726</v>
      </c>
      <c r="D848" s="5">
        <v>1000</v>
      </c>
      <c r="E848" s="5">
        <v>5085</v>
      </c>
      <c r="F848" t="s">
        <v>20</v>
      </c>
      <c r="G848">
        <v>48</v>
      </c>
      <c r="H848" t="s">
        <v>21</v>
      </c>
      <c r="I848" t="s">
        <v>22</v>
      </c>
      <c r="J848">
        <v>1532149200</v>
      </c>
      <c r="K848">
        <v>1535259600</v>
      </c>
      <c r="L848" s="11">
        <f t="shared" si="78"/>
        <v>43302.208333333328</v>
      </c>
      <c r="M848" s="11">
        <f t="shared" si="79"/>
        <v>43338.208333333328</v>
      </c>
      <c r="N848" t="b">
        <v>1</v>
      </c>
      <c r="O848" t="b">
        <v>1</v>
      </c>
      <c r="P848" t="s">
        <v>28</v>
      </c>
      <c r="Q848" t="str">
        <f t="shared" si="80"/>
        <v>technology</v>
      </c>
      <c r="R848" t="str">
        <f t="shared" si="81"/>
        <v>web</v>
      </c>
      <c r="S848" s="4">
        <f t="shared" si="82"/>
        <v>5.085</v>
      </c>
      <c r="T848" s="5">
        <f t="shared" si="83"/>
        <v>105.9375</v>
      </c>
    </row>
    <row r="849" spans="1:20" x14ac:dyDescent="0.35">
      <c r="A849">
        <v>847</v>
      </c>
      <c r="B849" t="s">
        <v>1727</v>
      </c>
      <c r="C849" s="3" t="s">
        <v>1728</v>
      </c>
      <c r="D849" s="5">
        <v>4700</v>
      </c>
      <c r="E849" s="5">
        <v>11174</v>
      </c>
      <c r="F849" t="s">
        <v>20</v>
      </c>
      <c r="G849">
        <v>110</v>
      </c>
      <c r="H849" t="s">
        <v>21</v>
      </c>
      <c r="I849" t="s">
        <v>22</v>
      </c>
      <c r="J849">
        <v>1515304800</v>
      </c>
      <c r="K849">
        <v>1515564000</v>
      </c>
      <c r="L849" s="11">
        <f t="shared" si="78"/>
        <v>43107.25</v>
      </c>
      <c r="M849" s="11">
        <f t="shared" si="79"/>
        <v>43110.25</v>
      </c>
      <c r="N849" t="b">
        <v>0</v>
      </c>
      <c r="O849" t="b">
        <v>0</v>
      </c>
      <c r="P849" t="s">
        <v>17</v>
      </c>
      <c r="Q849" t="str">
        <f t="shared" si="80"/>
        <v>food</v>
      </c>
      <c r="R849" t="str">
        <f t="shared" si="81"/>
        <v>food trucks</v>
      </c>
      <c r="S849" s="4">
        <f t="shared" si="82"/>
        <v>2.3774468085106384</v>
      </c>
      <c r="T849" s="5">
        <f t="shared" si="83"/>
        <v>101.58181818181818</v>
      </c>
    </row>
    <row r="850" spans="1:20" x14ac:dyDescent="0.35">
      <c r="A850">
        <v>848</v>
      </c>
      <c r="B850" t="s">
        <v>1729</v>
      </c>
      <c r="C850" s="3" t="s">
        <v>1730</v>
      </c>
      <c r="D850" s="5">
        <v>3200</v>
      </c>
      <c r="E850" s="5">
        <v>10831</v>
      </c>
      <c r="F850" t="s">
        <v>20</v>
      </c>
      <c r="G850">
        <v>172</v>
      </c>
      <c r="H850" t="s">
        <v>21</v>
      </c>
      <c r="I850" t="s">
        <v>22</v>
      </c>
      <c r="J850">
        <v>1276318800</v>
      </c>
      <c r="K850">
        <v>1277096400</v>
      </c>
      <c r="L850" s="11">
        <f t="shared" si="78"/>
        <v>40341.208333333336</v>
      </c>
      <c r="M850" s="11">
        <f t="shared" si="79"/>
        <v>40350.208333333336</v>
      </c>
      <c r="N850" t="b">
        <v>0</v>
      </c>
      <c r="O850" t="b">
        <v>0</v>
      </c>
      <c r="P850" t="s">
        <v>53</v>
      </c>
      <c r="Q850" t="str">
        <f t="shared" si="80"/>
        <v>film &amp; video</v>
      </c>
      <c r="R850" t="str">
        <f t="shared" si="81"/>
        <v>drama</v>
      </c>
      <c r="S850" s="4">
        <f t="shared" si="82"/>
        <v>3.3846875000000001</v>
      </c>
      <c r="T850" s="5">
        <f t="shared" si="83"/>
        <v>62.970930232558139</v>
      </c>
    </row>
    <row r="851" spans="1:20" x14ac:dyDescent="0.35">
      <c r="A851">
        <v>849</v>
      </c>
      <c r="B851" t="s">
        <v>1731</v>
      </c>
      <c r="C851" s="3" t="s">
        <v>1732</v>
      </c>
      <c r="D851" s="5">
        <v>6700</v>
      </c>
      <c r="E851" s="5">
        <v>8917</v>
      </c>
      <c r="F851" t="s">
        <v>20</v>
      </c>
      <c r="G851">
        <v>307</v>
      </c>
      <c r="H851" t="s">
        <v>21</v>
      </c>
      <c r="I851" t="s">
        <v>22</v>
      </c>
      <c r="J851">
        <v>1328767200</v>
      </c>
      <c r="K851">
        <v>1329026400</v>
      </c>
      <c r="L851" s="11">
        <f t="shared" si="78"/>
        <v>40948.25</v>
      </c>
      <c r="M851" s="11">
        <f t="shared" si="79"/>
        <v>40951.25</v>
      </c>
      <c r="N851" t="b">
        <v>0</v>
      </c>
      <c r="O851" t="b">
        <v>1</v>
      </c>
      <c r="P851" t="s">
        <v>60</v>
      </c>
      <c r="Q851" t="str">
        <f t="shared" si="80"/>
        <v>music</v>
      </c>
      <c r="R851" t="str">
        <f t="shared" si="81"/>
        <v>indie rock</v>
      </c>
      <c r="S851" s="4">
        <f t="shared" si="82"/>
        <v>1.3308955223880596</v>
      </c>
      <c r="T851" s="5">
        <f t="shared" si="83"/>
        <v>29.045602605863191</v>
      </c>
    </row>
    <row r="852" spans="1:20" x14ac:dyDescent="0.35">
      <c r="A852">
        <v>850</v>
      </c>
      <c r="B852" t="s">
        <v>1733</v>
      </c>
      <c r="C852" s="3" t="s">
        <v>1734</v>
      </c>
      <c r="D852" s="5">
        <v>100</v>
      </c>
      <c r="E852" s="5">
        <v>1</v>
      </c>
      <c r="F852" t="s">
        <v>14</v>
      </c>
      <c r="G852">
        <v>1</v>
      </c>
      <c r="H852" t="s">
        <v>21</v>
      </c>
      <c r="I852" t="s">
        <v>22</v>
      </c>
      <c r="J852">
        <v>1321682400</v>
      </c>
      <c r="K852">
        <v>1322978400</v>
      </c>
      <c r="L852" s="11">
        <f t="shared" si="78"/>
        <v>40866.25</v>
      </c>
      <c r="M852" s="11">
        <f t="shared" si="79"/>
        <v>40881.25</v>
      </c>
      <c r="N852" t="b">
        <v>1</v>
      </c>
      <c r="O852" t="b">
        <v>0</v>
      </c>
      <c r="P852" t="s">
        <v>23</v>
      </c>
      <c r="Q852" t="str">
        <f t="shared" si="80"/>
        <v>music</v>
      </c>
      <c r="R852" t="str">
        <f t="shared" si="81"/>
        <v>rock</v>
      </c>
      <c r="S852" s="4">
        <f t="shared" si="82"/>
        <v>0.01</v>
      </c>
      <c r="T852" s="5">
        <f t="shared" si="83"/>
        <v>1</v>
      </c>
    </row>
    <row r="853" spans="1:20" ht="31" x14ac:dyDescent="0.35">
      <c r="A853">
        <v>851</v>
      </c>
      <c r="B853" t="s">
        <v>1735</v>
      </c>
      <c r="C853" s="3" t="s">
        <v>1736</v>
      </c>
      <c r="D853" s="5">
        <v>6000</v>
      </c>
      <c r="E853" s="5">
        <v>12468</v>
      </c>
      <c r="F853" t="s">
        <v>20</v>
      </c>
      <c r="G853">
        <v>160</v>
      </c>
      <c r="H853" t="s">
        <v>21</v>
      </c>
      <c r="I853" t="s">
        <v>22</v>
      </c>
      <c r="J853">
        <v>1335934800</v>
      </c>
      <c r="K853">
        <v>1338786000</v>
      </c>
      <c r="L853" s="11">
        <f t="shared" si="78"/>
        <v>41031.208333333336</v>
      </c>
      <c r="M853" s="11">
        <f t="shared" si="79"/>
        <v>41064.208333333336</v>
      </c>
      <c r="N853" t="b">
        <v>0</v>
      </c>
      <c r="O853" t="b">
        <v>0</v>
      </c>
      <c r="P853" t="s">
        <v>50</v>
      </c>
      <c r="Q853" t="str">
        <f t="shared" si="80"/>
        <v>music</v>
      </c>
      <c r="R853" t="str">
        <f t="shared" si="81"/>
        <v>electric music</v>
      </c>
      <c r="S853" s="4">
        <f t="shared" si="82"/>
        <v>2.0779999999999998</v>
      </c>
      <c r="T853" s="5">
        <f t="shared" si="83"/>
        <v>77.924999999999997</v>
      </c>
    </row>
    <row r="854" spans="1:20" ht="31" x14ac:dyDescent="0.35">
      <c r="A854">
        <v>852</v>
      </c>
      <c r="B854" t="s">
        <v>1737</v>
      </c>
      <c r="C854" s="3" t="s">
        <v>1738</v>
      </c>
      <c r="D854" s="5">
        <v>4900</v>
      </c>
      <c r="E854" s="5">
        <v>2505</v>
      </c>
      <c r="F854" t="s">
        <v>14</v>
      </c>
      <c r="G854">
        <v>31</v>
      </c>
      <c r="H854" t="s">
        <v>21</v>
      </c>
      <c r="I854" t="s">
        <v>22</v>
      </c>
      <c r="J854">
        <v>1310792400</v>
      </c>
      <c r="K854">
        <v>1311656400</v>
      </c>
      <c r="L854" s="11">
        <f t="shared" si="78"/>
        <v>40740.208333333336</v>
      </c>
      <c r="M854" s="11">
        <f t="shared" si="79"/>
        <v>40750.208333333336</v>
      </c>
      <c r="N854" t="b">
        <v>0</v>
      </c>
      <c r="O854" t="b">
        <v>1</v>
      </c>
      <c r="P854" t="s">
        <v>89</v>
      </c>
      <c r="Q854" t="str">
        <f t="shared" si="80"/>
        <v>games</v>
      </c>
      <c r="R854" t="str">
        <f t="shared" si="81"/>
        <v>video games</v>
      </c>
      <c r="S854" s="4">
        <f t="shared" si="82"/>
        <v>0.51122448979591839</v>
      </c>
      <c r="T854" s="5">
        <f t="shared" si="83"/>
        <v>80.806451612903231</v>
      </c>
    </row>
    <row r="855" spans="1:20" x14ac:dyDescent="0.35">
      <c r="A855">
        <v>853</v>
      </c>
      <c r="B855" t="s">
        <v>1739</v>
      </c>
      <c r="C855" s="3" t="s">
        <v>1740</v>
      </c>
      <c r="D855" s="5">
        <v>17100</v>
      </c>
      <c r="E855" s="5">
        <v>111502</v>
      </c>
      <c r="F855" t="s">
        <v>20</v>
      </c>
      <c r="G855">
        <v>1467</v>
      </c>
      <c r="H855" t="s">
        <v>15</v>
      </c>
      <c r="I855" t="s">
        <v>16</v>
      </c>
      <c r="J855">
        <v>1308546000</v>
      </c>
      <c r="K855">
        <v>1308978000</v>
      </c>
      <c r="L855" s="11">
        <f t="shared" si="78"/>
        <v>40714.208333333336</v>
      </c>
      <c r="M855" s="11">
        <f t="shared" si="79"/>
        <v>40719.208333333336</v>
      </c>
      <c r="N855" t="b">
        <v>0</v>
      </c>
      <c r="O855" t="b">
        <v>1</v>
      </c>
      <c r="P855" t="s">
        <v>60</v>
      </c>
      <c r="Q855" t="str">
        <f t="shared" si="80"/>
        <v>music</v>
      </c>
      <c r="R855" t="str">
        <f t="shared" si="81"/>
        <v>indie rock</v>
      </c>
      <c r="S855" s="4">
        <f t="shared" si="82"/>
        <v>6.5205847953216374</v>
      </c>
      <c r="T855" s="5">
        <f t="shared" si="83"/>
        <v>76.006816632583508</v>
      </c>
    </row>
    <row r="856" spans="1:20" ht="31" x14ac:dyDescent="0.35">
      <c r="A856">
        <v>854</v>
      </c>
      <c r="B856" t="s">
        <v>1741</v>
      </c>
      <c r="C856" s="3" t="s">
        <v>1742</v>
      </c>
      <c r="D856" s="5">
        <v>171000</v>
      </c>
      <c r="E856" s="5">
        <v>194309</v>
      </c>
      <c r="F856" t="s">
        <v>20</v>
      </c>
      <c r="G856">
        <v>2662</v>
      </c>
      <c r="H856" t="s">
        <v>15</v>
      </c>
      <c r="I856" t="s">
        <v>16</v>
      </c>
      <c r="J856">
        <v>1574056800</v>
      </c>
      <c r="K856">
        <v>1576389600</v>
      </c>
      <c r="L856" s="11">
        <f t="shared" si="78"/>
        <v>43787.25</v>
      </c>
      <c r="M856" s="11">
        <f t="shared" si="79"/>
        <v>43814.25</v>
      </c>
      <c r="N856" t="b">
        <v>0</v>
      </c>
      <c r="O856" t="b">
        <v>0</v>
      </c>
      <c r="P856" t="s">
        <v>119</v>
      </c>
      <c r="Q856" t="str">
        <f t="shared" si="80"/>
        <v>publishing</v>
      </c>
      <c r="R856" t="str">
        <f t="shared" si="81"/>
        <v>fiction</v>
      </c>
      <c r="S856" s="4">
        <f t="shared" si="82"/>
        <v>1.1363099415204678</v>
      </c>
      <c r="T856" s="5">
        <f t="shared" si="83"/>
        <v>72.993613824192337</v>
      </c>
    </row>
    <row r="857" spans="1:20" x14ac:dyDescent="0.35">
      <c r="A857">
        <v>855</v>
      </c>
      <c r="B857" t="s">
        <v>1743</v>
      </c>
      <c r="C857" s="3" t="s">
        <v>1744</v>
      </c>
      <c r="D857" s="5">
        <v>23400</v>
      </c>
      <c r="E857" s="5">
        <v>23956</v>
      </c>
      <c r="F857" t="s">
        <v>20</v>
      </c>
      <c r="G857">
        <v>452</v>
      </c>
      <c r="H857" t="s">
        <v>26</v>
      </c>
      <c r="I857" t="s">
        <v>27</v>
      </c>
      <c r="J857">
        <v>1308373200</v>
      </c>
      <c r="K857">
        <v>1311051600</v>
      </c>
      <c r="L857" s="11">
        <f t="shared" si="78"/>
        <v>40712.208333333336</v>
      </c>
      <c r="M857" s="11">
        <f t="shared" si="79"/>
        <v>40743.208333333336</v>
      </c>
      <c r="N857" t="b">
        <v>0</v>
      </c>
      <c r="O857" t="b">
        <v>0</v>
      </c>
      <c r="P857" t="s">
        <v>33</v>
      </c>
      <c r="Q857" t="str">
        <f t="shared" si="80"/>
        <v>theater</v>
      </c>
      <c r="R857" t="str">
        <f t="shared" si="81"/>
        <v>plays</v>
      </c>
      <c r="S857" s="4">
        <f t="shared" si="82"/>
        <v>1.0237606837606839</v>
      </c>
      <c r="T857" s="5">
        <f t="shared" si="83"/>
        <v>53</v>
      </c>
    </row>
    <row r="858" spans="1:20" x14ac:dyDescent="0.35">
      <c r="A858">
        <v>856</v>
      </c>
      <c r="B858" t="s">
        <v>1599</v>
      </c>
      <c r="C858" s="3" t="s">
        <v>1745</v>
      </c>
      <c r="D858" s="5">
        <v>2400</v>
      </c>
      <c r="E858" s="5">
        <v>8558</v>
      </c>
      <c r="F858" t="s">
        <v>20</v>
      </c>
      <c r="G858">
        <v>158</v>
      </c>
      <c r="H858" t="s">
        <v>21</v>
      </c>
      <c r="I858" t="s">
        <v>22</v>
      </c>
      <c r="J858">
        <v>1335243600</v>
      </c>
      <c r="K858">
        <v>1336712400</v>
      </c>
      <c r="L858" s="11">
        <f t="shared" si="78"/>
        <v>41023.208333333336</v>
      </c>
      <c r="M858" s="11">
        <f t="shared" si="79"/>
        <v>41040.208333333336</v>
      </c>
      <c r="N858" t="b">
        <v>0</v>
      </c>
      <c r="O858" t="b">
        <v>0</v>
      </c>
      <c r="P858" t="s">
        <v>17</v>
      </c>
      <c r="Q858" t="str">
        <f t="shared" si="80"/>
        <v>food</v>
      </c>
      <c r="R858" t="str">
        <f t="shared" si="81"/>
        <v>food trucks</v>
      </c>
      <c r="S858" s="4">
        <f t="shared" si="82"/>
        <v>3.5658333333333334</v>
      </c>
      <c r="T858" s="5">
        <f t="shared" si="83"/>
        <v>54.164556962025316</v>
      </c>
    </row>
    <row r="859" spans="1:20" ht="31" x14ac:dyDescent="0.35">
      <c r="A859">
        <v>857</v>
      </c>
      <c r="B859" t="s">
        <v>1746</v>
      </c>
      <c r="C859" s="3" t="s">
        <v>1747</v>
      </c>
      <c r="D859" s="5">
        <v>5300</v>
      </c>
      <c r="E859" s="5">
        <v>7413</v>
      </c>
      <c r="F859" t="s">
        <v>20</v>
      </c>
      <c r="G859">
        <v>225</v>
      </c>
      <c r="H859" t="s">
        <v>98</v>
      </c>
      <c r="I859" t="s">
        <v>99</v>
      </c>
      <c r="J859">
        <v>1328421600</v>
      </c>
      <c r="K859">
        <v>1330408800</v>
      </c>
      <c r="L859" s="11">
        <f t="shared" si="78"/>
        <v>40944.25</v>
      </c>
      <c r="M859" s="11">
        <f t="shared" si="79"/>
        <v>40967.25</v>
      </c>
      <c r="N859" t="b">
        <v>1</v>
      </c>
      <c r="O859" t="b">
        <v>0</v>
      </c>
      <c r="P859" t="s">
        <v>100</v>
      </c>
      <c r="Q859" t="str">
        <f t="shared" si="80"/>
        <v>film &amp; video</v>
      </c>
      <c r="R859" t="str">
        <f t="shared" si="81"/>
        <v>shorts</v>
      </c>
      <c r="S859" s="4">
        <f t="shared" si="82"/>
        <v>1.3986792452830188</v>
      </c>
      <c r="T859" s="5">
        <f t="shared" si="83"/>
        <v>32.946666666666665</v>
      </c>
    </row>
    <row r="860" spans="1:20" ht="31" x14ac:dyDescent="0.35">
      <c r="A860">
        <v>858</v>
      </c>
      <c r="B860" t="s">
        <v>1748</v>
      </c>
      <c r="C860" s="3" t="s">
        <v>1749</v>
      </c>
      <c r="D860" s="5">
        <v>4000</v>
      </c>
      <c r="E860" s="5">
        <v>2778</v>
      </c>
      <c r="F860" t="s">
        <v>14</v>
      </c>
      <c r="G860">
        <v>35</v>
      </c>
      <c r="H860" t="s">
        <v>21</v>
      </c>
      <c r="I860" t="s">
        <v>22</v>
      </c>
      <c r="J860">
        <v>1524286800</v>
      </c>
      <c r="K860">
        <v>1524891600</v>
      </c>
      <c r="L860" s="11">
        <f t="shared" si="78"/>
        <v>43211.208333333328</v>
      </c>
      <c r="M860" s="11">
        <f t="shared" si="79"/>
        <v>43218.208333333328</v>
      </c>
      <c r="N860" t="b">
        <v>1</v>
      </c>
      <c r="O860" t="b">
        <v>0</v>
      </c>
      <c r="P860" t="s">
        <v>17</v>
      </c>
      <c r="Q860" t="str">
        <f t="shared" si="80"/>
        <v>food</v>
      </c>
      <c r="R860" t="str">
        <f t="shared" si="81"/>
        <v>food trucks</v>
      </c>
      <c r="S860" s="4">
        <f t="shared" si="82"/>
        <v>0.69450000000000001</v>
      </c>
      <c r="T860" s="5">
        <f t="shared" si="83"/>
        <v>79.371428571428567</v>
      </c>
    </row>
    <row r="861" spans="1:20" ht="31" x14ac:dyDescent="0.35">
      <c r="A861">
        <v>859</v>
      </c>
      <c r="B861" t="s">
        <v>1750</v>
      </c>
      <c r="C861" s="3" t="s">
        <v>1751</v>
      </c>
      <c r="D861" s="5">
        <v>7300</v>
      </c>
      <c r="E861" s="5">
        <v>2594</v>
      </c>
      <c r="F861" t="s">
        <v>14</v>
      </c>
      <c r="G861">
        <v>63</v>
      </c>
      <c r="H861" t="s">
        <v>21</v>
      </c>
      <c r="I861" t="s">
        <v>22</v>
      </c>
      <c r="J861">
        <v>1362117600</v>
      </c>
      <c r="K861">
        <v>1363669200</v>
      </c>
      <c r="L861" s="11">
        <f t="shared" si="78"/>
        <v>41334.25</v>
      </c>
      <c r="M861" s="11">
        <f t="shared" si="79"/>
        <v>41352.208333333336</v>
      </c>
      <c r="N861" t="b">
        <v>0</v>
      </c>
      <c r="O861" t="b">
        <v>1</v>
      </c>
      <c r="P861" t="s">
        <v>33</v>
      </c>
      <c r="Q861" t="str">
        <f t="shared" si="80"/>
        <v>theater</v>
      </c>
      <c r="R861" t="str">
        <f t="shared" si="81"/>
        <v>plays</v>
      </c>
      <c r="S861" s="4">
        <f t="shared" si="82"/>
        <v>0.35534246575342465</v>
      </c>
      <c r="T861" s="5">
        <f t="shared" si="83"/>
        <v>41.174603174603178</v>
      </c>
    </row>
    <row r="862" spans="1:20" ht="31" x14ac:dyDescent="0.35">
      <c r="A862">
        <v>860</v>
      </c>
      <c r="B862" t="s">
        <v>1752</v>
      </c>
      <c r="C862" s="3" t="s">
        <v>1753</v>
      </c>
      <c r="D862" s="5">
        <v>2000</v>
      </c>
      <c r="E862" s="5">
        <v>5033</v>
      </c>
      <c r="F862" t="s">
        <v>20</v>
      </c>
      <c r="G862">
        <v>65</v>
      </c>
      <c r="H862" t="s">
        <v>21</v>
      </c>
      <c r="I862" t="s">
        <v>22</v>
      </c>
      <c r="J862">
        <v>1550556000</v>
      </c>
      <c r="K862">
        <v>1551420000</v>
      </c>
      <c r="L862" s="11">
        <f t="shared" si="78"/>
        <v>43515.25</v>
      </c>
      <c r="M862" s="11">
        <f t="shared" si="79"/>
        <v>43525.25</v>
      </c>
      <c r="N862" t="b">
        <v>0</v>
      </c>
      <c r="O862" t="b">
        <v>1</v>
      </c>
      <c r="P862" t="s">
        <v>65</v>
      </c>
      <c r="Q862" t="str">
        <f t="shared" si="80"/>
        <v>technology</v>
      </c>
      <c r="R862" t="str">
        <f t="shared" si="81"/>
        <v>wearables</v>
      </c>
      <c r="S862" s="4">
        <f t="shared" si="82"/>
        <v>2.5165000000000002</v>
      </c>
      <c r="T862" s="5">
        <f t="shared" si="83"/>
        <v>77.430769230769229</v>
      </c>
    </row>
    <row r="863" spans="1:20" x14ac:dyDescent="0.35">
      <c r="A863">
        <v>861</v>
      </c>
      <c r="B863" t="s">
        <v>1754</v>
      </c>
      <c r="C863" s="3" t="s">
        <v>1755</v>
      </c>
      <c r="D863" s="5">
        <v>8800</v>
      </c>
      <c r="E863" s="5">
        <v>9317</v>
      </c>
      <c r="F863" t="s">
        <v>20</v>
      </c>
      <c r="G863">
        <v>163</v>
      </c>
      <c r="H863" t="s">
        <v>21</v>
      </c>
      <c r="I863" t="s">
        <v>22</v>
      </c>
      <c r="J863">
        <v>1269147600</v>
      </c>
      <c r="K863">
        <v>1269838800</v>
      </c>
      <c r="L863" s="11">
        <f t="shared" si="78"/>
        <v>40258.208333333336</v>
      </c>
      <c r="M863" s="11">
        <f t="shared" si="79"/>
        <v>40266.208333333336</v>
      </c>
      <c r="N863" t="b">
        <v>0</v>
      </c>
      <c r="O863" t="b">
        <v>0</v>
      </c>
      <c r="P863" t="s">
        <v>33</v>
      </c>
      <c r="Q863" t="str">
        <f t="shared" si="80"/>
        <v>theater</v>
      </c>
      <c r="R863" t="str">
        <f t="shared" si="81"/>
        <v>plays</v>
      </c>
      <c r="S863" s="4">
        <f t="shared" si="82"/>
        <v>1.0587500000000001</v>
      </c>
      <c r="T863" s="5">
        <f t="shared" si="83"/>
        <v>57.159509202453989</v>
      </c>
    </row>
    <row r="864" spans="1:20" x14ac:dyDescent="0.35">
      <c r="A864">
        <v>862</v>
      </c>
      <c r="B864" t="s">
        <v>1756</v>
      </c>
      <c r="C864" s="3" t="s">
        <v>1757</v>
      </c>
      <c r="D864" s="5">
        <v>3500</v>
      </c>
      <c r="E864" s="5">
        <v>6560</v>
      </c>
      <c r="F864" t="s">
        <v>20</v>
      </c>
      <c r="G864">
        <v>85</v>
      </c>
      <c r="H864" t="s">
        <v>21</v>
      </c>
      <c r="I864" t="s">
        <v>22</v>
      </c>
      <c r="J864">
        <v>1312174800</v>
      </c>
      <c r="K864">
        <v>1312520400</v>
      </c>
      <c r="L864" s="11">
        <f t="shared" si="78"/>
        <v>40756.208333333336</v>
      </c>
      <c r="M864" s="11">
        <f t="shared" si="79"/>
        <v>40760.208333333336</v>
      </c>
      <c r="N864" t="b">
        <v>0</v>
      </c>
      <c r="O864" t="b">
        <v>0</v>
      </c>
      <c r="P864" t="s">
        <v>33</v>
      </c>
      <c r="Q864" t="str">
        <f t="shared" si="80"/>
        <v>theater</v>
      </c>
      <c r="R864" t="str">
        <f t="shared" si="81"/>
        <v>plays</v>
      </c>
      <c r="S864" s="4">
        <f t="shared" si="82"/>
        <v>1.8742857142857143</v>
      </c>
      <c r="T864" s="5">
        <f t="shared" si="83"/>
        <v>77.17647058823529</v>
      </c>
    </row>
    <row r="865" spans="1:20" x14ac:dyDescent="0.35">
      <c r="A865">
        <v>863</v>
      </c>
      <c r="B865" t="s">
        <v>1758</v>
      </c>
      <c r="C865" s="3" t="s">
        <v>1759</v>
      </c>
      <c r="D865" s="5">
        <v>1400</v>
      </c>
      <c r="E865" s="5">
        <v>5415</v>
      </c>
      <c r="F865" t="s">
        <v>20</v>
      </c>
      <c r="G865">
        <v>217</v>
      </c>
      <c r="H865" t="s">
        <v>21</v>
      </c>
      <c r="I865" t="s">
        <v>22</v>
      </c>
      <c r="J865">
        <v>1434517200</v>
      </c>
      <c r="K865">
        <v>1436504400</v>
      </c>
      <c r="L865" s="11">
        <f t="shared" si="78"/>
        <v>42172.208333333328</v>
      </c>
      <c r="M865" s="11">
        <f t="shared" si="79"/>
        <v>42195.208333333328</v>
      </c>
      <c r="N865" t="b">
        <v>0</v>
      </c>
      <c r="O865" t="b">
        <v>1</v>
      </c>
      <c r="P865" t="s">
        <v>269</v>
      </c>
      <c r="Q865" t="str">
        <f t="shared" si="80"/>
        <v>film &amp; video</v>
      </c>
      <c r="R865" t="str">
        <f t="shared" si="81"/>
        <v>television</v>
      </c>
      <c r="S865" s="4">
        <f t="shared" si="82"/>
        <v>3.8678571428571429</v>
      </c>
      <c r="T865" s="5">
        <f t="shared" si="83"/>
        <v>24.953917050691246</v>
      </c>
    </row>
    <row r="866" spans="1:20" x14ac:dyDescent="0.35">
      <c r="A866">
        <v>864</v>
      </c>
      <c r="B866" t="s">
        <v>1760</v>
      </c>
      <c r="C866" s="3" t="s">
        <v>1761</v>
      </c>
      <c r="D866" s="5">
        <v>4200</v>
      </c>
      <c r="E866" s="5">
        <v>14577</v>
      </c>
      <c r="F866" t="s">
        <v>20</v>
      </c>
      <c r="G866">
        <v>150</v>
      </c>
      <c r="H866" t="s">
        <v>21</v>
      </c>
      <c r="I866" t="s">
        <v>22</v>
      </c>
      <c r="J866">
        <v>1471582800</v>
      </c>
      <c r="K866">
        <v>1472014800</v>
      </c>
      <c r="L866" s="11">
        <f t="shared" si="78"/>
        <v>42601.208333333328</v>
      </c>
      <c r="M866" s="11">
        <f t="shared" si="79"/>
        <v>42606.208333333328</v>
      </c>
      <c r="N866" t="b">
        <v>0</v>
      </c>
      <c r="O866" t="b">
        <v>0</v>
      </c>
      <c r="P866" t="s">
        <v>100</v>
      </c>
      <c r="Q866" t="str">
        <f t="shared" si="80"/>
        <v>film &amp; video</v>
      </c>
      <c r="R866" t="str">
        <f t="shared" si="81"/>
        <v>shorts</v>
      </c>
      <c r="S866" s="4">
        <f t="shared" si="82"/>
        <v>3.4707142857142856</v>
      </c>
      <c r="T866" s="5">
        <f t="shared" si="83"/>
        <v>97.18</v>
      </c>
    </row>
    <row r="867" spans="1:20" x14ac:dyDescent="0.35">
      <c r="A867">
        <v>865</v>
      </c>
      <c r="B867" t="s">
        <v>1762</v>
      </c>
      <c r="C867" s="3" t="s">
        <v>1763</v>
      </c>
      <c r="D867" s="5">
        <v>81000</v>
      </c>
      <c r="E867" s="5">
        <v>150515</v>
      </c>
      <c r="F867" t="s">
        <v>20</v>
      </c>
      <c r="G867">
        <v>3272</v>
      </c>
      <c r="H867" t="s">
        <v>21</v>
      </c>
      <c r="I867" t="s">
        <v>22</v>
      </c>
      <c r="J867">
        <v>1410757200</v>
      </c>
      <c r="K867">
        <v>1411534800</v>
      </c>
      <c r="L867" s="11">
        <f t="shared" si="78"/>
        <v>41897.208333333336</v>
      </c>
      <c r="M867" s="11">
        <f t="shared" si="79"/>
        <v>41906.208333333336</v>
      </c>
      <c r="N867" t="b">
        <v>0</v>
      </c>
      <c r="O867" t="b">
        <v>0</v>
      </c>
      <c r="P867" t="s">
        <v>33</v>
      </c>
      <c r="Q867" t="str">
        <f t="shared" si="80"/>
        <v>theater</v>
      </c>
      <c r="R867" t="str">
        <f t="shared" si="81"/>
        <v>plays</v>
      </c>
      <c r="S867" s="4">
        <f t="shared" si="82"/>
        <v>1.8582098765432098</v>
      </c>
      <c r="T867" s="5">
        <f t="shared" si="83"/>
        <v>46.000916870415651</v>
      </c>
    </row>
    <row r="868" spans="1:20" x14ac:dyDescent="0.35">
      <c r="A868">
        <v>866</v>
      </c>
      <c r="B868" t="s">
        <v>1764</v>
      </c>
      <c r="C868" s="3" t="s">
        <v>1765</v>
      </c>
      <c r="D868" s="5">
        <v>182800</v>
      </c>
      <c r="E868" s="5">
        <v>79045</v>
      </c>
      <c r="F868" t="s">
        <v>74</v>
      </c>
      <c r="G868">
        <v>898</v>
      </c>
      <c r="H868" t="s">
        <v>21</v>
      </c>
      <c r="I868" t="s">
        <v>22</v>
      </c>
      <c r="J868">
        <v>1304830800</v>
      </c>
      <c r="K868">
        <v>1304917200</v>
      </c>
      <c r="L868" s="11">
        <f t="shared" si="78"/>
        <v>40671.208333333336</v>
      </c>
      <c r="M868" s="11">
        <f t="shared" si="79"/>
        <v>40672.208333333336</v>
      </c>
      <c r="N868" t="b">
        <v>0</v>
      </c>
      <c r="O868" t="b">
        <v>0</v>
      </c>
      <c r="P868" t="s">
        <v>122</v>
      </c>
      <c r="Q868" t="str">
        <f t="shared" si="80"/>
        <v>photography</v>
      </c>
      <c r="R868" t="str">
        <f t="shared" si="81"/>
        <v>photography books</v>
      </c>
      <c r="S868" s="4">
        <f t="shared" si="82"/>
        <v>0.43241247264770238</v>
      </c>
      <c r="T868" s="5">
        <f t="shared" si="83"/>
        <v>88.023385300668153</v>
      </c>
    </row>
    <row r="869" spans="1:20" ht="31" x14ac:dyDescent="0.35">
      <c r="A869">
        <v>867</v>
      </c>
      <c r="B869" t="s">
        <v>1766</v>
      </c>
      <c r="C869" s="3" t="s">
        <v>1767</v>
      </c>
      <c r="D869" s="5">
        <v>4800</v>
      </c>
      <c r="E869" s="5">
        <v>7797</v>
      </c>
      <c r="F869" t="s">
        <v>20</v>
      </c>
      <c r="G869">
        <v>300</v>
      </c>
      <c r="H869" t="s">
        <v>21</v>
      </c>
      <c r="I869" t="s">
        <v>22</v>
      </c>
      <c r="J869">
        <v>1539061200</v>
      </c>
      <c r="K869">
        <v>1539579600</v>
      </c>
      <c r="L869" s="11">
        <f t="shared" si="78"/>
        <v>43382.208333333328</v>
      </c>
      <c r="M869" s="11">
        <f t="shared" si="79"/>
        <v>43388.208333333328</v>
      </c>
      <c r="N869" t="b">
        <v>0</v>
      </c>
      <c r="O869" t="b">
        <v>0</v>
      </c>
      <c r="P869" t="s">
        <v>17</v>
      </c>
      <c r="Q869" t="str">
        <f t="shared" si="80"/>
        <v>food</v>
      </c>
      <c r="R869" t="str">
        <f t="shared" si="81"/>
        <v>food trucks</v>
      </c>
      <c r="S869" s="4">
        <f t="shared" si="82"/>
        <v>1.6243749999999999</v>
      </c>
      <c r="T869" s="5">
        <f t="shared" si="83"/>
        <v>25.99</v>
      </c>
    </row>
    <row r="870" spans="1:20" x14ac:dyDescent="0.35">
      <c r="A870">
        <v>868</v>
      </c>
      <c r="B870" t="s">
        <v>1768</v>
      </c>
      <c r="C870" s="3" t="s">
        <v>1769</v>
      </c>
      <c r="D870" s="5">
        <v>7000</v>
      </c>
      <c r="E870" s="5">
        <v>12939</v>
      </c>
      <c r="F870" t="s">
        <v>20</v>
      </c>
      <c r="G870">
        <v>126</v>
      </c>
      <c r="H870" t="s">
        <v>21</v>
      </c>
      <c r="I870" t="s">
        <v>22</v>
      </c>
      <c r="J870">
        <v>1381554000</v>
      </c>
      <c r="K870">
        <v>1382504400</v>
      </c>
      <c r="L870" s="11">
        <f t="shared" si="78"/>
        <v>41559.208333333336</v>
      </c>
      <c r="M870" s="11">
        <f t="shared" si="79"/>
        <v>41570.208333333336</v>
      </c>
      <c r="N870" t="b">
        <v>0</v>
      </c>
      <c r="O870" t="b">
        <v>0</v>
      </c>
      <c r="P870" t="s">
        <v>33</v>
      </c>
      <c r="Q870" t="str">
        <f t="shared" si="80"/>
        <v>theater</v>
      </c>
      <c r="R870" t="str">
        <f t="shared" si="81"/>
        <v>plays</v>
      </c>
      <c r="S870" s="4">
        <f t="shared" si="82"/>
        <v>1.8484285714285715</v>
      </c>
      <c r="T870" s="5">
        <f t="shared" si="83"/>
        <v>102.69047619047619</v>
      </c>
    </row>
    <row r="871" spans="1:20" x14ac:dyDescent="0.35">
      <c r="A871">
        <v>869</v>
      </c>
      <c r="B871" t="s">
        <v>1770</v>
      </c>
      <c r="C871" s="3" t="s">
        <v>1771</v>
      </c>
      <c r="D871" s="5">
        <v>161900</v>
      </c>
      <c r="E871" s="5">
        <v>38376</v>
      </c>
      <c r="F871" t="s">
        <v>14</v>
      </c>
      <c r="G871">
        <v>526</v>
      </c>
      <c r="H871" t="s">
        <v>21</v>
      </c>
      <c r="I871" t="s">
        <v>22</v>
      </c>
      <c r="J871">
        <v>1277096400</v>
      </c>
      <c r="K871">
        <v>1278306000</v>
      </c>
      <c r="L871" s="11">
        <f t="shared" si="78"/>
        <v>40350.208333333336</v>
      </c>
      <c r="M871" s="11">
        <f t="shared" si="79"/>
        <v>40364.208333333336</v>
      </c>
      <c r="N871" t="b">
        <v>0</v>
      </c>
      <c r="O871" t="b">
        <v>0</v>
      </c>
      <c r="P871" t="s">
        <v>53</v>
      </c>
      <c r="Q871" t="str">
        <f t="shared" si="80"/>
        <v>film &amp; video</v>
      </c>
      <c r="R871" t="str">
        <f t="shared" si="81"/>
        <v>drama</v>
      </c>
      <c r="S871" s="4">
        <f t="shared" si="82"/>
        <v>0.23703520691785052</v>
      </c>
      <c r="T871" s="5">
        <f t="shared" si="83"/>
        <v>72.958174904942965</v>
      </c>
    </row>
    <row r="872" spans="1:20" x14ac:dyDescent="0.35">
      <c r="A872">
        <v>870</v>
      </c>
      <c r="B872" t="s">
        <v>1772</v>
      </c>
      <c r="C872" s="3" t="s">
        <v>1773</v>
      </c>
      <c r="D872" s="5">
        <v>7700</v>
      </c>
      <c r="E872" s="5">
        <v>6920</v>
      </c>
      <c r="F872" t="s">
        <v>14</v>
      </c>
      <c r="G872">
        <v>121</v>
      </c>
      <c r="H872" t="s">
        <v>21</v>
      </c>
      <c r="I872" t="s">
        <v>22</v>
      </c>
      <c r="J872">
        <v>1440392400</v>
      </c>
      <c r="K872">
        <v>1442552400</v>
      </c>
      <c r="L872" s="11">
        <f t="shared" si="78"/>
        <v>42240.208333333328</v>
      </c>
      <c r="M872" s="11">
        <f t="shared" si="79"/>
        <v>42265.208333333328</v>
      </c>
      <c r="N872" t="b">
        <v>0</v>
      </c>
      <c r="O872" t="b">
        <v>0</v>
      </c>
      <c r="P872" t="s">
        <v>33</v>
      </c>
      <c r="Q872" t="str">
        <f t="shared" si="80"/>
        <v>theater</v>
      </c>
      <c r="R872" t="str">
        <f t="shared" si="81"/>
        <v>plays</v>
      </c>
      <c r="S872" s="4">
        <f t="shared" si="82"/>
        <v>0.89870129870129867</v>
      </c>
      <c r="T872" s="5">
        <f t="shared" si="83"/>
        <v>57.190082644628099</v>
      </c>
    </row>
    <row r="873" spans="1:20" ht="31" x14ac:dyDescent="0.35">
      <c r="A873">
        <v>871</v>
      </c>
      <c r="B873" t="s">
        <v>1774</v>
      </c>
      <c r="C873" s="3" t="s">
        <v>1775</v>
      </c>
      <c r="D873" s="5">
        <v>71500</v>
      </c>
      <c r="E873" s="5">
        <v>194912</v>
      </c>
      <c r="F873" t="s">
        <v>20</v>
      </c>
      <c r="G873">
        <v>2320</v>
      </c>
      <c r="H873" t="s">
        <v>21</v>
      </c>
      <c r="I873" t="s">
        <v>22</v>
      </c>
      <c r="J873">
        <v>1509512400</v>
      </c>
      <c r="K873">
        <v>1511071200</v>
      </c>
      <c r="L873" s="11">
        <f t="shared" si="78"/>
        <v>43040.208333333328</v>
      </c>
      <c r="M873" s="11">
        <f t="shared" si="79"/>
        <v>43058.25</v>
      </c>
      <c r="N873" t="b">
        <v>0</v>
      </c>
      <c r="O873" t="b">
        <v>1</v>
      </c>
      <c r="P873" t="s">
        <v>33</v>
      </c>
      <c r="Q873" t="str">
        <f t="shared" si="80"/>
        <v>theater</v>
      </c>
      <c r="R873" t="str">
        <f t="shared" si="81"/>
        <v>plays</v>
      </c>
      <c r="S873" s="4">
        <f t="shared" si="82"/>
        <v>2.7260419580419581</v>
      </c>
      <c r="T873" s="5">
        <f t="shared" si="83"/>
        <v>84.013793103448279</v>
      </c>
    </row>
    <row r="874" spans="1:20" x14ac:dyDescent="0.35">
      <c r="A874">
        <v>872</v>
      </c>
      <c r="B874" t="s">
        <v>1776</v>
      </c>
      <c r="C874" s="3" t="s">
        <v>1777</v>
      </c>
      <c r="D874" s="5">
        <v>4700</v>
      </c>
      <c r="E874" s="5">
        <v>7992</v>
      </c>
      <c r="F874" t="s">
        <v>20</v>
      </c>
      <c r="G874">
        <v>81</v>
      </c>
      <c r="H874" t="s">
        <v>26</v>
      </c>
      <c r="I874" t="s">
        <v>27</v>
      </c>
      <c r="J874">
        <v>1535950800</v>
      </c>
      <c r="K874">
        <v>1536382800</v>
      </c>
      <c r="L874" s="11">
        <f t="shared" si="78"/>
        <v>43346.208333333328</v>
      </c>
      <c r="M874" s="11">
        <f t="shared" si="79"/>
        <v>43351.208333333328</v>
      </c>
      <c r="N874" t="b">
        <v>0</v>
      </c>
      <c r="O874" t="b">
        <v>0</v>
      </c>
      <c r="P874" t="s">
        <v>474</v>
      </c>
      <c r="Q874" t="str">
        <f t="shared" si="80"/>
        <v>film &amp; video</v>
      </c>
      <c r="R874" t="str">
        <f t="shared" si="81"/>
        <v>science fiction</v>
      </c>
      <c r="S874" s="4">
        <f t="shared" si="82"/>
        <v>1.7004255319148935</v>
      </c>
      <c r="T874" s="5">
        <f t="shared" si="83"/>
        <v>98.666666666666671</v>
      </c>
    </row>
    <row r="875" spans="1:20" x14ac:dyDescent="0.35">
      <c r="A875">
        <v>873</v>
      </c>
      <c r="B875" t="s">
        <v>1778</v>
      </c>
      <c r="C875" s="3" t="s">
        <v>1779</v>
      </c>
      <c r="D875" s="5">
        <v>42100</v>
      </c>
      <c r="E875" s="5">
        <v>79268</v>
      </c>
      <c r="F875" t="s">
        <v>20</v>
      </c>
      <c r="G875">
        <v>1887</v>
      </c>
      <c r="H875" t="s">
        <v>21</v>
      </c>
      <c r="I875" t="s">
        <v>22</v>
      </c>
      <c r="J875">
        <v>1389160800</v>
      </c>
      <c r="K875">
        <v>1389592800</v>
      </c>
      <c r="L875" s="11">
        <f t="shared" si="78"/>
        <v>41647.25</v>
      </c>
      <c r="M875" s="11">
        <f t="shared" si="79"/>
        <v>41652.25</v>
      </c>
      <c r="N875" t="b">
        <v>0</v>
      </c>
      <c r="O875" t="b">
        <v>0</v>
      </c>
      <c r="P875" t="s">
        <v>122</v>
      </c>
      <c r="Q875" t="str">
        <f t="shared" si="80"/>
        <v>photography</v>
      </c>
      <c r="R875" t="str">
        <f t="shared" si="81"/>
        <v>photography books</v>
      </c>
      <c r="S875" s="4">
        <f t="shared" si="82"/>
        <v>1.8828503562945369</v>
      </c>
      <c r="T875" s="5">
        <f t="shared" si="83"/>
        <v>42.007419183889773</v>
      </c>
    </row>
    <row r="876" spans="1:20" x14ac:dyDescent="0.35">
      <c r="A876">
        <v>874</v>
      </c>
      <c r="B876" t="s">
        <v>1780</v>
      </c>
      <c r="C876" s="3" t="s">
        <v>1781</v>
      </c>
      <c r="D876" s="5">
        <v>40200</v>
      </c>
      <c r="E876" s="5">
        <v>139468</v>
      </c>
      <c r="F876" t="s">
        <v>20</v>
      </c>
      <c r="G876">
        <v>4358</v>
      </c>
      <c r="H876" t="s">
        <v>21</v>
      </c>
      <c r="I876" t="s">
        <v>22</v>
      </c>
      <c r="J876">
        <v>1271998800</v>
      </c>
      <c r="K876">
        <v>1275282000</v>
      </c>
      <c r="L876" s="11">
        <f t="shared" si="78"/>
        <v>40291.208333333336</v>
      </c>
      <c r="M876" s="11">
        <f t="shared" si="79"/>
        <v>40329.208333333336</v>
      </c>
      <c r="N876" t="b">
        <v>0</v>
      </c>
      <c r="O876" t="b">
        <v>1</v>
      </c>
      <c r="P876" t="s">
        <v>122</v>
      </c>
      <c r="Q876" t="str">
        <f t="shared" si="80"/>
        <v>photography</v>
      </c>
      <c r="R876" t="str">
        <f t="shared" si="81"/>
        <v>photography books</v>
      </c>
      <c r="S876" s="4">
        <f t="shared" si="82"/>
        <v>3.4693532338308457</v>
      </c>
      <c r="T876" s="5">
        <f t="shared" si="83"/>
        <v>32.002753556677376</v>
      </c>
    </row>
    <row r="877" spans="1:20" x14ac:dyDescent="0.35">
      <c r="A877">
        <v>875</v>
      </c>
      <c r="B877" t="s">
        <v>1782</v>
      </c>
      <c r="C877" s="3" t="s">
        <v>1783</v>
      </c>
      <c r="D877" s="5">
        <v>7900</v>
      </c>
      <c r="E877" s="5">
        <v>5465</v>
      </c>
      <c r="F877" t="s">
        <v>14</v>
      </c>
      <c r="G877">
        <v>67</v>
      </c>
      <c r="H877" t="s">
        <v>21</v>
      </c>
      <c r="I877" t="s">
        <v>22</v>
      </c>
      <c r="J877">
        <v>1294898400</v>
      </c>
      <c r="K877">
        <v>1294984800</v>
      </c>
      <c r="L877" s="11">
        <f t="shared" si="78"/>
        <v>40556.25</v>
      </c>
      <c r="M877" s="11">
        <f t="shared" si="79"/>
        <v>40557.25</v>
      </c>
      <c r="N877" t="b">
        <v>0</v>
      </c>
      <c r="O877" t="b">
        <v>0</v>
      </c>
      <c r="P877" t="s">
        <v>23</v>
      </c>
      <c r="Q877" t="str">
        <f t="shared" si="80"/>
        <v>music</v>
      </c>
      <c r="R877" t="str">
        <f t="shared" si="81"/>
        <v>rock</v>
      </c>
      <c r="S877" s="4">
        <f t="shared" si="82"/>
        <v>0.6917721518987342</v>
      </c>
      <c r="T877" s="5">
        <f t="shared" si="83"/>
        <v>81.567164179104481</v>
      </c>
    </row>
    <row r="878" spans="1:20" ht="31" x14ac:dyDescent="0.35">
      <c r="A878">
        <v>876</v>
      </c>
      <c r="B878" t="s">
        <v>1784</v>
      </c>
      <c r="C878" s="3" t="s">
        <v>1785</v>
      </c>
      <c r="D878" s="5">
        <v>8300</v>
      </c>
      <c r="E878" s="5">
        <v>2111</v>
      </c>
      <c r="F878" t="s">
        <v>14</v>
      </c>
      <c r="G878">
        <v>57</v>
      </c>
      <c r="H878" t="s">
        <v>15</v>
      </c>
      <c r="I878" t="s">
        <v>16</v>
      </c>
      <c r="J878">
        <v>1559970000</v>
      </c>
      <c r="K878">
        <v>1562043600</v>
      </c>
      <c r="L878" s="11">
        <f t="shared" si="78"/>
        <v>43624.208333333328</v>
      </c>
      <c r="M878" s="11">
        <f t="shared" si="79"/>
        <v>43648.208333333328</v>
      </c>
      <c r="N878" t="b">
        <v>0</v>
      </c>
      <c r="O878" t="b">
        <v>0</v>
      </c>
      <c r="P878" t="s">
        <v>122</v>
      </c>
      <c r="Q878" t="str">
        <f t="shared" si="80"/>
        <v>photography</v>
      </c>
      <c r="R878" t="str">
        <f t="shared" si="81"/>
        <v>photography books</v>
      </c>
      <c r="S878" s="4">
        <f t="shared" si="82"/>
        <v>0.25433734939759034</v>
      </c>
      <c r="T878" s="5">
        <f t="shared" si="83"/>
        <v>37.035087719298247</v>
      </c>
    </row>
    <row r="879" spans="1:20" x14ac:dyDescent="0.35">
      <c r="A879">
        <v>877</v>
      </c>
      <c r="B879" t="s">
        <v>1786</v>
      </c>
      <c r="C879" s="3" t="s">
        <v>1787</v>
      </c>
      <c r="D879" s="5">
        <v>163600</v>
      </c>
      <c r="E879" s="5">
        <v>126628</v>
      </c>
      <c r="F879" t="s">
        <v>14</v>
      </c>
      <c r="G879">
        <v>1229</v>
      </c>
      <c r="H879" t="s">
        <v>21</v>
      </c>
      <c r="I879" t="s">
        <v>22</v>
      </c>
      <c r="J879">
        <v>1469509200</v>
      </c>
      <c r="K879">
        <v>1469595600</v>
      </c>
      <c r="L879" s="11">
        <f t="shared" si="78"/>
        <v>42577.208333333328</v>
      </c>
      <c r="M879" s="11">
        <f t="shared" si="79"/>
        <v>42578.208333333328</v>
      </c>
      <c r="N879" t="b">
        <v>0</v>
      </c>
      <c r="O879" t="b">
        <v>0</v>
      </c>
      <c r="P879" t="s">
        <v>17</v>
      </c>
      <c r="Q879" t="str">
        <f t="shared" si="80"/>
        <v>food</v>
      </c>
      <c r="R879" t="str">
        <f t="shared" si="81"/>
        <v>food trucks</v>
      </c>
      <c r="S879" s="4">
        <f t="shared" si="82"/>
        <v>0.77400977995110021</v>
      </c>
      <c r="T879" s="5">
        <f t="shared" si="83"/>
        <v>103.033360455655</v>
      </c>
    </row>
    <row r="880" spans="1:20" x14ac:dyDescent="0.35">
      <c r="A880">
        <v>878</v>
      </c>
      <c r="B880" t="s">
        <v>1788</v>
      </c>
      <c r="C880" s="3" t="s">
        <v>1789</v>
      </c>
      <c r="D880" s="5">
        <v>2700</v>
      </c>
      <c r="E880" s="5">
        <v>1012</v>
      </c>
      <c r="F880" t="s">
        <v>14</v>
      </c>
      <c r="G880">
        <v>12</v>
      </c>
      <c r="H880" t="s">
        <v>107</v>
      </c>
      <c r="I880" t="s">
        <v>108</v>
      </c>
      <c r="J880">
        <v>1579068000</v>
      </c>
      <c r="K880">
        <v>1581141600</v>
      </c>
      <c r="L880" s="11">
        <f t="shared" si="78"/>
        <v>43845.25</v>
      </c>
      <c r="M880" s="11">
        <f t="shared" si="79"/>
        <v>43869.25</v>
      </c>
      <c r="N880" t="b">
        <v>0</v>
      </c>
      <c r="O880" t="b">
        <v>0</v>
      </c>
      <c r="P880" t="s">
        <v>148</v>
      </c>
      <c r="Q880" t="str">
        <f t="shared" si="80"/>
        <v>music</v>
      </c>
      <c r="R880" t="str">
        <f t="shared" si="81"/>
        <v>metal</v>
      </c>
      <c r="S880" s="4">
        <f t="shared" si="82"/>
        <v>0.37481481481481482</v>
      </c>
      <c r="T880" s="5">
        <f t="shared" si="83"/>
        <v>84.333333333333329</v>
      </c>
    </row>
    <row r="881" spans="1:20" x14ac:dyDescent="0.35">
      <c r="A881">
        <v>879</v>
      </c>
      <c r="B881" t="s">
        <v>1790</v>
      </c>
      <c r="C881" s="3" t="s">
        <v>1791</v>
      </c>
      <c r="D881" s="5">
        <v>1000</v>
      </c>
      <c r="E881" s="5">
        <v>5438</v>
      </c>
      <c r="F881" t="s">
        <v>20</v>
      </c>
      <c r="G881">
        <v>53</v>
      </c>
      <c r="H881" t="s">
        <v>21</v>
      </c>
      <c r="I881" t="s">
        <v>22</v>
      </c>
      <c r="J881">
        <v>1487743200</v>
      </c>
      <c r="K881">
        <v>1488520800</v>
      </c>
      <c r="L881" s="11">
        <f t="shared" si="78"/>
        <v>42788.25</v>
      </c>
      <c r="M881" s="11">
        <f t="shared" si="79"/>
        <v>42797.25</v>
      </c>
      <c r="N881" t="b">
        <v>0</v>
      </c>
      <c r="O881" t="b">
        <v>0</v>
      </c>
      <c r="P881" t="s">
        <v>68</v>
      </c>
      <c r="Q881" t="str">
        <f t="shared" si="80"/>
        <v>publishing</v>
      </c>
      <c r="R881" t="str">
        <f t="shared" si="81"/>
        <v>nonfiction</v>
      </c>
      <c r="S881" s="4">
        <f t="shared" si="82"/>
        <v>5.4379999999999997</v>
      </c>
      <c r="T881" s="5">
        <f t="shared" si="83"/>
        <v>102.60377358490567</v>
      </c>
    </row>
    <row r="882" spans="1:20" x14ac:dyDescent="0.35">
      <c r="A882">
        <v>880</v>
      </c>
      <c r="B882" t="s">
        <v>1792</v>
      </c>
      <c r="C882" s="3" t="s">
        <v>1793</v>
      </c>
      <c r="D882" s="5">
        <v>84500</v>
      </c>
      <c r="E882" s="5">
        <v>193101</v>
      </c>
      <c r="F882" t="s">
        <v>20</v>
      </c>
      <c r="G882">
        <v>2414</v>
      </c>
      <c r="H882" t="s">
        <v>21</v>
      </c>
      <c r="I882" t="s">
        <v>22</v>
      </c>
      <c r="J882">
        <v>1563685200</v>
      </c>
      <c r="K882">
        <v>1563858000</v>
      </c>
      <c r="L882" s="11">
        <f t="shared" si="78"/>
        <v>43667.208333333328</v>
      </c>
      <c r="M882" s="11">
        <f t="shared" si="79"/>
        <v>43669.208333333328</v>
      </c>
      <c r="N882" t="b">
        <v>0</v>
      </c>
      <c r="O882" t="b">
        <v>0</v>
      </c>
      <c r="P882" t="s">
        <v>50</v>
      </c>
      <c r="Q882" t="str">
        <f t="shared" si="80"/>
        <v>music</v>
      </c>
      <c r="R882" t="str">
        <f t="shared" si="81"/>
        <v>electric music</v>
      </c>
      <c r="S882" s="4">
        <f t="shared" si="82"/>
        <v>2.2852189349112426</v>
      </c>
      <c r="T882" s="5">
        <f t="shared" si="83"/>
        <v>79.992129246064621</v>
      </c>
    </row>
    <row r="883" spans="1:20" x14ac:dyDescent="0.35">
      <c r="A883">
        <v>881</v>
      </c>
      <c r="B883" t="s">
        <v>1794</v>
      </c>
      <c r="C883" s="3" t="s">
        <v>1795</v>
      </c>
      <c r="D883" s="5">
        <v>81300</v>
      </c>
      <c r="E883" s="5">
        <v>31665</v>
      </c>
      <c r="F883" t="s">
        <v>14</v>
      </c>
      <c r="G883">
        <v>452</v>
      </c>
      <c r="H883" t="s">
        <v>21</v>
      </c>
      <c r="I883" t="s">
        <v>22</v>
      </c>
      <c r="J883">
        <v>1436418000</v>
      </c>
      <c r="K883">
        <v>1438923600</v>
      </c>
      <c r="L883" s="11">
        <f t="shared" si="78"/>
        <v>42194.208333333328</v>
      </c>
      <c r="M883" s="11">
        <f t="shared" si="79"/>
        <v>42223.208333333328</v>
      </c>
      <c r="N883" t="b">
        <v>0</v>
      </c>
      <c r="O883" t="b">
        <v>1</v>
      </c>
      <c r="P883" t="s">
        <v>33</v>
      </c>
      <c r="Q883" t="str">
        <f t="shared" si="80"/>
        <v>theater</v>
      </c>
      <c r="R883" t="str">
        <f t="shared" si="81"/>
        <v>plays</v>
      </c>
      <c r="S883" s="4">
        <f t="shared" si="82"/>
        <v>0.38948339483394834</v>
      </c>
      <c r="T883" s="5">
        <f t="shared" si="83"/>
        <v>70.055309734513273</v>
      </c>
    </row>
    <row r="884" spans="1:20" x14ac:dyDescent="0.35">
      <c r="A884">
        <v>882</v>
      </c>
      <c r="B884" t="s">
        <v>1796</v>
      </c>
      <c r="C884" s="3" t="s">
        <v>1797</v>
      </c>
      <c r="D884" s="5">
        <v>800</v>
      </c>
      <c r="E884" s="5">
        <v>2960</v>
      </c>
      <c r="F884" t="s">
        <v>20</v>
      </c>
      <c r="G884">
        <v>80</v>
      </c>
      <c r="H884" t="s">
        <v>21</v>
      </c>
      <c r="I884" t="s">
        <v>22</v>
      </c>
      <c r="J884">
        <v>1421820000</v>
      </c>
      <c r="K884">
        <v>1422165600</v>
      </c>
      <c r="L884" s="11">
        <f t="shared" si="78"/>
        <v>42025.25</v>
      </c>
      <c r="M884" s="11">
        <f t="shared" si="79"/>
        <v>42029.25</v>
      </c>
      <c r="N884" t="b">
        <v>0</v>
      </c>
      <c r="O884" t="b">
        <v>0</v>
      </c>
      <c r="P884" t="s">
        <v>33</v>
      </c>
      <c r="Q884" t="str">
        <f t="shared" si="80"/>
        <v>theater</v>
      </c>
      <c r="R884" t="str">
        <f t="shared" si="81"/>
        <v>plays</v>
      </c>
      <c r="S884" s="4">
        <f t="shared" si="82"/>
        <v>3.7</v>
      </c>
      <c r="T884" s="5">
        <f t="shared" si="83"/>
        <v>37</v>
      </c>
    </row>
    <row r="885" spans="1:20" ht="31" x14ac:dyDescent="0.35">
      <c r="A885">
        <v>883</v>
      </c>
      <c r="B885" t="s">
        <v>1798</v>
      </c>
      <c r="C885" s="3" t="s">
        <v>1799</v>
      </c>
      <c r="D885" s="5">
        <v>3400</v>
      </c>
      <c r="E885" s="5">
        <v>8089</v>
      </c>
      <c r="F885" t="s">
        <v>20</v>
      </c>
      <c r="G885">
        <v>193</v>
      </c>
      <c r="H885" t="s">
        <v>21</v>
      </c>
      <c r="I885" t="s">
        <v>22</v>
      </c>
      <c r="J885">
        <v>1274763600</v>
      </c>
      <c r="K885">
        <v>1277874000</v>
      </c>
      <c r="L885" s="11">
        <f t="shared" si="78"/>
        <v>40323.208333333336</v>
      </c>
      <c r="M885" s="11">
        <f t="shared" si="79"/>
        <v>40359.208333333336</v>
      </c>
      <c r="N885" t="b">
        <v>0</v>
      </c>
      <c r="O885" t="b">
        <v>0</v>
      </c>
      <c r="P885" t="s">
        <v>100</v>
      </c>
      <c r="Q885" t="str">
        <f t="shared" si="80"/>
        <v>film &amp; video</v>
      </c>
      <c r="R885" t="str">
        <f t="shared" si="81"/>
        <v>shorts</v>
      </c>
      <c r="S885" s="4">
        <f t="shared" si="82"/>
        <v>2.3791176470588233</v>
      </c>
      <c r="T885" s="5">
        <f t="shared" si="83"/>
        <v>41.911917098445599</v>
      </c>
    </row>
    <row r="886" spans="1:20" x14ac:dyDescent="0.35">
      <c r="A886">
        <v>884</v>
      </c>
      <c r="B886" t="s">
        <v>1800</v>
      </c>
      <c r="C886" s="3" t="s">
        <v>1801</v>
      </c>
      <c r="D886" s="5">
        <v>170800</v>
      </c>
      <c r="E886" s="5">
        <v>109374</v>
      </c>
      <c r="F886" t="s">
        <v>14</v>
      </c>
      <c r="G886">
        <v>1886</v>
      </c>
      <c r="H886" t="s">
        <v>21</v>
      </c>
      <c r="I886" t="s">
        <v>22</v>
      </c>
      <c r="J886">
        <v>1399179600</v>
      </c>
      <c r="K886">
        <v>1399352400</v>
      </c>
      <c r="L886" s="11">
        <f t="shared" si="78"/>
        <v>41763.208333333336</v>
      </c>
      <c r="M886" s="11">
        <f t="shared" si="79"/>
        <v>41765.208333333336</v>
      </c>
      <c r="N886" t="b">
        <v>0</v>
      </c>
      <c r="O886" t="b">
        <v>1</v>
      </c>
      <c r="P886" t="s">
        <v>33</v>
      </c>
      <c r="Q886" t="str">
        <f t="shared" si="80"/>
        <v>theater</v>
      </c>
      <c r="R886" t="str">
        <f t="shared" si="81"/>
        <v>plays</v>
      </c>
      <c r="S886" s="4">
        <f t="shared" si="82"/>
        <v>0.64036299765807958</v>
      </c>
      <c r="T886" s="5">
        <f t="shared" si="83"/>
        <v>57.992576882290564</v>
      </c>
    </row>
    <row r="887" spans="1:20" x14ac:dyDescent="0.35">
      <c r="A887">
        <v>885</v>
      </c>
      <c r="B887" t="s">
        <v>1802</v>
      </c>
      <c r="C887" s="3" t="s">
        <v>1803</v>
      </c>
      <c r="D887" s="5">
        <v>1800</v>
      </c>
      <c r="E887" s="5">
        <v>2129</v>
      </c>
      <c r="F887" t="s">
        <v>20</v>
      </c>
      <c r="G887">
        <v>52</v>
      </c>
      <c r="H887" t="s">
        <v>21</v>
      </c>
      <c r="I887" t="s">
        <v>22</v>
      </c>
      <c r="J887">
        <v>1275800400</v>
      </c>
      <c r="K887">
        <v>1279083600</v>
      </c>
      <c r="L887" s="11">
        <f t="shared" si="78"/>
        <v>40335.208333333336</v>
      </c>
      <c r="M887" s="11">
        <f t="shared" si="79"/>
        <v>40373.208333333336</v>
      </c>
      <c r="N887" t="b">
        <v>0</v>
      </c>
      <c r="O887" t="b">
        <v>0</v>
      </c>
      <c r="P887" t="s">
        <v>33</v>
      </c>
      <c r="Q887" t="str">
        <f t="shared" si="80"/>
        <v>theater</v>
      </c>
      <c r="R887" t="str">
        <f t="shared" si="81"/>
        <v>plays</v>
      </c>
      <c r="S887" s="4">
        <f t="shared" si="82"/>
        <v>1.1827777777777777</v>
      </c>
      <c r="T887" s="5">
        <f t="shared" si="83"/>
        <v>40.942307692307693</v>
      </c>
    </row>
    <row r="888" spans="1:20" x14ac:dyDescent="0.35">
      <c r="A888">
        <v>886</v>
      </c>
      <c r="B888" t="s">
        <v>1804</v>
      </c>
      <c r="C888" s="3" t="s">
        <v>1805</v>
      </c>
      <c r="D888" s="5">
        <v>150600</v>
      </c>
      <c r="E888" s="5">
        <v>127745</v>
      </c>
      <c r="F888" t="s">
        <v>14</v>
      </c>
      <c r="G888">
        <v>1825</v>
      </c>
      <c r="H888" t="s">
        <v>21</v>
      </c>
      <c r="I888" t="s">
        <v>22</v>
      </c>
      <c r="J888">
        <v>1282798800</v>
      </c>
      <c r="K888">
        <v>1284354000</v>
      </c>
      <c r="L888" s="11">
        <f t="shared" si="78"/>
        <v>40416.208333333336</v>
      </c>
      <c r="M888" s="11">
        <f t="shared" si="79"/>
        <v>40434.208333333336</v>
      </c>
      <c r="N888" t="b">
        <v>0</v>
      </c>
      <c r="O888" t="b">
        <v>0</v>
      </c>
      <c r="P888" t="s">
        <v>60</v>
      </c>
      <c r="Q888" t="str">
        <f t="shared" si="80"/>
        <v>music</v>
      </c>
      <c r="R888" t="str">
        <f t="shared" si="81"/>
        <v>indie rock</v>
      </c>
      <c r="S888" s="4">
        <f t="shared" si="82"/>
        <v>0.84824037184594958</v>
      </c>
      <c r="T888" s="5">
        <f t="shared" si="83"/>
        <v>69.9972602739726</v>
      </c>
    </row>
    <row r="889" spans="1:20" ht="31" x14ac:dyDescent="0.35">
      <c r="A889">
        <v>887</v>
      </c>
      <c r="B889" t="s">
        <v>1806</v>
      </c>
      <c r="C889" s="3" t="s">
        <v>1807</v>
      </c>
      <c r="D889" s="5">
        <v>7800</v>
      </c>
      <c r="E889" s="5">
        <v>2289</v>
      </c>
      <c r="F889" t="s">
        <v>14</v>
      </c>
      <c r="G889">
        <v>31</v>
      </c>
      <c r="H889" t="s">
        <v>21</v>
      </c>
      <c r="I889" t="s">
        <v>22</v>
      </c>
      <c r="J889">
        <v>1437109200</v>
      </c>
      <c r="K889">
        <v>1441170000</v>
      </c>
      <c r="L889" s="11">
        <f t="shared" si="78"/>
        <v>42202.208333333328</v>
      </c>
      <c r="M889" s="11">
        <f t="shared" si="79"/>
        <v>42249.208333333328</v>
      </c>
      <c r="N889" t="b">
        <v>0</v>
      </c>
      <c r="O889" t="b">
        <v>1</v>
      </c>
      <c r="P889" t="s">
        <v>33</v>
      </c>
      <c r="Q889" t="str">
        <f t="shared" si="80"/>
        <v>theater</v>
      </c>
      <c r="R889" t="str">
        <f t="shared" si="81"/>
        <v>plays</v>
      </c>
      <c r="S889" s="4">
        <f t="shared" si="82"/>
        <v>0.29346153846153844</v>
      </c>
      <c r="T889" s="5">
        <f t="shared" si="83"/>
        <v>73.838709677419359</v>
      </c>
    </row>
    <row r="890" spans="1:20" ht="31" x14ac:dyDescent="0.35">
      <c r="A890">
        <v>888</v>
      </c>
      <c r="B890" t="s">
        <v>1808</v>
      </c>
      <c r="C890" s="3" t="s">
        <v>1809</v>
      </c>
      <c r="D890" s="5">
        <v>5800</v>
      </c>
      <c r="E890" s="5">
        <v>12174</v>
      </c>
      <c r="F890" t="s">
        <v>20</v>
      </c>
      <c r="G890">
        <v>290</v>
      </c>
      <c r="H890" t="s">
        <v>21</v>
      </c>
      <c r="I890" t="s">
        <v>22</v>
      </c>
      <c r="J890">
        <v>1491886800</v>
      </c>
      <c r="K890">
        <v>1493528400</v>
      </c>
      <c r="L890" s="11">
        <f t="shared" si="78"/>
        <v>42836.208333333328</v>
      </c>
      <c r="M890" s="11">
        <f t="shared" si="79"/>
        <v>42855.208333333328</v>
      </c>
      <c r="N890" t="b">
        <v>0</v>
      </c>
      <c r="O890" t="b">
        <v>0</v>
      </c>
      <c r="P890" t="s">
        <v>33</v>
      </c>
      <c r="Q890" t="str">
        <f t="shared" si="80"/>
        <v>theater</v>
      </c>
      <c r="R890" t="str">
        <f t="shared" si="81"/>
        <v>plays</v>
      </c>
      <c r="S890" s="4">
        <f t="shared" si="82"/>
        <v>2.0989655172413793</v>
      </c>
      <c r="T890" s="5">
        <f t="shared" si="83"/>
        <v>41.979310344827589</v>
      </c>
    </row>
    <row r="891" spans="1:20" x14ac:dyDescent="0.35">
      <c r="A891">
        <v>889</v>
      </c>
      <c r="B891" t="s">
        <v>1810</v>
      </c>
      <c r="C891" s="3" t="s">
        <v>1811</v>
      </c>
      <c r="D891" s="5">
        <v>5600</v>
      </c>
      <c r="E891" s="5">
        <v>9508</v>
      </c>
      <c r="F891" t="s">
        <v>20</v>
      </c>
      <c r="G891">
        <v>122</v>
      </c>
      <c r="H891" t="s">
        <v>21</v>
      </c>
      <c r="I891" t="s">
        <v>22</v>
      </c>
      <c r="J891">
        <v>1394600400</v>
      </c>
      <c r="K891">
        <v>1395205200</v>
      </c>
      <c r="L891" s="11">
        <f t="shared" si="78"/>
        <v>41710.208333333336</v>
      </c>
      <c r="M891" s="11">
        <f t="shared" si="79"/>
        <v>41717.208333333336</v>
      </c>
      <c r="N891" t="b">
        <v>0</v>
      </c>
      <c r="O891" t="b">
        <v>1</v>
      </c>
      <c r="P891" t="s">
        <v>50</v>
      </c>
      <c r="Q891" t="str">
        <f t="shared" si="80"/>
        <v>music</v>
      </c>
      <c r="R891" t="str">
        <f t="shared" si="81"/>
        <v>electric music</v>
      </c>
      <c r="S891" s="4">
        <f t="shared" si="82"/>
        <v>1.697857142857143</v>
      </c>
      <c r="T891" s="5">
        <f t="shared" si="83"/>
        <v>77.93442622950819</v>
      </c>
    </row>
    <row r="892" spans="1:20" x14ac:dyDescent="0.35">
      <c r="A892">
        <v>890</v>
      </c>
      <c r="B892" t="s">
        <v>1812</v>
      </c>
      <c r="C892" s="3" t="s">
        <v>1813</v>
      </c>
      <c r="D892" s="5">
        <v>134400</v>
      </c>
      <c r="E892" s="5">
        <v>155849</v>
      </c>
      <c r="F892" t="s">
        <v>20</v>
      </c>
      <c r="G892">
        <v>1470</v>
      </c>
      <c r="H892" t="s">
        <v>21</v>
      </c>
      <c r="I892" t="s">
        <v>22</v>
      </c>
      <c r="J892">
        <v>1561352400</v>
      </c>
      <c r="K892">
        <v>1561438800</v>
      </c>
      <c r="L892" s="11">
        <f t="shared" si="78"/>
        <v>43640.208333333328</v>
      </c>
      <c r="M892" s="11">
        <f t="shared" si="79"/>
        <v>43641.208333333328</v>
      </c>
      <c r="N892" t="b">
        <v>0</v>
      </c>
      <c r="O892" t="b">
        <v>0</v>
      </c>
      <c r="P892" t="s">
        <v>60</v>
      </c>
      <c r="Q892" t="str">
        <f t="shared" si="80"/>
        <v>music</v>
      </c>
      <c r="R892" t="str">
        <f t="shared" si="81"/>
        <v>indie rock</v>
      </c>
      <c r="S892" s="4">
        <f t="shared" si="82"/>
        <v>1.1595907738095239</v>
      </c>
      <c r="T892" s="5">
        <f t="shared" si="83"/>
        <v>106.01972789115646</v>
      </c>
    </row>
    <row r="893" spans="1:20" ht="31" x14ac:dyDescent="0.35">
      <c r="A893">
        <v>891</v>
      </c>
      <c r="B893" t="s">
        <v>1814</v>
      </c>
      <c r="C893" s="3" t="s">
        <v>1815</v>
      </c>
      <c r="D893" s="5">
        <v>3000</v>
      </c>
      <c r="E893" s="5">
        <v>7758</v>
      </c>
      <c r="F893" t="s">
        <v>20</v>
      </c>
      <c r="G893">
        <v>165</v>
      </c>
      <c r="H893" t="s">
        <v>15</v>
      </c>
      <c r="I893" t="s">
        <v>16</v>
      </c>
      <c r="J893">
        <v>1322892000</v>
      </c>
      <c r="K893">
        <v>1326693600</v>
      </c>
      <c r="L893" s="11">
        <f t="shared" si="78"/>
        <v>40880.25</v>
      </c>
      <c r="M893" s="11">
        <f t="shared" si="79"/>
        <v>40924.25</v>
      </c>
      <c r="N893" t="b">
        <v>0</v>
      </c>
      <c r="O893" t="b">
        <v>0</v>
      </c>
      <c r="P893" t="s">
        <v>42</v>
      </c>
      <c r="Q893" t="str">
        <f t="shared" si="80"/>
        <v>film &amp; video</v>
      </c>
      <c r="R893" t="str">
        <f t="shared" si="81"/>
        <v>documentary</v>
      </c>
      <c r="S893" s="4">
        <f t="shared" si="82"/>
        <v>2.5859999999999999</v>
      </c>
      <c r="T893" s="5">
        <f t="shared" si="83"/>
        <v>47.018181818181816</v>
      </c>
    </row>
    <row r="894" spans="1:20" x14ac:dyDescent="0.35">
      <c r="A894">
        <v>892</v>
      </c>
      <c r="B894" t="s">
        <v>1816</v>
      </c>
      <c r="C894" s="3" t="s">
        <v>1817</v>
      </c>
      <c r="D894" s="5">
        <v>6000</v>
      </c>
      <c r="E894" s="5">
        <v>13835</v>
      </c>
      <c r="F894" t="s">
        <v>20</v>
      </c>
      <c r="G894">
        <v>182</v>
      </c>
      <c r="H894" t="s">
        <v>21</v>
      </c>
      <c r="I894" t="s">
        <v>22</v>
      </c>
      <c r="J894">
        <v>1274418000</v>
      </c>
      <c r="K894">
        <v>1277960400</v>
      </c>
      <c r="L894" s="11">
        <f t="shared" si="78"/>
        <v>40319.208333333336</v>
      </c>
      <c r="M894" s="11">
        <f t="shared" si="79"/>
        <v>40360.208333333336</v>
      </c>
      <c r="N894" t="b">
        <v>0</v>
      </c>
      <c r="O894" t="b">
        <v>0</v>
      </c>
      <c r="P894" t="s">
        <v>206</v>
      </c>
      <c r="Q894" t="str">
        <f t="shared" si="80"/>
        <v>publishing</v>
      </c>
      <c r="R894" t="str">
        <f t="shared" si="81"/>
        <v>translations</v>
      </c>
      <c r="S894" s="4">
        <f t="shared" si="82"/>
        <v>2.3058333333333332</v>
      </c>
      <c r="T894" s="5">
        <f t="shared" si="83"/>
        <v>76.016483516483518</v>
      </c>
    </row>
    <row r="895" spans="1:20" x14ac:dyDescent="0.35">
      <c r="A895">
        <v>893</v>
      </c>
      <c r="B895" t="s">
        <v>1818</v>
      </c>
      <c r="C895" s="3" t="s">
        <v>1819</v>
      </c>
      <c r="D895" s="5">
        <v>8400</v>
      </c>
      <c r="E895" s="5">
        <v>10770</v>
      </c>
      <c r="F895" t="s">
        <v>20</v>
      </c>
      <c r="G895">
        <v>199</v>
      </c>
      <c r="H895" t="s">
        <v>107</v>
      </c>
      <c r="I895" t="s">
        <v>108</v>
      </c>
      <c r="J895">
        <v>1434344400</v>
      </c>
      <c r="K895">
        <v>1434690000</v>
      </c>
      <c r="L895" s="11">
        <f t="shared" si="78"/>
        <v>42170.208333333328</v>
      </c>
      <c r="M895" s="11">
        <f t="shared" si="79"/>
        <v>42174.208333333328</v>
      </c>
      <c r="N895" t="b">
        <v>0</v>
      </c>
      <c r="O895" t="b">
        <v>1</v>
      </c>
      <c r="P895" t="s">
        <v>42</v>
      </c>
      <c r="Q895" t="str">
        <f t="shared" si="80"/>
        <v>film &amp; video</v>
      </c>
      <c r="R895" t="str">
        <f t="shared" si="81"/>
        <v>documentary</v>
      </c>
      <c r="S895" s="4">
        <f t="shared" si="82"/>
        <v>1.2821428571428573</v>
      </c>
      <c r="T895" s="5">
        <f t="shared" si="83"/>
        <v>54.120603015075375</v>
      </c>
    </row>
    <row r="896" spans="1:20" x14ac:dyDescent="0.35">
      <c r="A896">
        <v>894</v>
      </c>
      <c r="B896" t="s">
        <v>1820</v>
      </c>
      <c r="C896" s="3" t="s">
        <v>1821</v>
      </c>
      <c r="D896" s="5">
        <v>1700</v>
      </c>
      <c r="E896" s="5">
        <v>3208</v>
      </c>
      <c r="F896" t="s">
        <v>20</v>
      </c>
      <c r="G896">
        <v>56</v>
      </c>
      <c r="H896" t="s">
        <v>40</v>
      </c>
      <c r="I896" t="s">
        <v>41</v>
      </c>
      <c r="J896">
        <v>1373518800</v>
      </c>
      <c r="K896">
        <v>1376110800</v>
      </c>
      <c r="L896" s="11">
        <f t="shared" si="78"/>
        <v>41466.208333333336</v>
      </c>
      <c r="M896" s="11">
        <f t="shared" si="79"/>
        <v>41496.208333333336</v>
      </c>
      <c r="N896" t="b">
        <v>0</v>
      </c>
      <c r="O896" t="b">
        <v>1</v>
      </c>
      <c r="P896" t="s">
        <v>269</v>
      </c>
      <c r="Q896" t="str">
        <f t="shared" si="80"/>
        <v>film &amp; video</v>
      </c>
      <c r="R896" t="str">
        <f t="shared" si="81"/>
        <v>television</v>
      </c>
      <c r="S896" s="4">
        <f t="shared" si="82"/>
        <v>1.8870588235294117</v>
      </c>
      <c r="T896" s="5">
        <f t="shared" si="83"/>
        <v>57.285714285714285</v>
      </c>
    </row>
    <row r="897" spans="1:20" ht="31" x14ac:dyDescent="0.35">
      <c r="A897">
        <v>895</v>
      </c>
      <c r="B897" t="s">
        <v>1822</v>
      </c>
      <c r="C897" s="3" t="s">
        <v>1823</v>
      </c>
      <c r="D897" s="5">
        <v>159800</v>
      </c>
      <c r="E897" s="5">
        <v>11108</v>
      </c>
      <c r="F897" t="s">
        <v>14</v>
      </c>
      <c r="G897">
        <v>107</v>
      </c>
      <c r="H897" t="s">
        <v>21</v>
      </c>
      <c r="I897" t="s">
        <v>22</v>
      </c>
      <c r="J897">
        <v>1517637600</v>
      </c>
      <c r="K897">
        <v>1518415200</v>
      </c>
      <c r="L897" s="11">
        <f t="shared" si="78"/>
        <v>43134.25</v>
      </c>
      <c r="M897" s="11">
        <f t="shared" si="79"/>
        <v>43143.25</v>
      </c>
      <c r="N897" t="b">
        <v>0</v>
      </c>
      <c r="O897" t="b">
        <v>0</v>
      </c>
      <c r="P897" t="s">
        <v>33</v>
      </c>
      <c r="Q897" t="str">
        <f t="shared" si="80"/>
        <v>theater</v>
      </c>
      <c r="R897" t="str">
        <f t="shared" si="81"/>
        <v>plays</v>
      </c>
      <c r="S897" s="4">
        <f t="shared" si="82"/>
        <v>6.9511889862327911E-2</v>
      </c>
      <c r="T897" s="5">
        <f t="shared" si="83"/>
        <v>103.81308411214954</v>
      </c>
    </row>
    <row r="898" spans="1:20" ht="31" x14ac:dyDescent="0.35">
      <c r="A898">
        <v>896</v>
      </c>
      <c r="B898" t="s">
        <v>1824</v>
      </c>
      <c r="C898" s="3" t="s">
        <v>1825</v>
      </c>
      <c r="D898" s="5">
        <v>19800</v>
      </c>
      <c r="E898" s="5">
        <v>153338</v>
      </c>
      <c r="F898" t="s">
        <v>20</v>
      </c>
      <c r="G898">
        <v>1460</v>
      </c>
      <c r="H898" t="s">
        <v>26</v>
      </c>
      <c r="I898" t="s">
        <v>27</v>
      </c>
      <c r="J898">
        <v>1310619600</v>
      </c>
      <c r="K898">
        <v>1310878800</v>
      </c>
      <c r="L898" s="11">
        <f t="shared" ref="L898:L961" si="84">J898 / 86400 + DATE(1970,1,1)</f>
        <v>40738.208333333336</v>
      </c>
      <c r="M898" s="11">
        <f t="shared" ref="M898:M961" si="85">K898 / 86400 + DATE(1970,1,1)</f>
        <v>40741.208333333336</v>
      </c>
      <c r="N898" t="b">
        <v>0</v>
      </c>
      <c r="O898" t="b">
        <v>1</v>
      </c>
      <c r="P898" t="s">
        <v>17</v>
      </c>
      <c r="Q898" t="str">
        <f t="shared" ref="Q898:Q961" si="86">LEFT(P898, FIND("/", P898)-1)</f>
        <v>food</v>
      </c>
      <c r="R898" t="str">
        <f t="shared" ref="R898:R961" si="87">RIGHT(P898, LEN(P898) -FIND("/", P898))</f>
        <v>food trucks</v>
      </c>
      <c r="S898" s="4">
        <f t="shared" ref="S898:S961" si="88">E898/D898</f>
        <v>7.7443434343434348</v>
      </c>
      <c r="T898" s="5">
        <f t="shared" ref="T898:T961" si="89">IFERROR(E898/G898, "n/a")</f>
        <v>105.02602739726028</v>
      </c>
    </row>
    <row r="899" spans="1:20" x14ac:dyDescent="0.35">
      <c r="A899">
        <v>897</v>
      </c>
      <c r="B899" t="s">
        <v>1826</v>
      </c>
      <c r="C899" s="3" t="s">
        <v>1827</v>
      </c>
      <c r="D899" s="5">
        <v>8800</v>
      </c>
      <c r="E899" s="5">
        <v>2437</v>
      </c>
      <c r="F899" t="s">
        <v>14</v>
      </c>
      <c r="G899">
        <v>27</v>
      </c>
      <c r="H899" t="s">
        <v>21</v>
      </c>
      <c r="I899" t="s">
        <v>22</v>
      </c>
      <c r="J899">
        <v>1556427600</v>
      </c>
      <c r="K899">
        <v>1556600400</v>
      </c>
      <c r="L899" s="11">
        <f t="shared" si="84"/>
        <v>43583.208333333328</v>
      </c>
      <c r="M899" s="11">
        <f t="shared" si="85"/>
        <v>43585.208333333328</v>
      </c>
      <c r="N899" t="b">
        <v>0</v>
      </c>
      <c r="O899" t="b">
        <v>0</v>
      </c>
      <c r="P899" t="s">
        <v>33</v>
      </c>
      <c r="Q899" t="str">
        <f t="shared" si="86"/>
        <v>theater</v>
      </c>
      <c r="R899" t="str">
        <f t="shared" si="87"/>
        <v>plays</v>
      </c>
      <c r="S899" s="4">
        <f t="shared" si="88"/>
        <v>0.27693181818181817</v>
      </c>
      <c r="T899" s="5">
        <f t="shared" si="89"/>
        <v>90.259259259259252</v>
      </c>
    </row>
    <row r="900" spans="1:20" x14ac:dyDescent="0.35">
      <c r="A900">
        <v>898</v>
      </c>
      <c r="B900" t="s">
        <v>1828</v>
      </c>
      <c r="C900" s="3" t="s">
        <v>1829</v>
      </c>
      <c r="D900" s="5">
        <v>179100</v>
      </c>
      <c r="E900" s="5">
        <v>93991</v>
      </c>
      <c r="F900" t="s">
        <v>14</v>
      </c>
      <c r="G900">
        <v>1221</v>
      </c>
      <c r="H900" t="s">
        <v>21</v>
      </c>
      <c r="I900" t="s">
        <v>22</v>
      </c>
      <c r="J900">
        <v>1576476000</v>
      </c>
      <c r="K900">
        <v>1576994400</v>
      </c>
      <c r="L900" s="11">
        <f t="shared" si="84"/>
        <v>43815.25</v>
      </c>
      <c r="M900" s="11">
        <f t="shared" si="85"/>
        <v>43821.25</v>
      </c>
      <c r="N900" t="b">
        <v>0</v>
      </c>
      <c r="O900" t="b">
        <v>0</v>
      </c>
      <c r="P900" t="s">
        <v>42</v>
      </c>
      <c r="Q900" t="str">
        <f t="shared" si="86"/>
        <v>film &amp; video</v>
      </c>
      <c r="R900" t="str">
        <f t="shared" si="87"/>
        <v>documentary</v>
      </c>
      <c r="S900" s="4">
        <f t="shared" si="88"/>
        <v>0.52479620323841425</v>
      </c>
      <c r="T900" s="5">
        <f t="shared" si="89"/>
        <v>76.978705978705975</v>
      </c>
    </row>
    <row r="901" spans="1:20" x14ac:dyDescent="0.35">
      <c r="A901">
        <v>899</v>
      </c>
      <c r="B901" t="s">
        <v>1830</v>
      </c>
      <c r="C901" s="3" t="s">
        <v>1831</v>
      </c>
      <c r="D901" s="5">
        <v>3100</v>
      </c>
      <c r="E901" s="5">
        <v>12620</v>
      </c>
      <c r="F901" t="s">
        <v>20</v>
      </c>
      <c r="G901">
        <v>123</v>
      </c>
      <c r="H901" t="s">
        <v>98</v>
      </c>
      <c r="I901" t="s">
        <v>99</v>
      </c>
      <c r="J901">
        <v>1381122000</v>
      </c>
      <c r="K901">
        <v>1382677200</v>
      </c>
      <c r="L901" s="11">
        <f t="shared" si="84"/>
        <v>41554.208333333336</v>
      </c>
      <c r="M901" s="11">
        <f t="shared" si="85"/>
        <v>41572.208333333336</v>
      </c>
      <c r="N901" t="b">
        <v>0</v>
      </c>
      <c r="O901" t="b">
        <v>0</v>
      </c>
      <c r="P901" t="s">
        <v>159</v>
      </c>
      <c r="Q901" t="str">
        <f t="shared" si="86"/>
        <v>music</v>
      </c>
      <c r="R901" t="str">
        <f t="shared" si="87"/>
        <v>jazz</v>
      </c>
      <c r="S901" s="4">
        <f t="shared" si="88"/>
        <v>4.0709677419354842</v>
      </c>
      <c r="T901" s="5">
        <f t="shared" si="89"/>
        <v>102.60162601626017</v>
      </c>
    </row>
    <row r="902" spans="1:20" x14ac:dyDescent="0.35">
      <c r="A902">
        <v>900</v>
      </c>
      <c r="B902" t="s">
        <v>1832</v>
      </c>
      <c r="C902" s="3" t="s">
        <v>1833</v>
      </c>
      <c r="D902" s="5">
        <v>100</v>
      </c>
      <c r="E902" s="5">
        <v>2</v>
      </c>
      <c r="F902" t="s">
        <v>14</v>
      </c>
      <c r="G902">
        <v>1</v>
      </c>
      <c r="H902" t="s">
        <v>21</v>
      </c>
      <c r="I902" t="s">
        <v>22</v>
      </c>
      <c r="J902">
        <v>1411102800</v>
      </c>
      <c r="K902">
        <v>1411189200</v>
      </c>
      <c r="L902" s="11">
        <f t="shared" si="84"/>
        <v>41901.208333333336</v>
      </c>
      <c r="M902" s="11">
        <f t="shared" si="85"/>
        <v>41902.208333333336</v>
      </c>
      <c r="N902" t="b">
        <v>0</v>
      </c>
      <c r="O902" t="b">
        <v>1</v>
      </c>
      <c r="P902" t="s">
        <v>28</v>
      </c>
      <c r="Q902" t="str">
        <f t="shared" si="86"/>
        <v>technology</v>
      </c>
      <c r="R902" t="str">
        <f t="shared" si="87"/>
        <v>web</v>
      </c>
      <c r="S902" s="4">
        <f t="shared" si="88"/>
        <v>0.02</v>
      </c>
      <c r="T902" s="5">
        <f t="shared" si="89"/>
        <v>2</v>
      </c>
    </row>
    <row r="903" spans="1:20" x14ac:dyDescent="0.35">
      <c r="A903">
        <v>901</v>
      </c>
      <c r="B903" t="s">
        <v>1834</v>
      </c>
      <c r="C903" s="3" t="s">
        <v>1835</v>
      </c>
      <c r="D903" s="5">
        <v>5600</v>
      </c>
      <c r="E903" s="5">
        <v>8746</v>
      </c>
      <c r="F903" t="s">
        <v>20</v>
      </c>
      <c r="G903">
        <v>159</v>
      </c>
      <c r="H903" t="s">
        <v>21</v>
      </c>
      <c r="I903" t="s">
        <v>22</v>
      </c>
      <c r="J903">
        <v>1531803600</v>
      </c>
      <c r="K903">
        <v>1534654800</v>
      </c>
      <c r="L903" s="11">
        <f t="shared" si="84"/>
        <v>43298.208333333328</v>
      </c>
      <c r="M903" s="11">
        <f t="shared" si="85"/>
        <v>43331.208333333328</v>
      </c>
      <c r="N903" t="b">
        <v>0</v>
      </c>
      <c r="O903" t="b">
        <v>1</v>
      </c>
      <c r="P903" t="s">
        <v>23</v>
      </c>
      <c r="Q903" t="str">
        <f t="shared" si="86"/>
        <v>music</v>
      </c>
      <c r="R903" t="str">
        <f t="shared" si="87"/>
        <v>rock</v>
      </c>
      <c r="S903" s="4">
        <f t="shared" si="88"/>
        <v>1.5617857142857143</v>
      </c>
      <c r="T903" s="5">
        <f t="shared" si="89"/>
        <v>55.0062893081761</v>
      </c>
    </row>
    <row r="904" spans="1:20" x14ac:dyDescent="0.35">
      <c r="A904">
        <v>902</v>
      </c>
      <c r="B904" t="s">
        <v>1836</v>
      </c>
      <c r="C904" s="3" t="s">
        <v>1837</v>
      </c>
      <c r="D904" s="5">
        <v>1400</v>
      </c>
      <c r="E904" s="5">
        <v>3534</v>
      </c>
      <c r="F904" t="s">
        <v>20</v>
      </c>
      <c r="G904">
        <v>110</v>
      </c>
      <c r="H904" t="s">
        <v>21</v>
      </c>
      <c r="I904" t="s">
        <v>22</v>
      </c>
      <c r="J904">
        <v>1454133600</v>
      </c>
      <c r="K904">
        <v>1457762400</v>
      </c>
      <c r="L904" s="11">
        <f t="shared" si="84"/>
        <v>42399.25</v>
      </c>
      <c r="M904" s="11">
        <f t="shared" si="85"/>
        <v>42441.25</v>
      </c>
      <c r="N904" t="b">
        <v>0</v>
      </c>
      <c r="O904" t="b">
        <v>0</v>
      </c>
      <c r="P904" t="s">
        <v>28</v>
      </c>
      <c r="Q904" t="str">
        <f t="shared" si="86"/>
        <v>technology</v>
      </c>
      <c r="R904" t="str">
        <f t="shared" si="87"/>
        <v>web</v>
      </c>
      <c r="S904" s="4">
        <f t="shared" si="88"/>
        <v>2.5242857142857145</v>
      </c>
      <c r="T904" s="5">
        <f t="shared" si="89"/>
        <v>32.127272727272725</v>
      </c>
    </row>
    <row r="905" spans="1:20" ht="31" x14ac:dyDescent="0.35">
      <c r="A905">
        <v>903</v>
      </c>
      <c r="B905" t="s">
        <v>1838</v>
      </c>
      <c r="C905" s="3" t="s">
        <v>1839</v>
      </c>
      <c r="D905" s="5">
        <v>41000</v>
      </c>
      <c r="E905" s="5">
        <v>709</v>
      </c>
      <c r="F905" t="s">
        <v>47</v>
      </c>
      <c r="G905">
        <v>14</v>
      </c>
      <c r="H905" t="s">
        <v>21</v>
      </c>
      <c r="I905" t="s">
        <v>22</v>
      </c>
      <c r="J905">
        <v>1336194000</v>
      </c>
      <c r="K905">
        <v>1337490000</v>
      </c>
      <c r="L905" s="11">
        <f t="shared" si="84"/>
        <v>41034.208333333336</v>
      </c>
      <c r="M905" s="11">
        <f t="shared" si="85"/>
        <v>41049.208333333336</v>
      </c>
      <c r="N905" t="b">
        <v>0</v>
      </c>
      <c r="O905" t="b">
        <v>1</v>
      </c>
      <c r="P905" t="s">
        <v>68</v>
      </c>
      <c r="Q905" t="str">
        <f t="shared" si="86"/>
        <v>publishing</v>
      </c>
      <c r="R905" t="str">
        <f t="shared" si="87"/>
        <v>nonfiction</v>
      </c>
      <c r="S905" s="4">
        <f t="shared" si="88"/>
        <v>1.729268292682927E-2</v>
      </c>
      <c r="T905" s="5">
        <f t="shared" si="89"/>
        <v>50.642857142857146</v>
      </c>
    </row>
    <row r="906" spans="1:20" x14ac:dyDescent="0.35">
      <c r="A906">
        <v>904</v>
      </c>
      <c r="B906" t="s">
        <v>1840</v>
      </c>
      <c r="C906" s="3" t="s">
        <v>1841</v>
      </c>
      <c r="D906" s="5">
        <v>6500</v>
      </c>
      <c r="E906" s="5">
        <v>795</v>
      </c>
      <c r="F906" t="s">
        <v>14</v>
      </c>
      <c r="G906">
        <v>16</v>
      </c>
      <c r="H906" t="s">
        <v>21</v>
      </c>
      <c r="I906" t="s">
        <v>22</v>
      </c>
      <c r="J906">
        <v>1349326800</v>
      </c>
      <c r="K906">
        <v>1349672400</v>
      </c>
      <c r="L906" s="11">
        <f t="shared" si="84"/>
        <v>41186.208333333336</v>
      </c>
      <c r="M906" s="11">
        <f t="shared" si="85"/>
        <v>41190.208333333336</v>
      </c>
      <c r="N906" t="b">
        <v>0</v>
      </c>
      <c r="O906" t="b">
        <v>0</v>
      </c>
      <c r="P906" t="s">
        <v>133</v>
      </c>
      <c r="Q906" t="str">
        <f t="shared" si="86"/>
        <v>publishing</v>
      </c>
      <c r="R906" t="str">
        <f t="shared" si="87"/>
        <v>radio &amp; podcasts</v>
      </c>
      <c r="S906" s="4">
        <f t="shared" si="88"/>
        <v>0.12230769230769231</v>
      </c>
      <c r="T906" s="5">
        <f t="shared" si="89"/>
        <v>49.6875</v>
      </c>
    </row>
    <row r="907" spans="1:20" x14ac:dyDescent="0.35">
      <c r="A907">
        <v>905</v>
      </c>
      <c r="B907" t="s">
        <v>1842</v>
      </c>
      <c r="C907" s="3" t="s">
        <v>1843</v>
      </c>
      <c r="D907" s="5">
        <v>7900</v>
      </c>
      <c r="E907" s="5">
        <v>12955</v>
      </c>
      <c r="F907" t="s">
        <v>20</v>
      </c>
      <c r="G907">
        <v>236</v>
      </c>
      <c r="H907" t="s">
        <v>21</v>
      </c>
      <c r="I907" t="s">
        <v>22</v>
      </c>
      <c r="J907">
        <v>1379566800</v>
      </c>
      <c r="K907">
        <v>1379826000</v>
      </c>
      <c r="L907" s="11">
        <f t="shared" si="84"/>
        <v>41536.208333333336</v>
      </c>
      <c r="M907" s="11">
        <f t="shared" si="85"/>
        <v>41539.208333333336</v>
      </c>
      <c r="N907" t="b">
        <v>0</v>
      </c>
      <c r="O907" t="b">
        <v>0</v>
      </c>
      <c r="P907" t="s">
        <v>33</v>
      </c>
      <c r="Q907" t="str">
        <f t="shared" si="86"/>
        <v>theater</v>
      </c>
      <c r="R907" t="str">
        <f t="shared" si="87"/>
        <v>plays</v>
      </c>
      <c r="S907" s="4">
        <f t="shared" si="88"/>
        <v>1.6398734177215191</v>
      </c>
      <c r="T907" s="5">
        <f t="shared" si="89"/>
        <v>54.894067796610166</v>
      </c>
    </row>
    <row r="908" spans="1:20" ht="31" x14ac:dyDescent="0.35">
      <c r="A908">
        <v>906</v>
      </c>
      <c r="B908" t="s">
        <v>1844</v>
      </c>
      <c r="C908" s="3" t="s">
        <v>1845</v>
      </c>
      <c r="D908" s="5">
        <v>5500</v>
      </c>
      <c r="E908" s="5">
        <v>8964</v>
      </c>
      <c r="F908" t="s">
        <v>20</v>
      </c>
      <c r="G908">
        <v>191</v>
      </c>
      <c r="H908" t="s">
        <v>21</v>
      </c>
      <c r="I908" t="s">
        <v>22</v>
      </c>
      <c r="J908">
        <v>1494651600</v>
      </c>
      <c r="K908">
        <v>1497762000</v>
      </c>
      <c r="L908" s="11">
        <f t="shared" si="84"/>
        <v>42868.208333333328</v>
      </c>
      <c r="M908" s="11">
        <f t="shared" si="85"/>
        <v>42904.208333333328</v>
      </c>
      <c r="N908" t="b">
        <v>1</v>
      </c>
      <c r="O908" t="b">
        <v>1</v>
      </c>
      <c r="P908" t="s">
        <v>42</v>
      </c>
      <c r="Q908" t="str">
        <f t="shared" si="86"/>
        <v>film &amp; video</v>
      </c>
      <c r="R908" t="str">
        <f t="shared" si="87"/>
        <v>documentary</v>
      </c>
      <c r="S908" s="4">
        <f t="shared" si="88"/>
        <v>1.6298181818181818</v>
      </c>
      <c r="T908" s="5">
        <f t="shared" si="89"/>
        <v>46.931937172774866</v>
      </c>
    </row>
    <row r="909" spans="1:20" x14ac:dyDescent="0.35">
      <c r="A909">
        <v>907</v>
      </c>
      <c r="B909" t="s">
        <v>1846</v>
      </c>
      <c r="C909" s="3" t="s">
        <v>1847</v>
      </c>
      <c r="D909" s="5">
        <v>9100</v>
      </c>
      <c r="E909" s="5">
        <v>1843</v>
      </c>
      <c r="F909" t="s">
        <v>14</v>
      </c>
      <c r="G909">
        <v>41</v>
      </c>
      <c r="H909" t="s">
        <v>21</v>
      </c>
      <c r="I909" t="s">
        <v>22</v>
      </c>
      <c r="J909">
        <v>1303880400</v>
      </c>
      <c r="K909">
        <v>1304485200</v>
      </c>
      <c r="L909" s="11">
        <f t="shared" si="84"/>
        <v>40660.208333333336</v>
      </c>
      <c r="M909" s="11">
        <f t="shared" si="85"/>
        <v>40667.208333333336</v>
      </c>
      <c r="N909" t="b">
        <v>0</v>
      </c>
      <c r="O909" t="b">
        <v>0</v>
      </c>
      <c r="P909" t="s">
        <v>33</v>
      </c>
      <c r="Q909" t="str">
        <f t="shared" si="86"/>
        <v>theater</v>
      </c>
      <c r="R909" t="str">
        <f t="shared" si="87"/>
        <v>plays</v>
      </c>
      <c r="S909" s="4">
        <f t="shared" si="88"/>
        <v>0.20252747252747252</v>
      </c>
      <c r="T909" s="5">
        <f t="shared" si="89"/>
        <v>44.951219512195124</v>
      </c>
    </row>
    <row r="910" spans="1:20" x14ac:dyDescent="0.35">
      <c r="A910">
        <v>908</v>
      </c>
      <c r="B910" t="s">
        <v>1848</v>
      </c>
      <c r="C910" s="3" t="s">
        <v>1849</v>
      </c>
      <c r="D910" s="5">
        <v>38200</v>
      </c>
      <c r="E910" s="5">
        <v>121950</v>
      </c>
      <c r="F910" t="s">
        <v>20</v>
      </c>
      <c r="G910">
        <v>3934</v>
      </c>
      <c r="H910" t="s">
        <v>21</v>
      </c>
      <c r="I910" t="s">
        <v>22</v>
      </c>
      <c r="J910">
        <v>1335934800</v>
      </c>
      <c r="K910">
        <v>1336885200</v>
      </c>
      <c r="L910" s="11">
        <f t="shared" si="84"/>
        <v>41031.208333333336</v>
      </c>
      <c r="M910" s="11">
        <f t="shared" si="85"/>
        <v>41042.208333333336</v>
      </c>
      <c r="N910" t="b">
        <v>0</v>
      </c>
      <c r="O910" t="b">
        <v>0</v>
      </c>
      <c r="P910" t="s">
        <v>89</v>
      </c>
      <c r="Q910" t="str">
        <f t="shared" si="86"/>
        <v>games</v>
      </c>
      <c r="R910" t="str">
        <f t="shared" si="87"/>
        <v>video games</v>
      </c>
      <c r="S910" s="4">
        <f t="shared" si="88"/>
        <v>3.1924083769633507</v>
      </c>
      <c r="T910" s="5">
        <f t="shared" si="89"/>
        <v>30.99898322318251</v>
      </c>
    </row>
    <row r="911" spans="1:20" x14ac:dyDescent="0.35">
      <c r="A911">
        <v>909</v>
      </c>
      <c r="B911" t="s">
        <v>1850</v>
      </c>
      <c r="C911" s="3" t="s">
        <v>1851</v>
      </c>
      <c r="D911" s="5">
        <v>1800</v>
      </c>
      <c r="E911" s="5">
        <v>8621</v>
      </c>
      <c r="F911" t="s">
        <v>20</v>
      </c>
      <c r="G911">
        <v>80</v>
      </c>
      <c r="H911" t="s">
        <v>15</v>
      </c>
      <c r="I911" t="s">
        <v>16</v>
      </c>
      <c r="J911">
        <v>1528088400</v>
      </c>
      <c r="K911">
        <v>1530421200</v>
      </c>
      <c r="L911" s="11">
        <f t="shared" si="84"/>
        <v>43255.208333333328</v>
      </c>
      <c r="M911" s="11">
        <f t="shared" si="85"/>
        <v>43282.208333333328</v>
      </c>
      <c r="N911" t="b">
        <v>0</v>
      </c>
      <c r="O911" t="b">
        <v>1</v>
      </c>
      <c r="P911" t="s">
        <v>33</v>
      </c>
      <c r="Q911" t="str">
        <f t="shared" si="86"/>
        <v>theater</v>
      </c>
      <c r="R911" t="str">
        <f t="shared" si="87"/>
        <v>plays</v>
      </c>
      <c r="S911" s="4">
        <f t="shared" si="88"/>
        <v>4.7894444444444444</v>
      </c>
      <c r="T911" s="5">
        <f t="shared" si="89"/>
        <v>107.7625</v>
      </c>
    </row>
    <row r="912" spans="1:20" x14ac:dyDescent="0.35">
      <c r="A912">
        <v>910</v>
      </c>
      <c r="B912" t="s">
        <v>1852</v>
      </c>
      <c r="C912" s="3" t="s">
        <v>1853</v>
      </c>
      <c r="D912" s="5">
        <v>154500</v>
      </c>
      <c r="E912" s="5">
        <v>30215</v>
      </c>
      <c r="F912" t="s">
        <v>74</v>
      </c>
      <c r="G912">
        <v>296</v>
      </c>
      <c r="H912" t="s">
        <v>21</v>
      </c>
      <c r="I912" t="s">
        <v>22</v>
      </c>
      <c r="J912">
        <v>1421906400</v>
      </c>
      <c r="K912">
        <v>1421992800</v>
      </c>
      <c r="L912" s="11">
        <f t="shared" si="84"/>
        <v>42026.25</v>
      </c>
      <c r="M912" s="11">
        <f t="shared" si="85"/>
        <v>42027.25</v>
      </c>
      <c r="N912" t="b">
        <v>0</v>
      </c>
      <c r="O912" t="b">
        <v>0</v>
      </c>
      <c r="P912" t="s">
        <v>33</v>
      </c>
      <c r="Q912" t="str">
        <f t="shared" si="86"/>
        <v>theater</v>
      </c>
      <c r="R912" t="str">
        <f t="shared" si="87"/>
        <v>plays</v>
      </c>
      <c r="S912" s="4">
        <f t="shared" si="88"/>
        <v>0.19556634304207121</v>
      </c>
      <c r="T912" s="5">
        <f t="shared" si="89"/>
        <v>102.07770270270271</v>
      </c>
    </row>
    <row r="913" spans="1:20" x14ac:dyDescent="0.35">
      <c r="A913">
        <v>911</v>
      </c>
      <c r="B913" t="s">
        <v>1854</v>
      </c>
      <c r="C913" s="3" t="s">
        <v>1855</v>
      </c>
      <c r="D913" s="5">
        <v>5800</v>
      </c>
      <c r="E913" s="5">
        <v>11539</v>
      </c>
      <c r="F913" t="s">
        <v>20</v>
      </c>
      <c r="G913">
        <v>462</v>
      </c>
      <c r="H913" t="s">
        <v>21</v>
      </c>
      <c r="I913" t="s">
        <v>22</v>
      </c>
      <c r="J913">
        <v>1568005200</v>
      </c>
      <c r="K913">
        <v>1568178000</v>
      </c>
      <c r="L913" s="11">
        <f t="shared" si="84"/>
        <v>43717.208333333328</v>
      </c>
      <c r="M913" s="11">
        <f t="shared" si="85"/>
        <v>43719.208333333328</v>
      </c>
      <c r="N913" t="b">
        <v>1</v>
      </c>
      <c r="O913" t="b">
        <v>0</v>
      </c>
      <c r="P913" t="s">
        <v>28</v>
      </c>
      <c r="Q913" t="str">
        <f t="shared" si="86"/>
        <v>technology</v>
      </c>
      <c r="R913" t="str">
        <f t="shared" si="87"/>
        <v>web</v>
      </c>
      <c r="S913" s="4">
        <f t="shared" si="88"/>
        <v>1.9894827586206896</v>
      </c>
      <c r="T913" s="5">
        <f t="shared" si="89"/>
        <v>24.976190476190474</v>
      </c>
    </row>
    <row r="914" spans="1:20" x14ac:dyDescent="0.35">
      <c r="A914">
        <v>912</v>
      </c>
      <c r="B914" t="s">
        <v>1856</v>
      </c>
      <c r="C914" s="3" t="s">
        <v>1857</v>
      </c>
      <c r="D914" s="5">
        <v>1800</v>
      </c>
      <c r="E914" s="5">
        <v>14310</v>
      </c>
      <c r="F914" t="s">
        <v>20</v>
      </c>
      <c r="G914">
        <v>179</v>
      </c>
      <c r="H914" t="s">
        <v>21</v>
      </c>
      <c r="I914" t="s">
        <v>22</v>
      </c>
      <c r="J914">
        <v>1346821200</v>
      </c>
      <c r="K914">
        <v>1347944400</v>
      </c>
      <c r="L914" s="11">
        <f t="shared" si="84"/>
        <v>41157.208333333336</v>
      </c>
      <c r="M914" s="11">
        <f t="shared" si="85"/>
        <v>41170.208333333336</v>
      </c>
      <c r="N914" t="b">
        <v>1</v>
      </c>
      <c r="O914" t="b">
        <v>0</v>
      </c>
      <c r="P914" t="s">
        <v>53</v>
      </c>
      <c r="Q914" t="str">
        <f t="shared" si="86"/>
        <v>film &amp; video</v>
      </c>
      <c r="R914" t="str">
        <f t="shared" si="87"/>
        <v>drama</v>
      </c>
      <c r="S914" s="4">
        <f t="shared" si="88"/>
        <v>7.95</v>
      </c>
      <c r="T914" s="5">
        <f t="shared" si="89"/>
        <v>79.944134078212286</v>
      </c>
    </row>
    <row r="915" spans="1:20" x14ac:dyDescent="0.35">
      <c r="A915">
        <v>913</v>
      </c>
      <c r="B915" t="s">
        <v>1858</v>
      </c>
      <c r="C915" s="3" t="s">
        <v>1859</v>
      </c>
      <c r="D915" s="5">
        <v>70200</v>
      </c>
      <c r="E915" s="5">
        <v>35536</v>
      </c>
      <c r="F915" t="s">
        <v>14</v>
      </c>
      <c r="G915">
        <v>523</v>
      </c>
      <c r="H915" t="s">
        <v>26</v>
      </c>
      <c r="I915" t="s">
        <v>27</v>
      </c>
      <c r="J915">
        <v>1557637200</v>
      </c>
      <c r="K915">
        <v>1558760400</v>
      </c>
      <c r="L915" s="11">
        <f t="shared" si="84"/>
        <v>43597.208333333328</v>
      </c>
      <c r="M915" s="11">
        <f t="shared" si="85"/>
        <v>43610.208333333328</v>
      </c>
      <c r="N915" t="b">
        <v>0</v>
      </c>
      <c r="O915" t="b">
        <v>0</v>
      </c>
      <c r="P915" t="s">
        <v>53</v>
      </c>
      <c r="Q915" t="str">
        <f t="shared" si="86"/>
        <v>film &amp; video</v>
      </c>
      <c r="R915" t="str">
        <f t="shared" si="87"/>
        <v>drama</v>
      </c>
      <c r="S915" s="4">
        <f t="shared" si="88"/>
        <v>0.50621082621082625</v>
      </c>
      <c r="T915" s="5">
        <f t="shared" si="89"/>
        <v>67.946462715105156</v>
      </c>
    </row>
    <row r="916" spans="1:20" x14ac:dyDescent="0.35">
      <c r="A916">
        <v>914</v>
      </c>
      <c r="B916" t="s">
        <v>1860</v>
      </c>
      <c r="C916" s="3" t="s">
        <v>1861</v>
      </c>
      <c r="D916" s="5">
        <v>6400</v>
      </c>
      <c r="E916" s="5">
        <v>3676</v>
      </c>
      <c r="F916" t="s">
        <v>14</v>
      </c>
      <c r="G916">
        <v>141</v>
      </c>
      <c r="H916" t="s">
        <v>40</v>
      </c>
      <c r="I916" t="s">
        <v>41</v>
      </c>
      <c r="J916">
        <v>1375592400</v>
      </c>
      <c r="K916">
        <v>1376629200</v>
      </c>
      <c r="L916" s="11">
        <f t="shared" si="84"/>
        <v>41490.208333333336</v>
      </c>
      <c r="M916" s="11">
        <f t="shared" si="85"/>
        <v>41502.208333333336</v>
      </c>
      <c r="N916" t="b">
        <v>0</v>
      </c>
      <c r="O916" t="b">
        <v>0</v>
      </c>
      <c r="P916" t="s">
        <v>33</v>
      </c>
      <c r="Q916" t="str">
        <f t="shared" si="86"/>
        <v>theater</v>
      </c>
      <c r="R916" t="str">
        <f t="shared" si="87"/>
        <v>plays</v>
      </c>
      <c r="S916" s="4">
        <f t="shared" si="88"/>
        <v>0.57437499999999997</v>
      </c>
      <c r="T916" s="5">
        <f t="shared" si="89"/>
        <v>26.070921985815602</v>
      </c>
    </row>
    <row r="917" spans="1:20" x14ac:dyDescent="0.35">
      <c r="A917">
        <v>915</v>
      </c>
      <c r="B917" t="s">
        <v>1862</v>
      </c>
      <c r="C917" s="3" t="s">
        <v>1863</v>
      </c>
      <c r="D917" s="5">
        <v>125900</v>
      </c>
      <c r="E917" s="5">
        <v>195936</v>
      </c>
      <c r="F917" t="s">
        <v>20</v>
      </c>
      <c r="G917">
        <v>1866</v>
      </c>
      <c r="H917" t="s">
        <v>40</v>
      </c>
      <c r="I917" t="s">
        <v>41</v>
      </c>
      <c r="J917">
        <v>1503982800</v>
      </c>
      <c r="K917">
        <v>1504760400</v>
      </c>
      <c r="L917" s="11">
        <f t="shared" si="84"/>
        <v>42976.208333333328</v>
      </c>
      <c r="M917" s="11">
        <f t="shared" si="85"/>
        <v>42985.208333333328</v>
      </c>
      <c r="N917" t="b">
        <v>0</v>
      </c>
      <c r="O917" t="b">
        <v>0</v>
      </c>
      <c r="P917" t="s">
        <v>269</v>
      </c>
      <c r="Q917" t="str">
        <f t="shared" si="86"/>
        <v>film &amp; video</v>
      </c>
      <c r="R917" t="str">
        <f t="shared" si="87"/>
        <v>television</v>
      </c>
      <c r="S917" s="4">
        <f t="shared" si="88"/>
        <v>1.5562827640984909</v>
      </c>
      <c r="T917" s="5">
        <f t="shared" si="89"/>
        <v>105.0032154340836</v>
      </c>
    </row>
    <row r="918" spans="1:20" ht="31" x14ac:dyDescent="0.35">
      <c r="A918">
        <v>916</v>
      </c>
      <c r="B918" t="s">
        <v>1864</v>
      </c>
      <c r="C918" s="3" t="s">
        <v>1865</v>
      </c>
      <c r="D918" s="5">
        <v>3700</v>
      </c>
      <c r="E918" s="5">
        <v>1343</v>
      </c>
      <c r="F918" t="s">
        <v>14</v>
      </c>
      <c r="G918">
        <v>52</v>
      </c>
      <c r="H918" t="s">
        <v>21</v>
      </c>
      <c r="I918" t="s">
        <v>22</v>
      </c>
      <c r="J918">
        <v>1418882400</v>
      </c>
      <c r="K918">
        <v>1419660000</v>
      </c>
      <c r="L918" s="11">
        <f t="shared" si="84"/>
        <v>41991.25</v>
      </c>
      <c r="M918" s="11">
        <f t="shared" si="85"/>
        <v>42000.25</v>
      </c>
      <c r="N918" t="b">
        <v>0</v>
      </c>
      <c r="O918" t="b">
        <v>0</v>
      </c>
      <c r="P918" t="s">
        <v>122</v>
      </c>
      <c r="Q918" t="str">
        <f t="shared" si="86"/>
        <v>photography</v>
      </c>
      <c r="R918" t="str">
        <f t="shared" si="87"/>
        <v>photography books</v>
      </c>
      <c r="S918" s="4">
        <f t="shared" si="88"/>
        <v>0.36297297297297298</v>
      </c>
      <c r="T918" s="5">
        <f t="shared" si="89"/>
        <v>25.826923076923077</v>
      </c>
    </row>
    <row r="919" spans="1:20" x14ac:dyDescent="0.35">
      <c r="A919">
        <v>917</v>
      </c>
      <c r="B919" t="s">
        <v>1866</v>
      </c>
      <c r="C919" s="3" t="s">
        <v>1867</v>
      </c>
      <c r="D919" s="5">
        <v>3600</v>
      </c>
      <c r="E919" s="5">
        <v>2097</v>
      </c>
      <c r="F919" t="s">
        <v>47</v>
      </c>
      <c r="G919">
        <v>27</v>
      </c>
      <c r="H919" t="s">
        <v>40</v>
      </c>
      <c r="I919" t="s">
        <v>41</v>
      </c>
      <c r="J919">
        <v>1309237200</v>
      </c>
      <c r="K919">
        <v>1311310800</v>
      </c>
      <c r="L919" s="11">
        <f t="shared" si="84"/>
        <v>40722.208333333336</v>
      </c>
      <c r="M919" s="11">
        <f t="shared" si="85"/>
        <v>40746.208333333336</v>
      </c>
      <c r="N919" t="b">
        <v>0</v>
      </c>
      <c r="O919" t="b">
        <v>1</v>
      </c>
      <c r="P919" t="s">
        <v>100</v>
      </c>
      <c r="Q919" t="str">
        <f t="shared" si="86"/>
        <v>film &amp; video</v>
      </c>
      <c r="R919" t="str">
        <f t="shared" si="87"/>
        <v>shorts</v>
      </c>
      <c r="S919" s="4">
        <f t="shared" si="88"/>
        <v>0.58250000000000002</v>
      </c>
      <c r="T919" s="5">
        <f t="shared" si="89"/>
        <v>77.666666666666671</v>
      </c>
    </row>
    <row r="920" spans="1:20" x14ac:dyDescent="0.35">
      <c r="A920">
        <v>918</v>
      </c>
      <c r="B920" t="s">
        <v>1868</v>
      </c>
      <c r="C920" s="3" t="s">
        <v>1869</v>
      </c>
      <c r="D920" s="5">
        <v>3800</v>
      </c>
      <c r="E920" s="5">
        <v>9021</v>
      </c>
      <c r="F920" t="s">
        <v>20</v>
      </c>
      <c r="G920">
        <v>156</v>
      </c>
      <c r="H920" t="s">
        <v>98</v>
      </c>
      <c r="I920" t="s">
        <v>99</v>
      </c>
      <c r="J920">
        <v>1343365200</v>
      </c>
      <c r="K920">
        <v>1344315600</v>
      </c>
      <c r="L920" s="11">
        <f t="shared" si="84"/>
        <v>41117.208333333336</v>
      </c>
      <c r="M920" s="11">
        <f t="shared" si="85"/>
        <v>41128.208333333336</v>
      </c>
      <c r="N920" t="b">
        <v>0</v>
      </c>
      <c r="O920" t="b">
        <v>0</v>
      </c>
      <c r="P920" t="s">
        <v>133</v>
      </c>
      <c r="Q920" t="str">
        <f t="shared" si="86"/>
        <v>publishing</v>
      </c>
      <c r="R920" t="str">
        <f t="shared" si="87"/>
        <v>radio &amp; podcasts</v>
      </c>
      <c r="S920" s="4">
        <f t="shared" si="88"/>
        <v>2.3739473684210526</v>
      </c>
      <c r="T920" s="5">
        <f t="shared" si="89"/>
        <v>57.82692307692308</v>
      </c>
    </row>
    <row r="921" spans="1:20" x14ac:dyDescent="0.35">
      <c r="A921">
        <v>919</v>
      </c>
      <c r="B921" t="s">
        <v>1870</v>
      </c>
      <c r="C921" s="3" t="s">
        <v>1871</v>
      </c>
      <c r="D921" s="5">
        <v>35600</v>
      </c>
      <c r="E921" s="5">
        <v>20915</v>
      </c>
      <c r="F921" t="s">
        <v>14</v>
      </c>
      <c r="G921">
        <v>225</v>
      </c>
      <c r="H921" t="s">
        <v>26</v>
      </c>
      <c r="I921" t="s">
        <v>27</v>
      </c>
      <c r="J921">
        <v>1507957200</v>
      </c>
      <c r="K921">
        <v>1510725600</v>
      </c>
      <c r="L921" s="11">
        <f t="shared" si="84"/>
        <v>43022.208333333328</v>
      </c>
      <c r="M921" s="11">
        <f t="shared" si="85"/>
        <v>43054.25</v>
      </c>
      <c r="N921" t="b">
        <v>0</v>
      </c>
      <c r="O921" t="b">
        <v>1</v>
      </c>
      <c r="P921" t="s">
        <v>33</v>
      </c>
      <c r="Q921" t="str">
        <f t="shared" si="86"/>
        <v>theater</v>
      </c>
      <c r="R921" t="str">
        <f t="shared" si="87"/>
        <v>plays</v>
      </c>
      <c r="S921" s="4">
        <f t="shared" si="88"/>
        <v>0.58750000000000002</v>
      </c>
      <c r="T921" s="5">
        <f t="shared" si="89"/>
        <v>92.955555555555549</v>
      </c>
    </row>
    <row r="922" spans="1:20" x14ac:dyDescent="0.35">
      <c r="A922">
        <v>920</v>
      </c>
      <c r="B922" t="s">
        <v>1872</v>
      </c>
      <c r="C922" s="3" t="s">
        <v>1873</v>
      </c>
      <c r="D922" s="5">
        <v>5300</v>
      </c>
      <c r="E922" s="5">
        <v>9676</v>
      </c>
      <c r="F922" t="s">
        <v>20</v>
      </c>
      <c r="G922">
        <v>255</v>
      </c>
      <c r="H922" t="s">
        <v>21</v>
      </c>
      <c r="I922" t="s">
        <v>22</v>
      </c>
      <c r="J922">
        <v>1549519200</v>
      </c>
      <c r="K922">
        <v>1551247200</v>
      </c>
      <c r="L922" s="11">
        <f t="shared" si="84"/>
        <v>43503.25</v>
      </c>
      <c r="M922" s="11">
        <f t="shared" si="85"/>
        <v>43523.25</v>
      </c>
      <c r="N922" t="b">
        <v>1</v>
      </c>
      <c r="O922" t="b">
        <v>0</v>
      </c>
      <c r="P922" t="s">
        <v>71</v>
      </c>
      <c r="Q922" t="str">
        <f t="shared" si="86"/>
        <v>film &amp; video</v>
      </c>
      <c r="R922" t="str">
        <f t="shared" si="87"/>
        <v>animation</v>
      </c>
      <c r="S922" s="4">
        <f t="shared" si="88"/>
        <v>1.8256603773584905</v>
      </c>
      <c r="T922" s="5">
        <f t="shared" si="89"/>
        <v>37.945098039215686</v>
      </c>
    </row>
    <row r="923" spans="1:20" x14ac:dyDescent="0.35">
      <c r="A923">
        <v>921</v>
      </c>
      <c r="B923" t="s">
        <v>1874</v>
      </c>
      <c r="C923" s="3" t="s">
        <v>1875</v>
      </c>
      <c r="D923" s="5">
        <v>160400</v>
      </c>
      <c r="E923" s="5">
        <v>1210</v>
      </c>
      <c r="F923" t="s">
        <v>14</v>
      </c>
      <c r="G923">
        <v>38</v>
      </c>
      <c r="H923" t="s">
        <v>21</v>
      </c>
      <c r="I923" t="s">
        <v>22</v>
      </c>
      <c r="J923">
        <v>1329026400</v>
      </c>
      <c r="K923">
        <v>1330236000</v>
      </c>
      <c r="L923" s="11">
        <f t="shared" si="84"/>
        <v>40951.25</v>
      </c>
      <c r="M923" s="11">
        <f t="shared" si="85"/>
        <v>40965.25</v>
      </c>
      <c r="N923" t="b">
        <v>0</v>
      </c>
      <c r="O923" t="b">
        <v>0</v>
      </c>
      <c r="P923" t="s">
        <v>28</v>
      </c>
      <c r="Q923" t="str">
        <f t="shared" si="86"/>
        <v>technology</v>
      </c>
      <c r="R923" t="str">
        <f t="shared" si="87"/>
        <v>web</v>
      </c>
      <c r="S923" s="4">
        <f t="shared" si="88"/>
        <v>7.5436408977556111E-3</v>
      </c>
      <c r="T923" s="5">
        <f t="shared" si="89"/>
        <v>31.842105263157894</v>
      </c>
    </row>
    <row r="924" spans="1:20" x14ac:dyDescent="0.35">
      <c r="A924">
        <v>922</v>
      </c>
      <c r="B924" t="s">
        <v>1876</v>
      </c>
      <c r="C924" s="3" t="s">
        <v>1877</v>
      </c>
      <c r="D924" s="5">
        <v>51400</v>
      </c>
      <c r="E924" s="5">
        <v>90440</v>
      </c>
      <c r="F924" t="s">
        <v>20</v>
      </c>
      <c r="G924">
        <v>2261</v>
      </c>
      <c r="H924" t="s">
        <v>21</v>
      </c>
      <c r="I924" t="s">
        <v>22</v>
      </c>
      <c r="J924">
        <v>1544335200</v>
      </c>
      <c r="K924">
        <v>1545112800</v>
      </c>
      <c r="L924" s="11">
        <f t="shared" si="84"/>
        <v>43443.25</v>
      </c>
      <c r="M924" s="11">
        <f t="shared" si="85"/>
        <v>43452.25</v>
      </c>
      <c r="N924" t="b">
        <v>0</v>
      </c>
      <c r="O924" t="b">
        <v>1</v>
      </c>
      <c r="P924" t="s">
        <v>319</v>
      </c>
      <c r="Q924" t="str">
        <f t="shared" si="86"/>
        <v>music</v>
      </c>
      <c r="R924" t="str">
        <f t="shared" si="87"/>
        <v>world music</v>
      </c>
      <c r="S924" s="4">
        <f t="shared" si="88"/>
        <v>1.7595330739299611</v>
      </c>
      <c r="T924" s="5">
        <f t="shared" si="89"/>
        <v>40</v>
      </c>
    </row>
    <row r="925" spans="1:20" x14ac:dyDescent="0.35">
      <c r="A925">
        <v>923</v>
      </c>
      <c r="B925" t="s">
        <v>1878</v>
      </c>
      <c r="C925" s="3" t="s">
        <v>1879</v>
      </c>
      <c r="D925" s="5">
        <v>1700</v>
      </c>
      <c r="E925" s="5">
        <v>4044</v>
      </c>
      <c r="F925" t="s">
        <v>20</v>
      </c>
      <c r="G925">
        <v>40</v>
      </c>
      <c r="H925" t="s">
        <v>21</v>
      </c>
      <c r="I925" t="s">
        <v>22</v>
      </c>
      <c r="J925">
        <v>1279083600</v>
      </c>
      <c r="K925">
        <v>1279170000</v>
      </c>
      <c r="L925" s="11">
        <f t="shared" si="84"/>
        <v>40373.208333333336</v>
      </c>
      <c r="M925" s="11">
        <f t="shared" si="85"/>
        <v>40374.208333333336</v>
      </c>
      <c r="N925" t="b">
        <v>0</v>
      </c>
      <c r="O925" t="b">
        <v>0</v>
      </c>
      <c r="P925" t="s">
        <v>33</v>
      </c>
      <c r="Q925" t="str">
        <f t="shared" si="86"/>
        <v>theater</v>
      </c>
      <c r="R925" t="str">
        <f t="shared" si="87"/>
        <v>plays</v>
      </c>
      <c r="S925" s="4">
        <f t="shared" si="88"/>
        <v>2.3788235294117648</v>
      </c>
      <c r="T925" s="5">
        <f t="shared" si="89"/>
        <v>101.1</v>
      </c>
    </row>
    <row r="926" spans="1:20" x14ac:dyDescent="0.35">
      <c r="A926">
        <v>924</v>
      </c>
      <c r="B926" t="s">
        <v>1880</v>
      </c>
      <c r="C926" s="3" t="s">
        <v>1881</v>
      </c>
      <c r="D926" s="5">
        <v>39400</v>
      </c>
      <c r="E926" s="5">
        <v>192292</v>
      </c>
      <c r="F926" t="s">
        <v>20</v>
      </c>
      <c r="G926">
        <v>2289</v>
      </c>
      <c r="H926" t="s">
        <v>107</v>
      </c>
      <c r="I926" t="s">
        <v>108</v>
      </c>
      <c r="J926">
        <v>1572498000</v>
      </c>
      <c r="K926">
        <v>1573452000</v>
      </c>
      <c r="L926" s="11">
        <f t="shared" si="84"/>
        <v>43769.208333333328</v>
      </c>
      <c r="M926" s="11">
        <f t="shared" si="85"/>
        <v>43780.25</v>
      </c>
      <c r="N926" t="b">
        <v>0</v>
      </c>
      <c r="O926" t="b">
        <v>0</v>
      </c>
      <c r="P926" t="s">
        <v>33</v>
      </c>
      <c r="Q926" t="str">
        <f t="shared" si="86"/>
        <v>theater</v>
      </c>
      <c r="R926" t="str">
        <f t="shared" si="87"/>
        <v>plays</v>
      </c>
      <c r="S926" s="4">
        <f t="shared" si="88"/>
        <v>4.8805076142131982</v>
      </c>
      <c r="T926" s="5">
        <f t="shared" si="89"/>
        <v>84.006989951944078</v>
      </c>
    </row>
    <row r="927" spans="1:20" ht="31" x14ac:dyDescent="0.35">
      <c r="A927">
        <v>925</v>
      </c>
      <c r="B927" t="s">
        <v>1882</v>
      </c>
      <c r="C927" s="3" t="s">
        <v>1883</v>
      </c>
      <c r="D927" s="5">
        <v>3000</v>
      </c>
      <c r="E927" s="5">
        <v>6722</v>
      </c>
      <c r="F927" t="s">
        <v>20</v>
      </c>
      <c r="G927">
        <v>65</v>
      </c>
      <c r="H927" t="s">
        <v>21</v>
      </c>
      <c r="I927" t="s">
        <v>22</v>
      </c>
      <c r="J927">
        <v>1506056400</v>
      </c>
      <c r="K927">
        <v>1507093200</v>
      </c>
      <c r="L927" s="11">
        <f t="shared" si="84"/>
        <v>43000.208333333328</v>
      </c>
      <c r="M927" s="11">
        <f t="shared" si="85"/>
        <v>43012.208333333328</v>
      </c>
      <c r="N927" t="b">
        <v>0</v>
      </c>
      <c r="O927" t="b">
        <v>0</v>
      </c>
      <c r="P927" t="s">
        <v>33</v>
      </c>
      <c r="Q927" t="str">
        <f t="shared" si="86"/>
        <v>theater</v>
      </c>
      <c r="R927" t="str">
        <f t="shared" si="87"/>
        <v>plays</v>
      </c>
      <c r="S927" s="4">
        <f t="shared" si="88"/>
        <v>2.2406666666666668</v>
      </c>
      <c r="T927" s="5">
        <f t="shared" si="89"/>
        <v>103.41538461538461</v>
      </c>
    </row>
    <row r="928" spans="1:20" x14ac:dyDescent="0.35">
      <c r="A928">
        <v>926</v>
      </c>
      <c r="B928" t="s">
        <v>1884</v>
      </c>
      <c r="C928" s="3" t="s">
        <v>1885</v>
      </c>
      <c r="D928" s="5">
        <v>8700</v>
      </c>
      <c r="E928" s="5">
        <v>1577</v>
      </c>
      <c r="F928" t="s">
        <v>14</v>
      </c>
      <c r="G928">
        <v>15</v>
      </c>
      <c r="H928" t="s">
        <v>21</v>
      </c>
      <c r="I928" t="s">
        <v>22</v>
      </c>
      <c r="J928">
        <v>1463029200</v>
      </c>
      <c r="K928">
        <v>1463374800</v>
      </c>
      <c r="L928" s="11">
        <f t="shared" si="84"/>
        <v>42502.208333333328</v>
      </c>
      <c r="M928" s="11">
        <f t="shared" si="85"/>
        <v>42506.208333333328</v>
      </c>
      <c r="N928" t="b">
        <v>0</v>
      </c>
      <c r="O928" t="b">
        <v>0</v>
      </c>
      <c r="P928" t="s">
        <v>17</v>
      </c>
      <c r="Q928" t="str">
        <f t="shared" si="86"/>
        <v>food</v>
      </c>
      <c r="R928" t="str">
        <f t="shared" si="87"/>
        <v>food trucks</v>
      </c>
      <c r="S928" s="4">
        <f t="shared" si="88"/>
        <v>0.18126436781609195</v>
      </c>
      <c r="T928" s="5">
        <f t="shared" si="89"/>
        <v>105.13333333333334</v>
      </c>
    </row>
    <row r="929" spans="1:20" x14ac:dyDescent="0.35">
      <c r="A929">
        <v>927</v>
      </c>
      <c r="B929" t="s">
        <v>1886</v>
      </c>
      <c r="C929" s="3" t="s">
        <v>1887</v>
      </c>
      <c r="D929" s="5">
        <v>7200</v>
      </c>
      <c r="E929" s="5">
        <v>3301</v>
      </c>
      <c r="F929" t="s">
        <v>14</v>
      </c>
      <c r="G929">
        <v>37</v>
      </c>
      <c r="H929" t="s">
        <v>21</v>
      </c>
      <c r="I929" t="s">
        <v>22</v>
      </c>
      <c r="J929">
        <v>1342069200</v>
      </c>
      <c r="K929">
        <v>1344574800</v>
      </c>
      <c r="L929" s="11">
        <f t="shared" si="84"/>
        <v>41102.208333333336</v>
      </c>
      <c r="M929" s="11">
        <f t="shared" si="85"/>
        <v>41131.208333333336</v>
      </c>
      <c r="N929" t="b">
        <v>0</v>
      </c>
      <c r="O929" t="b">
        <v>0</v>
      </c>
      <c r="P929" t="s">
        <v>33</v>
      </c>
      <c r="Q929" t="str">
        <f t="shared" si="86"/>
        <v>theater</v>
      </c>
      <c r="R929" t="str">
        <f t="shared" si="87"/>
        <v>plays</v>
      </c>
      <c r="S929" s="4">
        <f t="shared" si="88"/>
        <v>0.45847222222222223</v>
      </c>
      <c r="T929" s="5">
        <f t="shared" si="89"/>
        <v>89.21621621621621</v>
      </c>
    </row>
    <row r="930" spans="1:20" x14ac:dyDescent="0.35">
      <c r="A930">
        <v>928</v>
      </c>
      <c r="B930" t="s">
        <v>1888</v>
      </c>
      <c r="C930" s="3" t="s">
        <v>1889</v>
      </c>
      <c r="D930" s="5">
        <v>167400</v>
      </c>
      <c r="E930" s="5">
        <v>196386</v>
      </c>
      <c r="F930" t="s">
        <v>20</v>
      </c>
      <c r="G930">
        <v>3777</v>
      </c>
      <c r="H930" t="s">
        <v>107</v>
      </c>
      <c r="I930" t="s">
        <v>108</v>
      </c>
      <c r="J930">
        <v>1388296800</v>
      </c>
      <c r="K930">
        <v>1389074400</v>
      </c>
      <c r="L930" s="11">
        <f t="shared" si="84"/>
        <v>41637.25</v>
      </c>
      <c r="M930" s="11">
        <f t="shared" si="85"/>
        <v>41646.25</v>
      </c>
      <c r="N930" t="b">
        <v>0</v>
      </c>
      <c r="O930" t="b">
        <v>0</v>
      </c>
      <c r="P930" t="s">
        <v>28</v>
      </c>
      <c r="Q930" t="str">
        <f t="shared" si="86"/>
        <v>technology</v>
      </c>
      <c r="R930" t="str">
        <f t="shared" si="87"/>
        <v>web</v>
      </c>
      <c r="S930" s="4">
        <f t="shared" si="88"/>
        <v>1.1731541218637993</v>
      </c>
      <c r="T930" s="5">
        <f t="shared" si="89"/>
        <v>51.995234312946785</v>
      </c>
    </row>
    <row r="931" spans="1:20" x14ac:dyDescent="0.35">
      <c r="A931">
        <v>929</v>
      </c>
      <c r="B931" t="s">
        <v>1890</v>
      </c>
      <c r="C931" s="3" t="s">
        <v>1891</v>
      </c>
      <c r="D931" s="5">
        <v>5500</v>
      </c>
      <c r="E931" s="5">
        <v>11952</v>
      </c>
      <c r="F931" t="s">
        <v>20</v>
      </c>
      <c r="G931">
        <v>184</v>
      </c>
      <c r="H931" t="s">
        <v>40</v>
      </c>
      <c r="I931" t="s">
        <v>41</v>
      </c>
      <c r="J931">
        <v>1493787600</v>
      </c>
      <c r="K931">
        <v>1494997200</v>
      </c>
      <c r="L931" s="11">
        <f t="shared" si="84"/>
        <v>42858.208333333328</v>
      </c>
      <c r="M931" s="11">
        <f t="shared" si="85"/>
        <v>42872.208333333328</v>
      </c>
      <c r="N931" t="b">
        <v>0</v>
      </c>
      <c r="O931" t="b">
        <v>0</v>
      </c>
      <c r="P931" t="s">
        <v>33</v>
      </c>
      <c r="Q931" t="str">
        <f t="shared" si="86"/>
        <v>theater</v>
      </c>
      <c r="R931" t="str">
        <f t="shared" si="87"/>
        <v>plays</v>
      </c>
      <c r="S931" s="4">
        <f t="shared" si="88"/>
        <v>2.173090909090909</v>
      </c>
      <c r="T931" s="5">
        <f t="shared" si="89"/>
        <v>64.956521739130437</v>
      </c>
    </row>
    <row r="932" spans="1:20" x14ac:dyDescent="0.35">
      <c r="A932">
        <v>930</v>
      </c>
      <c r="B932" t="s">
        <v>1892</v>
      </c>
      <c r="C932" s="3" t="s">
        <v>1893</v>
      </c>
      <c r="D932" s="5">
        <v>3500</v>
      </c>
      <c r="E932" s="5">
        <v>3930</v>
      </c>
      <c r="F932" t="s">
        <v>20</v>
      </c>
      <c r="G932">
        <v>85</v>
      </c>
      <c r="H932" t="s">
        <v>21</v>
      </c>
      <c r="I932" t="s">
        <v>22</v>
      </c>
      <c r="J932">
        <v>1424844000</v>
      </c>
      <c r="K932">
        <v>1425448800</v>
      </c>
      <c r="L932" s="11">
        <f t="shared" si="84"/>
        <v>42060.25</v>
      </c>
      <c r="M932" s="11">
        <f t="shared" si="85"/>
        <v>42067.25</v>
      </c>
      <c r="N932" t="b">
        <v>0</v>
      </c>
      <c r="O932" t="b">
        <v>1</v>
      </c>
      <c r="P932" t="s">
        <v>33</v>
      </c>
      <c r="Q932" t="str">
        <f t="shared" si="86"/>
        <v>theater</v>
      </c>
      <c r="R932" t="str">
        <f t="shared" si="87"/>
        <v>plays</v>
      </c>
      <c r="S932" s="4">
        <f t="shared" si="88"/>
        <v>1.1228571428571428</v>
      </c>
      <c r="T932" s="5">
        <f t="shared" si="89"/>
        <v>46.235294117647058</v>
      </c>
    </row>
    <row r="933" spans="1:20" x14ac:dyDescent="0.35">
      <c r="A933">
        <v>931</v>
      </c>
      <c r="B933" t="s">
        <v>1894</v>
      </c>
      <c r="C933" s="3" t="s">
        <v>1895</v>
      </c>
      <c r="D933" s="5">
        <v>7900</v>
      </c>
      <c r="E933" s="5">
        <v>5729</v>
      </c>
      <c r="F933" t="s">
        <v>14</v>
      </c>
      <c r="G933">
        <v>112</v>
      </c>
      <c r="H933" t="s">
        <v>21</v>
      </c>
      <c r="I933" t="s">
        <v>22</v>
      </c>
      <c r="J933">
        <v>1403931600</v>
      </c>
      <c r="K933">
        <v>1404104400</v>
      </c>
      <c r="L933" s="11">
        <f t="shared" si="84"/>
        <v>41818.208333333336</v>
      </c>
      <c r="M933" s="11">
        <f t="shared" si="85"/>
        <v>41820.208333333336</v>
      </c>
      <c r="N933" t="b">
        <v>0</v>
      </c>
      <c r="O933" t="b">
        <v>1</v>
      </c>
      <c r="P933" t="s">
        <v>33</v>
      </c>
      <c r="Q933" t="str">
        <f t="shared" si="86"/>
        <v>theater</v>
      </c>
      <c r="R933" t="str">
        <f t="shared" si="87"/>
        <v>plays</v>
      </c>
      <c r="S933" s="4">
        <f t="shared" si="88"/>
        <v>0.72518987341772156</v>
      </c>
      <c r="T933" s="5">
        <f t="shared" si="89"/>
        <v>51.151785714285715</v>
      </c>
    </row>
    <row r="934" spans="1:20" x14ac:dyDescent="0.35">
      <c r="A934">
        <v>932</v>
      </c>
      <c r="B934" t="s">
        <v>1896</v>
      </c>
      <c r="C934" s="3" t="s">
        <v>1897</v>
      </c>
      <c r="D934" s="5">
        <v>2300</v>
      </c>
      <c r="E934" s="5">
        <v>4883</v>
      </c>
      <c r="F934" t="s">
        <v>20</v>
      </c>
      <c r="G934">
        <v>144</v>
      </c>
      <c r="H934" t="s">
        <v>21</v>
      </c>
      <c r="I934" t="s">
        <v>22</v>
      </c>
      <c r="J934">
        <v>1394514000</v>
      </c>
      <c r="K934">
        <v>1394773200</v>
      </c>
      <c r="L934" s="11">
        <f t="shared" si="84"/>
        <v>41709.208333333336</v>
      </c>
      <c r="M934" s="11">
        <f t="shared" si="85"/>
        <v>41712.208333333336</v>
      </c>
      <c r="N934" t="b">
        <v>0</v>
      </c>
      <c r="O934" t="b">
        <v>0</v>
      </c>
      <c r="P934" t="s">
        <v>23</v>
      </c>
      <c r="Q934" t="str">
        <f t="shared" si="86"/>
        <v>music</v>
      </c>
      <c r="R934" t="str">
        <f t="shared" si="87"/>
        <v>rock</v>
      </c>
      <c r="S934" s="4">
        <f t="shared" si="88"/>
        <v>2.1230434782608696</v>
      </c>
      <c r="T934" s="5">
        <f t="shared" si="89"/>
        <v>33.909722222222221</v>
      </c>
    </row>
    <row r="935" spans="1:20" x14ac:dyDescent="0.35">
      <c r="A935">
        <v>933</v>
      </c>
      <c r="B935" t="s">
        <v>1898</v>
      </c>
      <c r="C935" s="3" t="s">
        <v>1899</v>
      </c>
      <c r="D935" s="5">
        <v>73000</v>
      </c>
      <c r="E935" s="5">
        <v>175015</v>
      </c>
      <c r="F935" t="s">
        <v>20</v>
      </c>
      <c r="G935">
        <v>1902</v>
      </c>
      <c r="H935" t="s">
        <v>21</v>
      </c>
      <c r="I935" t="s">
        <v>22</v>
      </c>
      <c r="J935">
        <v>1365397200</v>
      </c>
      <c r="K935">
        <v>1366520400</v>
      </c>
      <c r="L935" s="11">
        <f t="shared" si="84"/>
        <v>41372.208333333336</v>
      </c>
      <c r="M935" s="11">
        <f t="shared" si="85"/>
        <v>41385.208333333336</v>
      </c>
      <c r="N935" t="b">
        <v>0</v>
      </c>
      <c r="O935" t="b">
        <v>0</v>
      </c>
      <c r="P935" t="s">
        <v>33</v>
      </c>
      <c r="Q935" t="str">
        <f t="shared" si="86"/>
        <v>theater</v>
      </c>
      <c r="R935" t="str">
        <f t="shared" si="87"/>
        <v>plays</v>
      </c>
      <c r="S935" s="4">
        <f t="shared" si="88"/>
        <v>2.3974657534246577</v>
      </c>
      <c r="T935" s="5">
        <f t="shared" si="89"/>
        <v>92.016298633017882</v>
      </c>
    </row>
    <row r="936" spans="1:20" x14ac:dyDescent="0.35">
      <c r="A936">
        <v>934</v>
      </c>
      <c r="B936" t="s">
        <v>1900</v>
      </c>
      <c r="C936" s="3" t="s">
        <v>1901</v>
      </c>
      <c r="D936" s="5">
        <v>6200</v>
      </c>
      <c r="E936" s="5">
        <v>11280</v>
      </c>
      <c r="F936" t="s">
        <v>20</v>
      </c>
      <c r="G936">
        <v>105</v>
      </c>
      <c r="H936" t="s">
        <v>21</v>
      </c>
      <c r="I936" t="s">
        <v>22</v>
      </c>
      <c r="J936">
        <v>1456120800</v>
      </c>
      <c r="K936">
        <v>1456639200</v>
      </c>
      <c r="L936" s="11">
        <f t="shared" si="84"/>
        <v>42422.25</v>
      </c>
      <c r="M936" s="11">
        <f t="shared" si="85"/>
        <v>42428.25</v>
      </c>
      <c r="N936" t="b">
        <v>0</v>
      </c>
      <c r="O936" t="b">
        <v>0</v>
      </c>
      <c r="P936" t="s">
        <v>33</v>
      </c>
      <c r="Q936" t="str">
        <f t="shared" si="86"/>
        <v>theater</v>
      </c>
      <c r="R936" t="str">
        <f t="shared" si="87"/>
        <v>plays</v>
      </c>
      <c r="S936" s="4">
        <f t="shared" si="88"/>
        <v>1.8193548387096774</v>
      </c>
      <c r="T936" s="5">
        <f t="shared" si="89"/>
        <v>107.42857142857143</v>
      </c>
    </row>
    <row r="937" spans="1:20" ht="31" x14ac:dyDescent="0.35">
      <c r="A937">
        <v>935</v>
      </c>
      <c r="B937" t="s">
        <v>1902</v>
      </c>
      <c r="C937" s="3" t="s">
        <v>1903</v>
      </c>
      <c r="D937" s="5">
        <v>6100</v>
      </c>
      <c r="E937" s="5">
        <v>10012</v>
      </c>
      <c r="F937" t="s">
        <v>20</v>
      </c>
      <c r="G937">
        <v>132</v>
      </c>
      <c r="H937" t="s">
        <v>21</v>
      </c>
      <c r="I937" t="s">
        <v>22</v>
      </c>
      <c r="J937">
        <v>1437714000</v>
      </c>
      <c r="K937">
        <v>1438318800</v>
      </c>
      <c r="L937" s="11">
        <f t="shared" si="84"/>
        <v>42209.208333333328</v>
      </c>
      <c r="M937" s="11">
        <f t="shared" si="85"/>
        <v>42216.208333333328</v>
      </c>
      <c r="N937" t="b">
        <v>0</v>
      </c>
      <c r="O937" t="b">
        <v>0</v>
      </c>
      <c r="P937" t="s">
        <v>33</v>
      </c>
      <c r="Q937" t="str">
        <f t="shared" si="86"/>
        <v>theater</v>
      </c>
      <c r="R937" t="str">
        <f t="shared" si="87"/>
        <v>plays</v>
      </c>
      <c r="S937" s="4">
        <f t="shared" si="88"/>
        <v>1.6413114754098361</v>
      </c>
      <c r="T937" s="5">
        <f t="shared" si="89"/>
        <v>75.848484848484844</v>
      </c>
    </row>
    <row r="938" spans="1:20" x14ac:dyDescent="0.35">
      <c r="A938">
        <v>936</v>
      </c>
      <c r="B938" t="s">
        <v>1246</v>
      </c>
      <c r="C938" s="3" t="s">
        <v>1904</v>
      </c>
      <c r="D938" s="5">
        <v>103200</v>
      </c>
      <c r="E938" s="5">
        <v>1690</v>
      </c>
      <c r="F938" t="s">
        <v>14</v>
      </c>
      <c r="G938">
        <v>21</v>
      </c>
      <c r="H938" t="s">
        <v>21</v>
      </c>
      <c r="I938" t="s">
        <v>22</v>
      </c>
      <c r="J938">
        <v>1563771600</v>
      </c>
      <c r="K938">
        <v>1564030800</v>
      </c>
      <c r="L938" s="11">
        <f t="shared" si="84"/>
        <v>43668.208333333328</v>
      </c>
      <c r="M938" s="11">
        <f t="shared" si="85"/>
        <v>43671.208333333328</v>
      </c>
      <c r="N938" t="b">
        <v>1</v>
      </c>
      <c r="O938" t="b">
        <v>0</v>
      </c>
      <c r="P938" t="s">
        <v>33</v>
      </c>
      <c r="Q938" t="str">
        <f t="shared" si="86"/>
        <v>theater</v>
      </c>
      <c r="R938" t="str">
        <f t="shared" si="87"/>
        <v>plays</v>
      </c>
      <c r="S938" s="4">
        <f t="shared" si="88"/>
        <v>1.6375968992248063E-2</v>
      </c>
      <c r="T938" s="5">
        <f t="shared" si="89"/>
        <v>80.476190476190482</v>
      </c>
    </row>
    <row r="939" spans="1:20" x14ac:dyDescent="0.35">
      <c r="A939">
        <v>937</v>
      </c>
      <c r="B939" t="s">
        <v>1905</v>
      </c>
      <c r="C939" s="3" t="s">
        <v>1906</v>
      </c>
      <c r="D939" s="5">
        <v>171000</v>
      </c>
      <c r="E939" s="5">
        <v>84891</v>
      </c>
      <c r="F939" t="s">
        <v>74</v>
      </c>
      <c r="G939">
        <v>976</v>
      </c>
      <c r="H939" t="s">
        <v>21</v>
      </c>
      <c r="I939" t="s">
        <v>22</v>
      </c>
      <c r="J939">
        <v>1448517600</v>
      </c>
      <c r="K939">
        <v>1449295200</v>
      </c>
      <c r="L939" s="11">
        <f t="shared" si="84"/>
        <v>42334.25</v>
      </c>
      <c r="M939" s="11">
        <f t="shared" si="85"/>
        <v>42343.25</v>
      </c>
      <c r="N939" t="b">
        <v>0</v>
      </c>
      <c r="O939" t="b">
        <v>0</v>
      </c>
      <c r="P939" t="s">
        <v>42</v>
      </c>
      <c r="Q939" t="str">
        <f t="shared" si="86"/>
        <v>film &amp; video</v>
      </c>
      <c r="R939" t="str">
        <f t="shared" si="87"/>
        <v>documentary</v>
      </c>
      <c r="S939" s="4">
        <f t="shared" si="88"/>
        <v>0.49643859649122807</v>
      </c>
      <c r="T939" s="5">
        <f t="shared" si="89"/>
        <v>86.978483606557376</v>
      </c>
    </row>
    <row r="940" spans="1:20" x14ac:dyDescent="0.35">
      <c r="A940">
        <v>938</v>
      </c>
      <c r="B940" t="s">
        <v>1907</v>
      </c>
      <c r="C940" s="3" t="s">
        <v>1908</v>
      </c>
      <c r="D940" s="5">
        <v>9200</v>
      </c>
      <c r="E940" s="5">
        <v>10093</v>
      </c>
      <c r="F940" t="s">
        <v>20</v>
      </c>
      <c r="G940">
        <v>96</v>
      </c>
      <c r="H940" t="s">
        <v>21</v>
      </c>
      <c r="I940" t="s">
        <v>22</v>
      </c>
      <c r="J940">
        <v>1528779600</v>
      </c>
      <c r="K940">
        <v>1531890000</v>
      </c>
      <c r="L940" s="11">
        <f t="shared" si="84"/>
        <v>43263.208333333328</v>
      </c>
      <c r="M940" s="11">
        <f t="shared" si="85"/>
        <v>43299.208333333328</v>
      </c>
      <c r="N940" t="b">
        <v>0</v>
      </c>
      <c r="O940" t="b">
        <v>1</v>
      </c>
      <c r="P940" t="s">
        <v>119</v>
      </c>
      <c r="Q940" t="str">
        <f t="shared" si="86"/>
        <v>publishing</v>
      </c>
      <c r="R940" t="str">
        <f t="shared" si="87"/>
        <v>fiction</v>
      </c>
      <c r="S940" s="4">
        <f t="shared" si="88"/>
        <v>1.0970652173913042</v>
      </c>
      <c r="T940" s="5">
        <f t="shared" si="89"/>
        <v>105.13541666666667</v>
      </c>
    </row>
    <row r="941" spans="1:20" ht="31" x14ac:dyDescent="0.35">
      <c r="A941">
        <v>939</v>
      </c>
      <c r="B941" t="s">
        <v>1909</v>
      </c>
      <c r="C941" s="3" t="s">
        <v>1910</v>
      </c>
      <c r="D941" s="5">
        <v>7800</v>
      </c>
      <c r="E941" s="5">
        <v>3839</v>
      </c>
      <c r="F941" t="s">
        <v>14</v>
      </c>
      <c r="G941">
        <v>67</v>
      </c>
      <c r="H941" t="s">
        <v>21</v>
      </c>
      <c r="I941" t="s">
        <v>22</v>
      </c>
      <c r="J941">
        <v>1304744400</v>
      </c>
      <c r="K941">
        <v>1306213200</v>
      </c>
      <c r="L941" s="11">
        <f t="shared" si="84"/>
        <v>40670.208333333336</v>
      </c>
      <c r="M941" s="11">
        <f t="shared" si="85"/>
        <v>40687.208333333336</v>
      </c>
      <c r="N941" t="b">
        <v>0</v>
      </c>
      <c r="O941" t="b">
        <v>1</v>
      </c>
      <c r="P941" t="s">
        <v>89</v>
      </c>
      <c r="Q941" t="str">
        <f t="shared" si="86"/>
        <v>games</v>
      </c>
      <c r="R941" t="str">
        <f t="shared" si="87"/>
        <v>video games</v>
      </c>
      <c r="S941" s="4">
        <f t="shared" si="88"/>
        <v>0.49217948717948717</v>
      </c>
      <c r="T941" s="5">
        <f t="shared" si="89"/>
        <v>57.298507462686565</v>
      </c>
    </row>
    <row r="942" spans="1:20" x14ac:dyDescent="0.35">
      <c r="A942">
        <v>940</v>
      </c>
      <c r="B942" t="s">
        <v>1911</v>
      </c>
      <c r="C942" s="3" t="s">
        <v>1912</v>
      </c>
      <c r="D942" s="5">
        <v>9900</v>
      </c>
      <c r="E942" s="5">
        <v>6161</v>
      </c>
      <c r="F942" t="s">
        <v>47</v>
      </c>
      <c r="G942">
        <v>66</v>
      </c>
      <c r="H942" t="s">
        <v>15</v>
      </c>
      <c r="I942" t="s">
        <v>16</v>
      </c>
      <c r="J942">
        <v>1354341600</v>
      </c>
      <c r="K942">
        <v>1356242400</v>
      </c>
      <c r="L942" s="11">
        <f t="shared" si="84"/>
        <v>41244.25</v>
      </c>
      <c r="M942" s="11">
        <f t="shared" si="85"/>
        <v>41266.25</v>
      </c>
      <c r="N942" t="b">
        <v>0</v>
      </c>
      <c r="O942" t="b">
        <v>0</v>
      </c>
      <c r="P942" t="s">
        <v>28</v>
      </c>
      <c r="Q942" t="str">
        <f t="shared" si="86"/>
        <v>technology</v>
      </c>
      <c r="R942" t="str">
        <f t="shared" si="87"/>
        <v>web</v>
      </c>
      <c r="S942" s="4">
        <f t="shared" si="88"/>
        <v>0.62232323232323228</v>
      </c>
      <c r="T942" s="5">
        <f t="shared" si="89"/>
        <v>93.348484848484844</v>
      </c>
    </row>
    <row r="943" spans="1:20" x14ac:dyDescent="0.35">
      <c r="A943">
        <v>941</v>
      </c>
      <c r="B943" t="s">
        <v>1913</v>
      </c>
      <c r="C943" s="3" t="s">
        <v>1914</v>
      </c>
      <c r="D943" s="5">
        <v>43000</v>
      </c>
      <c r="E943" s="5">
        <v>5615</v>
      </c>
      <c r="F943" t="s">
        <v>14</v>
      </c>
      <c r="G943">
        <v>78</v>
      </c>
      <c r="H943" t="s">
        <v>21</v>
      </c>
      <c r="I943" t="s">
        <v>22</v>
      </c>
      <c r="J943">
        <v>1294552800</v>
      </c>
      <c r="K943">
        <v>1297576800</v>
      </c>
      <c r="L943" s="11">
        <f t="shared" si="84"/>
        <v>40552.25</v>
      </c>
      <c r="M943" s="11">
        <f t="shared" si="85"/>
        <v>40587.25</v>
      </c>
      <c r="N943" t="b">
        <v>1</v>
      </c>
      <c r="O943" t="b">
        <v>0</v>
      </c>
      <c r="P943" t="s">
        <v>33</v>
      </c>
      <c r="Q943" t="str">
        <f t="shared" si="86"/>
        <v>theater</v>
      </c>
      <c r="R943" t="str">
        <f t="shared" si="87"/>
        <v>plays</v>
      </c>
      <c r="S943" s="4">
        <f t="shared" si="88"/>
        <v>0.1305813953488372</v>
      </c>
      <c r="T943" s="5">
        <f t="shared" si="89"/>
        <v>71.987179487179489</v>
      </c>
    </row>
    <row r="944" spans="1:20" x14ac:dyDescent="0.35">
      <c r="A944">
        <v>942</v>
      </c>
      <c r="B944" t="s">
        <v>1907</v>
      </c>
      <c r="C944" s="3" t="s">
        <v>1915</v>
      </c>
      <c r="D944" s="5">
        <v>9600</v>
      </c>
      <c r="E944" s="5">
        <v>6205</v>
      </c>
      <c r="F944" t="s">
        <v>14</v>
      </c>
      <c r="G944">
        <v>67</v>
      </c>
      <c r="H944" t="s">
        <v>26</v>
      </c>
      <c r="I944" t="s">
        <v>27</v>
      </c>
      <c r="J944">
        <v>1295935200</v>
      </c>
      <c r="K944">
        <v>1296194400</v>
      </c>
      <c r="L944" s="11">
        <f t="shared" si="84"/>
        <v>40568.25</v>
      </c>
      <c r="M944" s="11">
        <f t="shared" si="85"/>
        <v>40571.25</v>
      </c>
      <c r="N944" t="b">
        <v>0</v>
      </c>
      <c r="O944" t="b">
        <v>0</v>
      </c>
      <c r="P944" t="s">
        <v>33</v>
      </c>
      <c r="Q944" t="str">
        <f t="shared" si="86"/>
        <v>theater</v>
      </c>
      <c r="R944" t="str">
        <f t="shared" si="87"/>
        <v>plays</v>
      </c>
      <c r="S944" s="4">
        <f t="shared" si="88"/>
        <v>0.64635416666666667</v>
      </c>
      <c r="T944" s="5">
        <f t="shared" si="89"/>
        <v>92.611940298507463</v>
      </c>
    </row>
    <row r="945" spans="1:20" x14ac:dyDescent="0.35">
      <c r="A945">
        <v>943</v>
      </c>
      <c r="B945" t="s">
        <v>1916</v>
      </c>
      <c r="C945" s="3" t="s">
        <v>1917</v>
      </c>
      <c r="D945" s="5">
        <v>7500</v>
      </c>
      <c r="E945" s="5">
        <v>11969</v>
      </c>
      <c r="F945" t="s">
        <v>20</v>
      </c>
      <c r="G945">
        <v>114</v>
      </c>
      <c r="H945" t="s">
        <v>21</v>
      </c>
      <c r="I945" t="s">
        <v>22</v>
      </c>
      <c r="J945">
        <v>1411534800</v>
      </c>
      <c r="K945">
        <v>1414558800</v>
      </c>
      <c r="L945" s="11">
        <f t="shared" si="84"/>
        <v>41906.208333333336</v>
      </c>
      <c r="M945" s="11">
        <f t="shared" si="85"/>
        <v>41941.208333333336</v>
      </c>
      <c r="N945" t="b">
        <v>0</v>
      </c>
      <c r="O945" t="b">
        <v>0</v>
      </c>
      <c r="P945" t="s">
        <v>17</v>
      </c>
      <c r="Q945" t="str">
        <f t="shared" si="86"/>
        <v>food</v>
      </c>
      <c r="R945" t="str">
        <f t="shared" si="87"/>
        <v>food trucks</v>
      </c>
      <c r="S945" s="4">
        <f t="shared" si="88"/>
        <v>1.5958666666666668</v>
      </c>
      <c r="T945" s="5">
        <f t="shared" si="89"/>
        <v>104.99122807017544</v>
      </c>
    </row>
    <row r="946" spans="1:20" x14ac:dyDescent="0.35">
      <c r="A946">
        <v>944</v>
      </c>
      <c r="B946" t="s">
        <v>1918</v>
      </c>
      <c r="C946" s="3" t="s">
        <v>1919</v>
      </c>
      <c r="D946" s="5">
        <v>10000</v>
      </c>
      <c r="E946" s="5">
        <v>8142</v>
      </c>
      <c r="F946" t="s">
        <v>14</v>
      </c>
      <c r="G946">
        <v>263</v>
      </c>
      <c r="H946" t="s">
        <v>26</v>
      </c>
      <c r="I946" t="s">
        <v>27</v>
      </c>
      <c r="J946">
        <v>1486706400</v>
      </c>
      <c r="K946">
        <v>1488348000</v>
      </c>
      <c r="L946" s="11">
        <f t="shared" si="84"/>
        <v>42776.25</v>
      </c>
      <c r="M946" s="11">
        <f t="shared" si="85"/>
        <v>42795.25</v>
      </c>
      <c r="N946" t="b">
        <v>0</v>
      </c>
      <c r="O946" t="b">
        <v>0</v>
      </c>
      <c r="P946" t="s">
        <v>122</v>
      </c>
      <c r="Q946" t="str">
        <f t="shared" si="86"/>
        <v>photography</v>
      </c>
      <c r="R946" t="str">
        <f t="shared" si="87"/>
        <v>photography books</v>
      </c>
      <c r="S946" s="4">
        <f t="shared" si="88"/>
        <v>0.81420000000000003</v>
      </c>
      <c r="T946" s="5">
        <f t="shared" si="89"/>
        <v>30.958174904942965</v>
      </c>
    </row>
    <row r="947" spans="1:20" x14ac:dyDescent="0.35">
      <c r="A947">
        <v>945</v>
      </c>
      <c r="B947" t="s">
        <v>1920</v>
      </c>
      <c r="C947" s="3" t="s">
        <v>1921</v>
      </c>
      <c r="D947" s="5">
        <v>172000</v>
      </c>
      <c r="E947" s="5">
        <v>55805</v>
      </c>
      <c r="F947" t="s">
        <v>14</v>
      </c>
      <c r="G947">
        <v>1691</v>
      </c>
      <c r="H947" t="s">
        <v>21</v>
      </c>
      <c r="I947" t="s">
        <v>22</v>
      </c>
      <c r="J947">
        <v>1333602000</v>
      </c>
      <c r="K947">
        <v>1334898000</v>
      </c>
      <c r="L947" s="11">
        <f t="shared" si="84"/>
        <v>41004.208333333336</v>
      </c>
      <c r="M947" s="11">
        <f t="shared" si="85"/>
        <v>41019.208333333336</v>
      </c>
      <c r="N947" t="b">
        <v>1</v>
      </c>
      <c r="O947" t="b">
        <v>0</v>
      </c>
      <c r="P947" t="s">
        <v>122</v>
      </c>
      <c r="Q947" t="str">
        <f t="shared" si="86"/>
        <v>photography</v>
      </c>
      <c r="R947" t="str">
        <f t="shared" si="87"/>
        <v>photography books</v>
      </c>
      <c r="S947" s="4">
        <f t="shared" si="88"/>
        <v>0.32444767441860467</v>
      </c>
      <c r="T947" s="5">
        <f t="shared" si="89"/>
        <v>33.001182732111175</v>
      </c>
    </row>
    <row r="948" spans="1:20" ht="31" x14ac:dyDescent="0.35">
      <c r="A948">
        <v>946</v>
      </c>
      <c r="B948" t="s">
        <v>1922</v>
      </c>
      <c r="C948" s="3" t="s">
        <v>1923</v>
      </c>
      <c r="D948" s="5">
        <v>153700</v>
      </c>
      <c r="E948" s="5">
        <v>15238</v>
      </c>
      <c r="F948" t="s">
        <v>14</v>
      </c>
      <c r="G948">
        <v>181</v>
      </c>
      <c r="H948" t="s">
        <v>21</v>
      </c>
      <c r="I948" t="s">
        <v>22</v>
      </c>
      <c r="J948">
        <v>1308200400</v>
      </c>
      <c r="K948">
        <v>1308373200</v>
      </c>
      <c r="L948" s="11">
        <f t="shared" si="84"/>
        <v>40710.208333333336</v>
      </c>
      <c r="M948" s="11">
        <f t="shared" si="85"/>
        <v>40712.208333333336</v>
      </c>
      <c r="N948" t="b">
        <v>0</v>
      </c>
      <c r="O948" t="b">
        <v>0</v>
      </c>
      <c r="P948" t="s">
        <v>33</v>
      </c>
      <c r="Q948" t="str">
        <f t="shared" si="86"/>
        <v>theater</v>
      </c>
      <c r="R948" t="str">
        <f t="shared" si="87"/>
        <v>plays</v>
      </c>
      <c r="S948" s="4">
        <f t="shared" si="88"/>
        <v>9.9141184124918666E-2</v>
      </c>
      <c r="T948" s="5">
        <f t="shared" si="89"/>
        <v>84.187845303867405</v>
      </c>
    </row>
    <row r="949" spans="1:20" x14ac:dyDescent="0.35">
      <c r="A949">
        <v>947</v>
      </c>
      <c r="B949" t="s">
        <v>1924</v>
      </c>
      <c r="C949" s="3" t="s">
        <v>1925</v>
      </c>
      <c r="D949" s="5">
        <v>3600</v>
      </c>
      <c r="E949" s="5">
        <v>961</v>
      </c>
      <c r="F949" t="s">
        <v>14</v>
      </c>
      <c r="G949">
        <v>13</v>
      </c>
      <c r="H949" t="s">
        <v>21</v>
      </c>
      <c r="I949" t="s">
        <v>22</v>
      </c>
      <c r="J949">
        <v>1411707600</v>
      </c>
      <c r="K949">
        <v>1412312400</v>
      </c>
      <c r="L949" s="11">
        <f t="shared" si="84"/>
        <v>41908.208333333336</v>
      </c>
      <c r="M949" s="11">
        <f t="shared" si="85"/>
        <v>41915.208333333336</v>
      </c>
      <c r="N949" t="b">
        <v>0</v>
      </c>
      <c r="O949" t="b">
        <v>0</v>
      </c>
      <c r="P949" t="s">
        <v>33</v>
      </c>
      <c r="Q949" t="str">
        <f t="shared" si="86"/>
        <v>theater</v>
      </c>
      <c r="R949" t="str">
        <f t="shared" si="87"/>
        <v>plays</v>
      </c>
      <c r="S949" s="4">
        <f t="shared" si="88"/>
        <v>0.26694444444444443</v>
      </c>
      <c r="T949" s="5">
        <f t="shared" si="89"/>
        <v>73.92307692307692</v>
      </c>
    </row>
    <row r="950" spans="1:20" x14ac:dyDescent="0.35">
      <c r="A950">
        <v>948</v>
      </c>
      <c r="B950" t="s">
        <v>1926</v>
      </c>
      <c r="C950" s="3" t="s">
        <v>1927</v>
      </c>
      <c r="D950" s="5">
        <v>9400</v>
      </c>
      <c r="E950" s="5">
        <v>5918</v>
      </c>
      <c r="F950" t="s">
        <v>74</v>
      </c>
      <c r="G950">
        <v>160</v>
      </c>
      <c r="H950" t="s">
        <v>21</v>
      </c>
      <c r="I950" t="s">
        <v>22</v>
      </c>
      <c r="J950">
        <v>1418364000</v>
      </c>
      <c r="K950">
        <v>1419228000</v>
      </c>
      <c r="L950" s="11">
        <f t="shared" si="84"/>
        <v>41985.25</v>
      </c>
      <c r="M950" s="11">
        <f t="shared" si="85"/>
        <v>41995.25</v>
      </c>
      <c r="N950" t="b">
        <v>1</v>
      </c>
      <c r="O950" t="b">
        <v>1</v>
      </c>
      <c r="P950" t="s">
        <v>42</v>
      </c>
      <c r="Q950" t="str">
        <f t="shared" si="86"/>
        <v>film &amp; video</v>
      </c>
      <c r="R950" t="str">
        <f t="shared" si="87"/>
        <v>documentary</v>
      </c>
      <c r="S950" s="4">
        <f t="shared" si="88"/>
        <v>0.62957446808510642</v>
      </c>
      <c r="T950" s="5">
        <f t="shared" si="89"/>
        <v>36.987499999999997</v>
      </c>
    </row>
    <row r="951" spans="1:20" ht="31" x14ac:dyDescent="0.35">
      <c r="A951">
        <v>949</v>
      </c>
      <c r="B951" t="s">
        <v>1928</v>
      </c>
      <c r="C951" s="3" t="s">
        <v>1929</v>
      </c>
      <c r="D951" s="5">
        <v>5900</v>
      </c>
      <c r="E951" s="5">
        <v>9520</v>
      </c>
      <c r="F951" t="s">
        <v>20</v>
      </c>
      <c r="G951">
        <v>203</v>
      </c>
      <c r="H951" t="s">
        <v>21</v>
      </c>
      <c r="I951" t="s">
        <v>22</v>
      </c>
      <c r="J951">
        <v>1429333200</v>
      </c>
      <c r="K951">
        <v>1430974800</v>
      </c>
      <c r="L951" s="11">
        <f t="shared" si="84"/>
        <v>42112.208333333328</v>
      </c>
      <c r="M951" s="11">
        <f t="shared" si="85"/>
        <v>42131.208333333328</v>
      </c>
      <c r="N951" t="b">
        <v>0</v>
      </c>
      <c r="O951" t="b">
        <v>0</v>
      </c>
      <c r="P951" t="s">
        <v>28</v>
      </c>
      <c r="Q951" t="str">
        <f t="shared" si="86"/>
        <v>technology</v>
      </c>
      <c r="R951" t="str">
        <f t="shared" si="87"/>
        <v>web</v>
      </c>
      <c r="S951" s="4">
        <f t="shared" si="88"/>
        <v>1.6135593220338984</v>
      </c>
      <c r="T951" s="5">
        <f t="shared" si="89"/>
        <v>46.896551724137929</v>
      </c>
    </row>
    <row r="952" spans="1:20" x14ac:dyDescent="0.35">
      <c r="A952">
        <v>950</v>
      </c>
      <c r="B952" t="s">
        <v>1930</v>
      </c>
      <c r="C952" s="3" t="s">
        <v>1931</v>
      </c>
      <c r="D952" s="5">
        <v>100</v>
      </c>
      <c r="E952" s="5">
        <v>5</v>
      </c>
      <c r="F952" t="s">
        <v>14</v>
      </c>
      <c r="G952">
        <v>1</v>
      </c>
      <c r="H952" t="s">
        <v>21</v>
      </c>
      <c r="I952" t="s">
        <v>22</v>
      </c>
      <c r="J952">
        <v>1555390800</v>
      </c>
      <c r="K952">
        <v>1555822800</v>
      </c>
      <c r="L952" s="11">
        <f t="shared" si="84"/>
        <v>43571.208333333328</v>
      </c>
      <c r="M952" s="11">
        <f t="shared" si="85"/>
        <v>43576.208333333328</v>
      </c>
      <c r="N952" t="b">
        <v>0</v>
      </c>
      <c r="O952" t="b">
        <v>1</v>
      </c>
      <c r="P952" t="s">
        <v>33</v>
      </c>
      <c r="Q952" t="str">
        <f t="shared" si="86"/>
        <v>theater</v>
      </c>
      <c r="R952" t="str">
        <f t="shared" si="87"/>
        <v>plays</v>
      </c>
      <c r="S952" s="4">
        <f t="shared" si="88"/>
        <v>0.05</v>
      </c>
      <c r="T952" s="5">
        <f t="shared" si="89"/>
        <v>5</v>
      </c>
    </row>
    <row r="953" spans="1:20" x14ac:dyDescent="0.35">
      <c r="A953">
        <v>951</v>
      </c>
      <c r="B953" t="s">
        <v>1932</v>
      </c>
      <c r="C953" s="3" t="s">
        <v>1933</v>
      </c>
      <c r="D953" s="5">
        <v>14500</v>
      </c>
      <c r="E953" s="5">
        <v>159056</v>
      </c>
      <c r="F953" t="s">
        <v>20</v>
      </c>
      <c r="G953">
        <v>1559</v>
      </c>
      <c r="H953" t="s">
        <v>21</v>
      </c>
      <c r="I953" t="s">
        <v>22</v>
      </c>
      <c r="J953">
        <v>1482732000</v>
      </c>
      <c r="K953">
        <v>1482818400</v>
      </c>
      <c r="L953" s="11">
        <f t="shared" si="84"/>
        <v>42730.25</v>
      </c>
      <c r="M953" s="11">
        <f t="shared" si="85"/>
        <v>42731.25</v>
      </c>
      <c r="N953" t="b">
        <v>0</v>
      </c>
      <c r="O953" t="b">
        <v>1</v>
      </c>
      <c r="P953" t="s">
        <v>23</v>
      </c>
      <c r="Q953" t="str">
        <f t="shared" si="86"/>
        <v>music</v>
      </c>
      <c r="R953" t="str">
        <f t="shared" si="87"/>
        <v>rock</v>
      </c>
      <c r="S953" s="4">
        <f t="shared" si="88"/>
        <v>10.969379310344827</v>
      </c>
      <c r="T953" s="5">
        <f t="shared" si="89"/>
        <v>102.02437459910199</v>
      </c>
    </row>
    <row r="954" spans="1:20" x14ac:dyDescent="0.35">
      <c r="A954">
        <v>952</v>
      </c>
      <c r="B954" t="s">
        <v>1934</v>
      </c>
      <c r="C954" s="3" t="s">
        <v>1935</v>
      </c>
      <c r="D954" s="5">
        <v>145500</v>
      </c>
      <c r="E954" s="5">
        <v>101987</v>
      </c>
      <c r="F954" t="s">
        <v>74</v>
      </c>
      <c r="G954">
        <v>2266</v>
      </c>
      <c r="H954" t="s">
        <v>21</v>
      </c>
      <c r="I954" t="s">
        <v>22</v>
      </c>
      <c r="J954">
        <v>1470718800</v>
      </c>
      <c r="K954">
        <v>1471928400</v>
      </c>
      <c r="L954" s="11">
        <f t="shared" si="84"/>
        <v>42591.208333333328</v>
      </c>
      <c r="M954" s="11">
        <f t="shared" si="85"/>
        <v>42605.208333333328</v>
      </c>
      <c r="N954" t="b">
        <v>0</v>
      </c>
      <c r="O954" t="b">
        <v>0</v>
      </c>
      <c r="P954" t="s">
        <v>42</v>
      </c>
      <c r="Q954" t="str">
        <f t="shared" si="86"/>
        <v>film &amp; video</v>
      </c>
      <c r="R954" t="str">
        <f t="shared" si="87"/>
        <v>documentary</v>
      </c>
      <c r="S954" s="4">
        <f t="shared" si="88"/>
        <v>0.70094158075601376</v>
      </c>
      <c r="T954" s="5">
        <f t="shared" si="89"/>
        <v>45.007502206531335</v>
      </c>
    </row>
    <row r="955" spans="1:20" ht="31" x14ac:dyDescent="0.35">
      <c r="A955">
        <v>953</v>
      </c>
      <c r="B955" t="s">
        <v>1936</v>
      </c>
      <c r="C955" s="3" t="s">
        <v>1937</v>
      </c>
      <c r="D955" s="5">
        <v>3300</v>
      </c>
      <c r="E955" s="5">
        <v>1980</v>
      </c>
      <c r="F955" t="s">
        <v>14</v>
      </c>
      <c r="G955">
        <v>21</v>
      </c>
      <c r="H955" t="s">
        <v>21</v>
      </c>
      <c r="I955" t="s">
        <v>22</v>
      </c>
      <c r="J955">
        <v>1450591200</v>
      </c>
      <c r="K955">
        <v>1453701600</v>
      </c>
      <c r="L955" s="11">
        <f t="shared" si="84"/>
        <v>42358.25</v>
      </c>
      <c r="M955" s="11">
        <f t="shared" si="85"/>
        <v>42394.25</v>
      </c>
      <c r="N955" t="b">
        <v>0</v>
      </c>
      <c r="O955" t="b">
        <v>1</v>
      </c>
      <c r="P955" t="s">
        <v>474</v>
      </c>
      <c r="Q955" t="str">
        <f t="shared" si="86"/>
        <v>film &amp; video</v>
      </c>
      <c r="R955" t="str">
        <f t="shared" si="87"/>
        <v>science fiction</v>
      </c>
      <c r="S955" s="4">
        <f t="shared" si="88"/>
        <v>0.6</v>
      </c>
      <c r="T955" s="5">
        <f t="shared" si="89"/>
        <v>94.285714285714292</v>
      </c>
    </row>
    <row r="956" spans="1:20" x14ac:dyDescent="0.35">
      <c r="A956">
        <v>954</v>
      </c>
      <c r="B956" t="s">
        <v>1938</v>
      </c>
      <c r="C956" s="3" t="s">
        <v>1939</v>
      </c>
      <c r="D956" s="5">
        <v>42600</v>
      </c>
      <c r="E956" s="5">
        <v>156384</v>
      </c>
      <c r="F956" t="s">
        <v>20</v>
      </c>
      <c r="G956">
        <v>1548</v>
      </c>
      <c r="H956" t="s">
        <v>26</v>
      </c>
      <c r="I956" t="s">
        <v>27</v>
      </c>
      <c r="J956">
        <v>1348290000</v>
      </c>
      <c r="K956">
        <v>1350363600</v>
      </c>
      <c r="L956" s="11">
        <f t="shared" si="84"/>
        <v>41174.208333333336</v>
      </c>
      <c r="M956" s="11">
        <f t="shared" si="85"/>
        <v>41198.208333333336</v>
      </c>
      <c r="N956" t="b">
        <v>0</v>
      </c>
      <c r="O956" t="b">
        <v>0</v>
      </c>
      <c r="P956" t="s">
        <v>28</v>
      </c>
      <c r="Q956" t="str">
        <f t="shared" si="86"/>
        <v>technology</v>
      </c>
      <c r="R956" t="str">
        <f t="shared" si="87"/>
        <v>web</v>
      </c>
      <c r="S956" s="4">
        <f t="shared" si="88"/>
        <v>3.6709859154929578</v>
      </c>
      <c r="T956" s="5">
        <f t="shared" si="89"/>
        <v>101.02325581395348</v>
      </c>
    </row>
    <row r="957" spans="1:20" ht="31" x14ac:dyDescent="0.35">
      <c r="A957">
        <v>955</v>
      </c>
      <c r="B957" t="s">
        <v>1940</v>
      </c>
      <c r="C957" s="3" t="s">
        <v>1941</v>
      </c>
      <c r="D957" s="5">
        <v>700</v>
      </c>
      <c r="E957" s="5">
        <v>7763</v>
      </c>
      <c r="F957" t="s">
        <v>20</v>
      </c>
      <c r="G957">
        <v>80</v>
      </c>
      <c r="H957" t="s">
        <v>21</v>
      </c>
      <c r="I957" t="s">
        <v>22</v>
      </c>
      <c r="J957">
        <v>1353823200</v>
      </c>
      <c r="K957">
        <v>1353996000</v>
      </c>
      <c r="L957" s="11">
        <f t="shared" si="84"/>
        <v>41238.25</v>
      </c>
      <c r="M957" s="11">
        <f t="shared" si="85"/>
        <v>41240.25</v>
      </c>
      <c r="N957" t="b">
        <v>0</v>
      </c>
      <c r="O957" t="b">
        <v>0</v>
      </c>
      <c r="P957" t="s">
        <v>33</v>
      </c>
      <c r="Q957" t="str">
        <f t="shared" si="86"/>
        <v>theater</v>
      </c>
      <c r="R957" t="str">
        <f t="shared" si="87"/>
        <v>plays</v>
      </c>
      <c r="S957" s="4">
        <f t="shared" si="88"/>
        <v>11.09</v>
      </c>
      <c r="T957" s="5">
        <f t="shared" si="89"/>
        <v>97.037499999999994</v>
      </c>
    </row>
    <row r="958" spans="1:20" x14ac:dyDescent="0.35">
      <c r="A958">
        <v>956</v>
      </c>
      <c r="B958" t="s">
        <v>1942</v>
      </c>
      <c r="C958" s="3" t="s">
        <v>1943</v>
      </c>
      <c r="D958" s="5">
        <v>187600</v>
      </c>
      <c r="E958" s="5">
        <v>35698</v>
      </c>
      <c r="F958" t="s">
        <v>14</v>
      </c>
      <c r="G958">
        <v>830</v>
      </c>
      <c r="H958" t="s">
        <v>21</v>
      </c>
      <c r="I958" t="s">
        <v>22</v>
      </c>
      <c r="J958">
        <v>1450764000</v>
      </c>
      <c r="K958">
        <v>1451109600</v>
      </c>
      <c r="L958" s="11">
        <f t="shared" si="84"/>
        <v>42360.25</v>
      </c>
      <c r="M958" s="11">
        <f t="shared" si="85"/>
        <v>42364.25</v>
      </c>
      <c r="N958" t="b">
        <v>0</v>
      </c>
      <c r="O958" t="b">
        <v>0</v>
      </c>
      <c r="P958" t="s">
        <v>474</v>
      </c>
      <c r="Q958" t="str">
        <f t="shared" si="86"/>
        <v>film &amp; video</v>
      </c>
      <c r="R958" t="str">
        <f t="shared" si="87"/>
        <v>science fiction</v>
      </c>
      <c r="S958" s="4">
        <f t="shared" si="88"/>
        <v>0.19028784648187633</v>
      </c>
      <c r="T958" s="5">
        <f t="shared" si="89"/>
        <v>43.00963855421687</v>
      </c>
    </row>
    <row r="959" spans="1:20" x14ac:dyDescent="0.35">
      <c r="A959">
        <v>957</v>
      </c>
      <c r="B959" t="s">
        <v>1944</v>
      </c>
      <c r="C959" s="3" t="s">
        <v>1945</v>
      </c>
      <c r="D959" s="5">
        <v>9800</v>
      </c>
      <c r="E959" s="5">
        <v>12434</v>
      </c>
      <c r="F959" t="s">
        <v>20</v>
      </c>
      <c r="G959">
        <v>131</v>
      </c>
      <c r="H959" t="s">
        <v>21</v>
      </c>
      <c r="I959" t="s">
        <v>22</v>
      </c>
      <c r="J959">
        <v>1329372000</v>
      </c>
      <c r="K959">
        <v>1329631200</v>
      </c>
      <c r="L959" s="11">
        <f t="shared" si="84"/>
        <v>40955.25</v>
      </c>
      <c r="M959" s="11">
        <f t="shared" si="85"/>
        <v>40958.25</v>
      </c>
      <c r="N959" t="b">
        <v>0</v>
      </c>
      <c r="O959" t="b">
        <v>0</v>
      </c>
      <c r="P959" t="s">
        <v>33</v>
      </c>
      <c r="Q959" t="str">
        <f t="shared" si="86"/>
        <v>theater</v>
      </c>
      <c r="R959" t="str">
        <f t="shared" si="87"/>
        <v>plays</v>
      </c>
      <c r="S959" s="4">
        <f t="shared" si="88"/>
        <v>1.2687755102040816</v>
      </c>
      <c r="T959" s="5">
        <f t="shared" si="89"/>
        <v>94.916030534351151</v>
      </c>
    </row>
    <row r="960" spans="1:20" ht="31" x14ac:dyDescent="0.35">
      <c r="A960">
        <v>958</v>
      </c>
      <c r="B960" t="s">
        <v>1946</v>
      </c>
      <c r="C960" s="3" t="s">
        <v>1947</v>
      </c>
      <c r="D960" s="5">
        <v>1100</v>
      </c>
      <c r="E960" s="5">
        <v>8081</v>
      </c>
      <c r="F960" t="s">
        <v>20</v>
      </c>
      <c r="G960">
        <v>112</v>
      </c>
      <c r="H960" t="s">
        <v>21</v>
      </c>
      <c r="I960" t="s">
        <v>22</v>
      </c>
      <c r="J960">
        <v>1277096400</v>
      </c>
      <c r="K960">
        <v>1278997200</v>
      </c>
      <c r="L960" s="11">
        <f t="shared" si="84"/>
        <v>40350.208333333336</v>
      </c>
      <c r="M960" s="11">
        <f t="shared" si="85"/>
        <v>40372.208333333336</v>
      </c>
      <c r="N960" t="b">
        <v>0</v>
      </c>
      <c r="O960" t="b">
        <v>0</v>
      </c>
      <c r="P960" t="s">
        <v>71</v>
      </c>
      <c r="Q960" t="str">
        <f t="shared" si="86"/>
        <v>film &amp; video</v>
      </c>
      <c r="R960" t="str">
        <f t="shared" si="87"/>
        <v>animation</v>
      </c>
      <c r="S960" s="4">
        <f t="shared" si="88"/>
        <v>7.3463636363636367</v>
      </c>
      <c r="T960" s="5">
        <f t="shared" si="89"/>
        <v>72.151785714285708</v>
      </c>
    </row>
    <row r="961" spans="1:20" x14ac:dyDescent="0.35">
      <c r="A961">
        <v>959</v>
      </c>
      <c r="B961" t="s">
        <v>1948</v>
      </c>
      <c r="C961" s="3" t="s">
        <v>1949</v>
      </c>
      <c r="D961" s="5">
        <v>145000</v>
      </c>
      <c r="E961" s="5">
        <v>6631</v>
      </c>
      <c r="F961" t="s">
        <v>14</v>
      </c>
      <c r="G961">
        <v>130</v>
      </c>
      <c r="H961" t="s">
        <v>21</v>
      </c>
      <c r="I961" t="s">
        <v>22</v>
      </c>
      <c r="J961">
        <v>1277701200</v>
      </c>
      <c r="K961">
        <v>1280120400</v>
      </c>
      <c r="L961" s="11">
        <f t="shared" si="84"/>
        <v>40357.208333333336</v>
      </c>
      <c r="M961" s="11">
        <f t="shared" si="85"/>
        <v>40385.208333333336</v>
      </c>
      <c r="N961" t="b">
        <v>0</v>
      </c>
      <c r="O961" t="b">
        <v>0</v>
      </c>
      <c r="P961" t="s">
        <v>206</v>
      </c>
      <c r="Q961" t="str">
        <f t="shared" si="86"/>
        <v>publishing</v>
      </c>
      <c r="R961" t="str">
        <f t="shared" si="87"/>
        <v>translations</v>
      </c>
      <c r="S961" s="4">
        <f t="shared" si="88"/>
        <v>4.5731034482758622E-2</v>
      </c>
      <c r="T961" s="5">
        <f t="shared" si="89"/>
        <v>51.007692307692309</v>
      </c>
    </row>
    <row r="962" spans="1:20" x14ac:dyDescent="0.35">
      <c r="A962">
        <v>960</v>
      </c>
      <c r="B962" t="s">
        <v>1950</v>
      </c>
      <c r="C962" s="3" t="s">
        <v>1951</v>
      </c>
      <c r="D962" s="5">
        <v>5500</v>
      </c>
      <c r="E962" s="5">
        <v>4678</v>
      </c>
      <c r="F962" t="s">
        <v>14</v>
      </c>
      <c r="G962">
        <v>55</v>
      </c>
      <c r="H962" t="s">
        <v>21</v>
      </c>
      <c r="I962" t="s">
        <v>22</v>
      </c>
      <c r="J962">
        <v>1454911200</v>
      </c>
      <c r="K962">
        <v>1458104400</v>
      </c>
      <c r="L962" s="11">
        <f t="shared" ref="L962:L1001" si="90">J962 / 86400 + DATE(1970,1,1)</f>
        <v>42408.25</v>
      </c>
      <c r="M962" s="11">
        <f t="shared" ref="M962:M1001" si="91">K962 / 86400 + DATE(1970,1,1)</f>
        <v>42445.208333333328</v>
      </c>
      <c r="N962" t="b">
        <v>0</v>
      </c>
      <c r="O962" t="b">
        <v>0</v>
      </c>
      <c r="P962" t="s">
        <v>28</v>
      </c>
      <c r="Q962" t="str">
        <f t="shared" ref="Q962:Q1001" si="92">LEFT(P962, FIND("/", P962)-1)</f>
        <v>technology</v>
      </c>
      <c r="R962" t="str">
        <f t="shared" ref="R962:R1001" si="93">RIGHT(P962, LEN(P962) -FIND("/", P962))</f>
        <v>web</v>
      </c>
      <c r="S962" s="4">
        <f t="shared" ref="S962:S1001" si="94">E962/D962</f>
        <v>0.85054545454545449</v>
      </c>
      <c r="T962" s="5">
        <f t="shared" ref="T962:T1001" si="95">IFERROR(E962/G962, "n/a")</f>
        <v>85.054545454545448</v>
      </c>
    </row>
    <row r="963" spans="1:20" ht="31" x14ac:dyDescent="0.35">
      <c r="A963">
        <v>961</v>
      </c>
      <c r="B963" t="s">
        <v>1952</v>
      </c>
      <c r="C963" s="3" t="s">
        <v>1953</v>
      </c>
      <c r="D963" s="5">
        <v>5700</v>
      </c>
      <c r="E963" s="5">
        <v>6800</v>
      </c>
      <c r="F963" t="s">
        <v>20</v>
      </c>
      <c r="G963">
        <v>155</v>
      </c>
      <c r="H963" t="s">
        <v>21</v>
      </c>
      <c r="I963" t="s">
        <v>22</v>
      </c>
      <c r="J963">
        <v>1297922400</v>
      </c>
      <c r="K963">
        <v>1298268000</v>
      </c>
      <c r="L963" s="11">
        <f t="shared" si="90"/>
        <v>40591.25</v>
      </c>
      <c r="M963" s="11">
        <f t="shared" si="91"/>
        <v>40595.25</v>
      </c>
      <c r="N963" t="b">
        <v>0</v>
      </c>
      <c r="O963" t="b">
        <v>0</v>
      </c>
      <c r="P963" t="s">
        <v>206</v>
      </c>
      <c r="Q963" t="str">
        <f t="shared" si="92"/>
        <v>publishing</v>
      </c>
      <c r="R963" t="str">
        <f t="shared" si="93"/>
        <v>translations</v>
      </c>
      <c r="S963" s="4">
        <f t="shared" si="94"/>
        <v>1.1929824561403508</v>
      </c>
      <c r="T963" s="5">
        <f t="shared" si="95"/>
        <v>43.87096774193548</v>
      </c>
    </row>
    <row r="964" spans="1:20" x14ac:dyDescent="0.35">
      <c r="A964">
        <v>962</v>
      </c>
      <c r="B964" t="s">
        <v>1954</v>
      </c>
      <c r="C964" s="3" t="s">
        <v>1955</v>
      </c>
      <c r="D964" s="5">
        <v>3600</v>
      </c>
      <c r="E964" s="5">
        <v>10657</v>
      </c>
      <c r="F964" t="s">
        <v>20</v>
      </c>
      <c r="G964">
        <v>266</v>
      </c>
      <c r="H964" t="s">
        <v>21</v>
      </c>
      <c r="I964" t="s">
        <v>22</v>
      </c>
      <c r="J964">
        <v>1384408800</v>
      </c>
      <c r="K964">
        <v>1386223200</v>
      </c>
      <c r="L964" s="11">
        <f t="shared" si="90"/>
        <v>41592.25</v>
      </c>
      <c r="M964" s="11">
        <f t="shared" si="91"/>
        <v>41613.25</v>
      </c>
      <c r="N964" t="b">
        <v>0</v>
      </c>
      <c r="O964" t="b">
        <v>0</v>
      </c>
      <c r="P964" t="s">
        <v>17</v>
      </c>
      <c r="Q964" t="str">
        <f t="shared" si="92"/>
        <v>food</v>
      </c>
      <c r="R964" t="str">
        <f t="shared" si="93"/>
        <v>food trucks</v>
      </c>
      <c r="S964" s="4">
        <f t="shared" si="94"/>
        <v>2.9602777777777778</v>
      </c>
      <c r="T964" s="5">
        <f t="shared" si="95"/>
        <v>40.063909774436091</v>
      </c>
    </row>
    <row r="965" spans="1:20" x14ac:dyDescent="0.35">
      <c r="A965">
        <v>963</v>
      </c>
      <c r="B965" t="s">
        <v>1956</v>
      </c>
      <c r="C965" s="3" t="s">
        <v>1957</v>
      </c>
      <c r="D965" s="5">
        <v>5900</v>
      </c>
      <c r="E965" s="5">
        <v>4997</v>
      </c>
      <c r="F965" t="s">
        <v>14</v>
      </c>
      <c r="G965">
        <v>114</v>
      </c>
      <c r="H965" t="s">
        <v>107</v>
      </c>
      <c r="I965" t="s">
        <v>108</v>
      </c>
      <c r="J965">
        <v>1299304800</v>
      </c>
      <c r="K965">
        <v>1299823200</v>
      </c>
      <c r="L965" s="11">
        <f t="shared" si="90"/>
        <v>40607.25</v>
      </c>
      <c r="M965" s="11">
        <f t="shared" si="91"/>
        <v>40613.25</v>
      </c>
      <c r="N965" t="b">
        <v>0</v>
      </c>
      <c r="O965" t="b">
        <v>1</v>
      </c>
      <c r="P965" t="s">
        <v>122</v>
      </c>
      <c r="Q965" t="str">
        <f t="shared" si="92"/>
        <v>photography</v>
      </c>
      <c r="R965" t="str">
        <f t="shared" si="93"/>
        <v>photography books</v>
      </c>
      <c r="S965" s="4">
        <f t="shared" si="94"/>
        <v>0.84694915254237291</v>
      </c>
      <c r="T965" s="5">
        <f t="shared" si="95"/>
        <v>43.833333333333336</v>
      </c>
    </row>
    <row r="966" spans="1:20" x14ac:dyDescent="0.35">
      <c r="A966">
        <v>964</v>
      </c>
      <c r="B966" t="s">
        <v>1958</v>
      </c>
      <c r="C966" s="3" t="s">
        <v>1959</v>
      </c>
      <c r="D966" s="5">
        <v>3700</v>
      </c>
      <c r="E966" s="5">
        <v>13164</v>
      </c>
      <c r="F966" t="s">
        <v>20</v>
      </c>
      <c r="G966">
        <v>155</v>
      </c>
      <c r="H966" t="s">
        <v>21</v>
      </c>
      <c r="I966" t="s">
        <v>22</v>
      </c>
      <c r="J966">
        <v>1431320400</v>
      </c>
      <c r="K966">
        <v>1431752400</v>
      </c>
      <c r="L966" s="11">
        <f t="shared" si="90"/>
        <v>42135.208333333328</v>
      </c>
      <c r="M966" s="11">
        <f t="shared" si="91"/>
        <v>42140.208333333328</v>
      </c>
      <c r="N966" t="b">
        <v>0</v>
      </c>
      <c r="O966" t="b">
        <v>0</v>
      </c>
      <c r="P966" t="s">
        <v>33</v>
      </c>
      <c r="Q966" t="str">
        <f t="shared" si="92"/>
        <v>theater</v>
      </c>
      <c r="R966" t="str">
        <f t="shared" si="93"/>
        <v>plays</v>
      </c>
      <c r="S966" s="4">
        <f t="shared" si="94"/>
        <v>3.5578378378378379</v>
      </c>
      <c r="T966" s="5">
        <f t="shared" si="95"/>
        <v>84.92903225806451</v>
      </c>
    </row>
    <row r="967" spans="1:20" x14ac:dyDescent="0.35">
      <c r="A967">
        <v>965</v>
      </c>
      <c r="B967" t="s">
        <v>1960</v>
      </c>
      <c r="C967" s="3" t="s">
        <v>1961</v>
      </c>
      <c r="D967" s="5">
        <v>2200</v>
      </c>
      <c r="E967" s="5">
        <v>8501</v>
      </c>
      <c r="F967" t="s">
        <v>20</v>
      </c>
      <c r="G967">
        <v>207</v>
      </c>
      <c r="H967" t="s">
        <v>40</v>
      </c>
      <c r="I967" t="s">
        <v>41</v>
      </c>
      <c r="J967">
        <v>1264399200</v>
      </c>
      <c r="K967">
        <v>1267855200</v>
      </c>
      <c r="L967" s="11">
        <f t="shared" si="90"/>
        <v>40203.25</v>
      </c>
      <c r="M967" s="11">
        <f t="shared" si="91"/>
        <v>40243.25</v>
      </c>
      <c r="N967" t="b">
        <v>0</v>
      </c>
      <c r="O967" t="b">
        <v>0</v>
      </c>
      <c r="P967" t="s">
        <v>23</v>
      </c>
      <c r="Q967" t="str">
        <f t="shared" si="92"/>
        <v>music</v>
      </c>
      <c r="R967" t="str">
        <f t="shared" si="93"/>
        <v>rock</v>
      </c>
      <c r="S967" s="4">
        <f t="shared" si="94"/>
        <v>3.8640909090909092</v>
      </c>
      <c r="T967" s="5">
        <f t="shared" si="95"/>
        <v>41.067632850241544</v>
      </c>
    </row>
    <row r="968" spans="1:20" x14ac:dyDescent="0.35">
      <c r="A968">
        <v>966</v>
      </c>
      <c r="B968" t="s">
        <v>878</v>
      </c>
      <c r="C968" s="3" t="s">
        <v>1962</v>
      </c>
      <c r="D968" s="5">
        <v>1700</v>
      </c>
      <c r="E968" s="5">
        <v>13468</v>
      </c>
      <c r="F968" t="s">
        <v>20</v>
      </c>
      <c r="G968">
        <v>245</v>
      </c>
      <c r="H968" t="s">
        <v>21</v>
      </c>
      <c r="I968" t="s">
        <v>22</v>
      </c>
      <c r="J968">
        <v>1497502800</v>
      </c>
      <c r="K968">
        <v>1497675600</v>
      </c>
      <c r="L968" s="11">
        <f t="shared" si="90"/>
        <v>42901.208333333328</v>
      </c>
      <c r="M968" s="11">
        <f t="shared" si="91"/>
        <v>42903.208333333328</v>
      </c>
      <c r="N968" t="b">
        <v>0</v>
      </c>
      <c r="O968" t="b">
        <v>0</v>
      </c>
      <c r="P968" t="s">
        <v>33</v>
      </c>
      <c r="Q968" t="str">
        <f t="shared" si="92"/>
        <v>theater</v>
      </c>
      <c r="R968" t="str">
        <f t="shared" si="93"/>
        <v>plays</v>
      </c>
      <c r="S968" s="4">
        <f t="shared" si="94"/>
        <v>7.9223529411764702</v>
      </c>
      <c r="T968" s="5">
        <f t="shared" si="95"/>
        <v>54.971428571428568</v>
      </c>
    </row>
    <row r="969" spans="1:20" x14ac:dyDescent="0.35">
      <c r="A969">
        <v>967</v>
      </c>
      <c r="B969" t="s">
        <v>1963</v>
      </c>
      <c r="C969" s="3" t="s">
        <v>1964</v>
      </c>
      <c r="D969" s="5">
        <v>88400</v>
      </c>
      <c r="E969" s="5">
        <v>121138</v>
      </c>
      <c r="F969" t="s">
        <v>20</v>
      </c>
      <c r="G969">
        <v>1573</v>
      </c>
      <c r="H969" t="s">
        <v>21</v>
      </c>
      <c r="I969" t="s">
        <v>22</v>
      </c>
      <c r="J969">
        <v>1333688400</v>
      </c>
      <c r="K969">
        <v>1336885200</v>
      </c>
      <c r="L969" s="11">
        <f t="shared" si="90"/>
        <v>41005.208333333336</v>
      </c>
      <c r="M969" s="11">
        <f t="shared" si="91"/>
        <v>41042.208333333336</v>
      </c>
      <c r="N969" t="b">
        <v>0</v>
      </c>
      <c r="O969" t="b">
        <v>0</v>
      </c>
      <c r="P969" t="s">
        <v>319</v>
      </c>
      <c r="Q969" t="str">
        <f t="shared" si="92"/>
        <v>music</v>
      </c>
      <c r="R969" t="str">
        <f t="shared" si="93"/>
        <v>world music</v>
      </c>
      <c r="S969" s="4">
        <f t="shared" si="94"/>
        <v>1.3703393665158372</v>
      </c>
      <c r="T969" s="5">
        <f t="shared" si="95"/>
        <v>77.010807374443743</v>
      </c>
    </row>
    <row r="970" spans="1:20" ht="31" x14ac:dyDescent="0.35">
      <c r="A970">
        <v>968</v>
      </c>
      <c r="B970" t="s">
        <v>1965</v>
      </c>
      <c r="C970" s="3" t="s">
        <v>1966</v>
      </c>
      <c r="D970" s="5">
        <v>2400</v>
      </c>
      <c r="E970" s="5">
        <v>8117</v>
      </c>
      <c r="F970" t="s">
        <v>20</v>
      </c>
      <c r="G970">
        <v>114</v>
      </c>
      <c r="H970" t="s">
        <v>21</v>
      </c>
      <c r="I970" t="s">
        <v>22</v>
      </c>
      <c r="J970">
        <v>1293861600</v>
      </c>
      <c r="K970">
        <v>1295157600</v>
      </c>
      <c r="L970" s="11">
        <f t="shared" si="90"/>
        <v>40544.25</v>
      </c>
      <c r="M970" s="11">
        <f t="shared" si="91"/>
        <v>40559.25</v>
      </c>
      <c r="N970" t="b">
        <v>0</v>
      </c>
      <c r="O970" t="b">
        <v>0</v>
      </c>
      <c r="P970" t="s">
        <v>17</v>
      </c>
      <c r="Q970" t="str">
        <f t="shared" si="92"/>
        <v>food</v>
      </c>
      <c r="R970" t="str">
        <f t="shared" si="93"/>
        <v>food trucks</v>
      </c>
      <c r="S970" s="4">
        <f t="shared" si="94"/>
        <v>3.3820833333333336</v>
      </c>
      <c r="T970" s="5">
        <f t="shared" si="95"/>
        <v>71.201754385964918</v>
      </c>
    </row>
    <row r="971" spans="1:20" x14ac:dyDescent="0.35">
      <c r="A971">
        <v>969</v>
      </c>
      <c r="B971" t="s">
        <v>1967</v>
      </c>
      <c r="C971" s="3" t="s">
        <v>1968</v>
      </c>
      <c r="D971" s="5">
        <v>7900</v>
      </c>
      <c r="E971" s="5">
        <v>8550</v>
      </c>
      <c r="F971" t="s">
        <v>20</v>
      </c>
      <c r="G971">
        <v>93</v>
      </c>
      <c r="H971" t="s">
        <v>21</v>
      </c>
      <c r="I971" t="s">
        <v>22</v>
      </c>
      <c r="J971">
        <v>1576994400</v>
      </c>
      <c r="K971">
        <v>1577599200</v>
      </c>
      <c r="L971" s="11">
        <f t="shared" si="90"/>
        <v>43821.25</v>
      </c>
      <c r="M971" s="11">
        <f t="shared" si="91"/>
        <v>43828.25</v>
      </c>
      <c r="N971" t="b">
        <v>0</v>
      </c>
      <c r="O971" t="b">
        <v>0</v>
      </c>
      <c r="P971" t="s">
        <v>33</v>
      </c>
      <c r="Q971" t="str">
        <f t="shared" si="92"/>
        <v>theater</v>
      </c>
      <c r="R971" t="str">
        <f t="shared" si="93"/>
        <v>plays</v>
      </c>
      <c r="S971" s="4">
        <f t="shared" si="94"/>
        <v>1.0822784810126582</v>
      </c>
      <c r="T971" s="5">
        <f t="shared" si="95"/>
        <v>91.935483870967744</v>
      </c>
    </row>
    <row r="972" spans="1:20" ht="31" x14ac:dyDescent="0.35">
      <c r="A972">
        <v>970</v>
      </c>
      <c r="B972" t="s">
        <v>1969</v>
      </c>
      <c r="C972" s="3" t="s">
        <v>1970</v>
      </c>
      <c r="D972" s="5">
        <v>94900</v>
      </c>
      <c r="E972" s="5">
        <v>57659</v>
      </c>
      <c r="F972" t="s">
        <v>14</v>
      </c>
      <c r="G972">
        <v>594</v>
      </c>
      <c r="H972" t="s">
        <v>21</v>
      </c>
      <c r="I972" t="s">
        <v>22</v>
      </c>
      <c r="J972">
        <v>1304917200</v>
      </c>
      <c r="K972">
        <v>1305003600</v>
      </c>
      <c r="L972" s="11">
        <f t="shared" si="90"/>
        <v>40672.208333333336</v>
      </c>
      <c r="M972" s="11">
        <f t="shared" si="91"/>
        <v>40673.208333333336</v>
      </c>
      <c r="N972" t="b">
        <v>0</v>
      </c>
      <c r="O972" t="b">
        <v>0</v>
      </c>
      <c r="P972" t="s">
        <v>33</v>
      </c>
      <c r="Q972" t="str">
        <f t="shared" si="92"/>
        <v>theater</v>
      </c>
      <c r="R972" t="str">
        <f t="shared" si="93"/>
        <v>plays</v>
      </c>
      <c r="S972" s="4">
        <f t="shared" si="94"/>
        <v>0.60757639620653314</v>
      </c>
      <c r="T972" s="5">
        <f t="shared" si="95"/>
        <v>97.069023569023571</v>
      </c>
    </row>
    <row r="973" spans="1:20" x14ac:dyDescent="0.35">
      <c r="A973">
        <v>971</v>
      </c>
      <c r="B973" t="s">
        <v>1971</v>
      </c>
      <c r="C973" s="3" t="s">
        <v>1972</v>
      </c>
      <c r="D973" s="5">
        <v>5100</v>
      </c>
      <c r="E973" s="5">
        <v>1414</v>
      </c>
      <c r="F973" t="s">
        <v>14</v>
      </c>
      <c r="G973">
        <v>24</v>
      </c>
      <c r="H973" t="s">
        <v>21</v>
      </c>
      <c r="I973" t="s">
        <v>22</v>
      </c>
      <c r="J973">
        <v>1381208400</v>
      </c>
      <c r="K973">
        <v>1381726800</v>
      </c>
      <c r="L973" s="11">
        <f t="shared" si="90"/>
        <v>41555.208333333336</v>
      </c>
      <c r="M973" s="11">
        <f t="shared" si="91"/>
        <v>41561.208333333336</v>
      </c>
      <c r="N973" t="b">
        <v>0</v>
      </c>
      <c r="O973" t="b">
        <v>0</v>
      </c>
      <c r="P973" t="s">
        <v>269</v>
      </c>
      <c r="Q973" t="str">
        <f t="shared" si="92"/>
        <v>film &amp; video</v>
      </c>
      <c r="R973" t="str">
        <f t="shared" si="93"/>
        <v>television</v>
      </c>
      <c r="S973" s="4">
        <f t="shared" si="94"/>
        <v>0.27725490196078434</v>
      </c>
      <c r="T973" s="5">
        <f t="shared" si="95"/>
        <v>58.916666666666664</v>
      </c>
    </row>
    <row r="974" spans="1:20" ht="31" x14ac:dyDescent="0.35">
      <c r="A974">
        <v>972</v>
      </c>
      <c r="B974" t="s">
        <v>1973</v>
      </c>
      <c r="C974" s="3" t="s">
        <v>1974</v>
      </c>
      <c r="D974" s="5">
        <v>42700</v>
      </c>
      <c r="E974" s="5">
        <v>97524</v>
      </c>
      <c r="F974" t="s">
        <v>20</v>
      </c>
      <c r="G974">
        <v>1681</v>
      </c>
      <c r="H974" t="s">
        <v>21</v>
      </c>
      <c r="I974" t="s">
        <v>22</v>
      </c>
      <c r="J974">
        <v>1401685200</v>
      </c>
      <c r="K974">
        <v>1402462800</v>
      </c>
      <c r="L974" s="11">
        <f t="shared" si="90"/>
        <v>41792.208333333336</v>
      </c>
      <c r="M974" s="11">
        <f t="shared" si="91"/>
        <v>41801.208333333336</v>
      </c>
      <c r="N974" t="b">
        <v>0</v>
      </c>
      <c r="O974" t="b">
        <v>1</v>
      </c>
      <c r="P974" t="s">
        <v>28</v>
      </c>
      <c r="Q974" t="str">
        <f t="shared" si="92"/>
        <v>technology</v>
      </c>
      <c r="R974" t="str">
        <f t="shared" si="93"/>
        <v>web</v>
      </c>
      <c r="S974" s="4">
        <f t="shared" si="94"/>
        <v>2.283934426229508</v>
      </c>
      <c r="T974" s="5">
        <f t="shared" si="95"/>
        <v>58.015466983938133</v>
      </c>
    </row>
    <row r="975" spans="1:20" x14ac:dyDescent="0.35">
      <c r="A975">
        <v>973</v>
      </c>
      <c r="B975" t="s">
        <v>1975</v>
      </c>
      <c r="C975" s="3" t="s">
        <v>1976</v>
      </c>
      <c r="D975" s="5">
        <v>121100</v>
      </c>
      <c r="E975" s="5">
        <v>26176</v>
      </c>
      <c r="F975" t="s">
        <v>14</v>
      </c>
      <c r="G975">
        <v>252</v>
      </c>
      <c r="H975" t="s">
        <v>21</v>
      </c>
      <c r="I975" t="s">
        <v>22</v>
      </c>
      <c r="J975">
        <v>1291960800</v>
      </c>
      <c r="K975">
        <v>1292133600</v>
      </c>
      <c r="L975" s="11">
        <f t="shared" si="90"/>
        <v>40522.25</v>
      </c>
      <c r="M975" s="11">
        <f t="shared" si="91"/>
        <v>40524.25</v>
      </c>
      <c r="N975" t="b">
        <v>0</v>
      </c>
      <c r="O975" t="b">
        <v>1</v>
      </c>
      <c r="P975" t="s">
        <v>33</v>
      </c>
      <c r="Q975" t="str">
        <f t="shared" si="92"/>
        <v>theater</v>
      </c>
      <c r="R975" t="str">
        <f t="shared" si="93"/>
        <v>plays</v>
      </c>
      <c r="S975" s="4">
        <f t="shared" si="94"/>
        <v>0.21615194054500414</v>
      </c>
      <c r="T975" s="5">
        <f t="shared" si="95"/>
        <v>103.87301587301587</v>
      </c>
    </row>
    <row r="976" spans="1:20" x14ac:dyDescent="0.35">
      <c r="A976">
        <v>974</v>
      </c>
      <c r="B976" t="s">
        <v>1977</v>
      </c>
      <c r="C976" s="3" t="s">
        <v>1978</v>
      </c>
      <c r="D976" s="5">
        <v>800</v>
      </c>
      <c r="E976" s="5">
        <v>2991</v>
      </c>
      <c r="F976" t="s">
        <v>20</v>
      </c>
      <c r="G976">
        <v>32</v>
      </c>
      <c r="H976" t="s">
        <v>21</v>
      </c>
      <c r="I976" t="s">
        <v>22</v>
      </c>
      <c r="J976">
        <v>1368853200</v>
      </c>
      <c r="K976">
        <v>1368939600</v>
      </c>
      <c r="L976" s="11">
        <f t="shared" si="90"/>
        <v>41412.208333333336</v>
      </c>
      <c r="M976" s="11">
        <f t="shared" si="91"/>
        <v>41413.208333333336</v>
      </c>
      <c r="N976" t="b">
        <v>0</v>
      </c>
      <c r="O976" t="b">
        <v>0</v>
      </c>
      <c r="P976" t="s">
        <v>60</v>
      </c>
      <c r="Q976" t="str">
        <f t="shared" si="92"/>
        <v>music</v>
      </c>
      <c r="R976" t="str">
        <f t="shared" si="93"/>
        <v>indie rock</v>
      </c>
      <c r="S976" s="4">
        <f t="shared" si="94"/>
        <v>3.73875</v>
      </c>
      <c r="T976" s="5">
        <f t="shared" si="95"/>
        <v>93.46875</v>
      </c>
    </row>
    <row r="977" spans="1:20" x14ac:dyDescent="0.35">
      <c r="A977">
        <v>975</v>
      </c>
      <c r="B977" t="s">
        <v>1979</v>
      </c>
      <c r="C977" s="3" t="s">
        <v>1980</v>
      </c>
      <c r="D977" s="5">
        <v>5400</v>
      </c>
      <c r="E977" s="5">
        <v>8366</v>
      </c>
      <c r="F977" t="s">
        <v>20</v>
      </c>
      <c r="G977">
        <v>135</v>
      </c>
      <c r="H977" t="s">
        <v>21</v>
      </c>
      <c r="I977" t="s">
        <v>22</v>
      </c>
      <c r="J977">
        <v>1448776800</v>
      </c>
      <c r="K977">
        <v>1452146400</v>
      </c>
      <c r="L977" s="11">
        <f t="shared" si="90"/>
        <v>42337.25</v>
      </c>
      <c r="M977" s="11">
        <f t="shared" si="91"/>
        <v>42376.25</v>
      </c>
      <c r="N977" t="b">
        <v>0</v>
      </c>
      <c r="O977" t="b">
        <v>1</v>
      </c>
      <c r="P977" t="s">
        <v>33</v>
      </c>
      <c r="Q977" t="str">
        <f t="shared" si="92"/>
        <v>theater</v>
      </c>
      <c r="R977" t="str">
        <f t="shared" si="93"/>
        <v>plays</v>
      </c>
      <c r="S977" s="4">
        <f t="shared" si="94"/>
        <v>1.5492592592592593</v>
      </c>
      <c r="T977" s="5">
        <f t="shared" si="95"/>
        <v>61.970370370370368</v>
      </c>
    </row>
    <row r="978" spans="1:20" ht="31" x14ac:dyDescent="0.35">
      <c r="A978">
        <v>976</v>
      </c>
      <c r="B978" t="s">
        <v>1981</v>
      </c>
      <c r="C978" s="3" t="s">
        <v>1982</v>
      </c>
      <c r="D978" s="5">
        <v>4000</v>
      </c>
      <c r="E978" s="5">
        <v>12886</v>
      </c>
      <c r="F978" t="s">
        <v>20</v>
      </c>
      <c r="G978">
        <v>140</v>
      </c>
      <c r="H978" t="s">
        <v>21</v>
      </c>
      <c r="I978" t="s">
        <v>22</v>
      </c>
      <c r="J978">
        <v>1296194400</v>
      </c>
      <c r="K978">
        <v>1296712800</v>
      </c>
      <c r="L978" s="11">
        <f t="shared" si="90"/>
        <v>40571.25</v>
      </c>
      <c r="M978" s="11">
        <f t="shared" si="91"/>
        <v>40577.25</v>
      </c>
      <c r="N978" t="b">
        <v>0</v>
      </c>
      <c r="O978" t="b">
        <v>1</v>
      </c>
      <c r="P978" t="s">
        <v>33</v>
      </c>
      <c r="Q978" t="str">
        <f t="shared" si="92"/>
        <v>theater</v>
      </c>
      <c r="R978" t="str">
        <f t="shared" si="93"/>
        <v>plays</v>
      </c>
      <c r="S978" s="4">
        <f t="shared" si="94"/>
        <v>3.2214999999999998</v>
      </c>
      <c r="T978" s="5">
        <f t="shared" si="95"/>
        <v>92.042857142857144</v>
      </c>
    </row>
    <row r="979" spans="1:20" x14ac:dyDescent="0.35">
      <c r="A979">
        <v>977</v>
      </c>
      <c r="B979" t="s">
        <v>1258</v>
      </c>
      <c r="C979" s="3" t="s">
        <v>1983</v>
      </c>
      <c r="D979" s="5">
        <v>7000</v>
      </c>
      <c r="E979" s="5">
        <v>5177</v>
      </c>
      <c r="F979" t="s">
        <v>14</v>
      </c>
      <c r="G979">
        <v>67</v>
      </c>
      <c r="H979" t="s">
        <v>21</v>
      </c>
      <c r="I979" t="s">
        <v>22</v>
      </c>
      <c r="J979">
        <v>1517983200</v>
      </c>
      <c r="K979">
        <v>1520748000</v>
      </c>
      <c r="L979" s="11">
        <f t="shared" si="90"/>
        <v>43138.25</v>
      </c>
      <c r="M979" s="11">
        <f t="shared" si="91"/>
        <v>43170.25</v>
      </c>
      <c r="N979" t="b">
        <v>0</v>
      </c>
      <c r="O979" t="b">
        <v>0</v>
      </c>
      <c r="P979" t="s">
        <v>17</v>
      </c>
      <c r="Q979" t="str">
        <f t="shared" si="92"/>
        <v>food</v>
      </c>
      <c r="R979" t="str">
        <f t="shared" si="93"/>
        <v>food trucks</v>
      </c>
      <c r="S979" s="4">
        <f t="shared" si="94"/>
        <v>0.73957142857142855</v>
      </c>
      <c r="T979" s="5">
        <f t="shared" si="95"/>
        <v>77.268656716417908</v>
      </c>
    </row>
    <row r="980" spans="1:20" x14ac:dyDescent="0.35">
      <c r="A980">
        <v>978</v>
      </c>
      <c r="B980" t="s">
        <v>1984</v>
      </c>
      <c r="C980" s="3" t="s">
        <v>1985</v>
      </c>
      <c r="D980" s="5">
        <v>1000</v>
      </c>
      <c r="E980" s="5">
        <v>8641</v>
      </c>
      <c r="F980" t="s">
        <v>20</v>
      </c>
      <c r="G980">
        <v>92</v>
      </c>
      <c r="H980" t="s">
        <v>21</v>
      </c>
      <c r="I980" t="s">
        <v>22</v>
      </c>
      <c r="J980">
        <v>1478930400</v>
      </c>
      <c r="K980">
        <v>1480831200</v>
      </c>
      <c r="L980" s="11">
        <f t="shared" si="90"/>
        <v>42686.25</v>
      </c>
      <c r="M980" s="11">
        <f t="shared" si="91"/>
        <v>42708.25</v>
      </c>
      <c r="N980" t="b">
        <v>0</v>
      </c>
      <c r="O980" t="b">
        <v>0</v>
      </c>
      <c r="P980" t="s">
        <v>89</v>
      </c>
      <c r="Q980" t="str">
        <f t="shared" si="92"/>
        <v>games</v>
      </c>
      <c r="R980" t="str">
        <f t="shared" si="93"/>
        <v>video games</v>
      </c>
      <c r="S980" s="4">
        <f t="shared" si="94"/>
        <v>8.641</v>
      </c>
      <c r="T980" s="5">
        <f t="shared" si="95"/>
        <v>93.923913043478265</v>
      </c>
    </row>
    <row r="981" spans="1:20" x14ac:dyDescent="0.35">
      <c r="A981">
        <v>979</v>
      </c>
      <c r="B981" t="s">
        <v>1986</v>
      </c>
      <c r="C981" s="3" t="s">
        <v>1987</v>
      </c>
      <c r="D981" s="5">
        <v>60200</v>
      </c>
      <c r="E981" s="5">
        <v>86244</v>
      </c>
      <c r="F981" t="s">
        <v>20</v>
      </c>
      <c r="G981">
        <v>1015</v>
      </c>
      <c r="H981" t="s">
        <v>40</v>
      </c>
      <c r="I981" t="s">
        <v>41</v>
      </c>
      <c r="J981">
        <v>1426395600</v>
      </c>
      <c r="K981">
        <v>1426914000</v>
      </c>
      <c r="L981" s="11">
        <f t="shared" si="90"/>
        <v>42078.208333333328</v>
      </c>
      <c r="M981" s="11">
        <f t="shared" si="91"/>
        <v>42084.208333333328</v>
      </c>
      <c r="N981" t="b">
        <v>0</v>
      </c>
      <c r="O981" t="b">
        <v>0</v>
      </c>
      <c r="P981" t="s">
        <v>33</v>
      </c>
      <c r="Q981" t="str">
        <f t="shared" si="92"/>
        <v>theater</v>
      </c>
      <c r="R981" t="str">
        <f t="shared" si="93"/>
        <v>plays</v>
      </c>
      <c r="S981" s="4">
        <f t="shared" si="94"/>
        <v>1.432624584717608</v>
      </c>
      <c r="T981" s="5">
        <f t="shared" si="95"/>
        <v>84.969458128078813</v>
      </c>
    </row>
    <row r="982" spans="1:20" x14ac:dyDescent="0.35">
      <c r="A982">
        <v>980</v>
      </c>
      <c r="B982" t="s">
        <v>1988</v>
      </c>
      <c r="C982" s="3" t="s">
        <v>1989</v>
      </c>
      <c r="D982" s="5">
        <v>195200</v>
      </c>
      <c r="E982" s="5">
        <v>78630</v>
      </c>
      <c r="F982" t="s">
        <v>14</v>
      </c>
      <c r="G982">
        <v>742</v>
      </c>
      <c r="H982" t="s">
        <v>21</v>
      </c>
      <c r="I982" t="s">
        <v>22</v>
      </c>
      <c r="J982">
        <v>1446181200</v>
      </c>
      <c r="K982">
        <v>1446616800</v>
      </c>
      <c r="L982" s="11">
        <f t="shared" si="90"/>
        <v>42307.208333333328</v>
      </c>
      <c r="M982" s="11">
        <f t="shared" si="91"/>
        <v>42312.25</v>
      </c>
      <c r="N982" t="b">
        <v>1</v>
      </c>
      <c r="O982" t="b">
        <v>0</v>
      </c>
      <c r="P982" t="s">
        <v>68</v>
      </c>
      <c r="Q982" t="str">
        <f t="shared" si="92"/>
        <v>publishing</v>
      </c>
      <c r="R982" t="str">
        <f t="shared" si="93"/>
        <v>nonfiction</v>
      </c>
      <c r="S982" s="4">
        <f t="shared" si="94"/>
        <v>0.40281762295081969</v>
      </c>
      <c r="T982" s="5">
        <f t="shared" si="95"/>
        <v>105.97035040431267</v>
      </c>
    </row>
    <row r="983" spans="1:20" x14ac:dyDescent="0.35">
      <c r="A983">
        <v>981</v>
      </c>
      <c r="B983" t="s">
        <v>1990</v>
      </c>
      <c r="C983" s="3" t="s">
        <v>1991</v>
      </c>
      <c r="D983" s="5">
        <v>6700</v>
      </c>
      <c r="E983" s="5">
        <v>11941</v>
      </c>
      <c r="F983" t="s">
        <v>20</v>
      </c>
      <c r="G983">
        <v>323</v>
      </c>
      <c r="H983" t="s">
        <v>21</v>
      </c>
      <c r="I983" t="s">
        <v>22</v>
      </c>
      <c r="J983">
        <v>1514181600</v>
      </c>
      <c r="K983">
        <v>1517032800</v>
      </c>
      <c r="L983" s="11">
        <f t="shared" si="90"/>
        <v>43094.25</v>
      </c>
      <c r="M983" s="11">
        <f t="shared" si="91"/>
        <v>43127.25</v>
      </c>
      <c r="N983" t="b">
        <v>0</v>
      </c>
      <c r="O983" t="b">
        <v>0</v>
      </c>
      <c r="P983" t="s">
        <v>28</v>
      </c>
      <c r="Q983" t="str">
        <f t="shared" si="92"/>
        <v>technology</v>
      </c>
      <c r="R983" t="str">
        <f t="shared" si="93"/>
        <v>web</v>
      </c>
      <c r="S983" s="4">
        <f t="shared" si="94"/>
        <v>1.7822388059701493</v>
      </c>
      <c r="T983" s="5">
        <f t="shared" si="95"/>
        <v>36.969040247678016</v>
      </c>
    </row>
    <row r="984" spans="1:20" x14ac:dyDescent="0.35">
      <c r="A984">
        <v>982</v>
      </c>
      <c r="B984" t="s">
        <v>1992</v>
      </c>
      <c r="C984" s="3" t="s">
        <v>1993</v>
      </c>
      <c r="D984" s="5">
        <v>7200</v>
      </c>
      <c r="E984" s="5">
        <v>6115</v>
      </c>
      <c r="F984" t="s">
        <v>14</v>
      </c>
      <c r="G984">
        <v>75</v>
      </c>
      <c r="H984" t="s">
        <v>21</v>
      </c>
      <c r="I984" t="s">
        <v>22</v>
      </c>
      <c r="J984">
        <v>1311051600</v>
      </c>
      <c r="K984">
        <v>1311224400</v>
      </c>
      <c r="L984" s="11">
        <f t="shared" si="90"/>
        <v>40743.208333333336</v>
      </c>
      <c r="M984" s="11">
        <f t="shared" si="91"/>
        <v>40745.208333333336</v>
      </c>
      <c r="N984" t="b">
        <v>0</v>
      </c>
      <c r="O984" t="b">
        <v>1</v>
      </c>
      <c r="P984" t="s">
        <v>42</v>
      </c>
      <c r="Q984" t="str">
        <f t="shared" si="92"/>
        <v>film &amp; video</v>
      </c>
      <c r="R984" t="str">
        <f t="shared" si="93"/>
        <v>documentary</v>
      </c>
      <c r="S984" s="4">
        <f t="shared" si="94"/>
        <v>0.84930555555555554</v>
      </c>
      <c r="T984" s="5">
        <f t="shared" si="95"/>
        <v>81.533333333333331</v>
      </c>
    </row>
    <row r="985" spans="1:20" x14ac:dyDescent="0.35">
      <c r="A985">
        <v>983</v>
      </c>
      <c r="B985" t="s">
        <v>1994</v>
      </c>
      <c r="C985" s="3" t="s">
        <v>1995</v>
      </c>
      <c r="D985" s="5">
        <v>129100</v>
      </c>
      <c r="E985" s="5">
        <v>188404</v>
      </c>
      <c r="F985" t="s">
        <v>20</v>
      </c>
      <c r="G985">
        <v>2326</v>
      </c>
      <c r="H985" t="s">
        <v>21</v>
      </c>
      <c r="I985" t="s">
        <v>22</v>
      </c>
      <c r="J985">
        <v>1564894800</v>
      </c>
      <c r="K985">
        <v>1566190800</v>
      </c>
      <c r="L985" s="11">
        <f t="shared" si="90"/>
        <v>43681.208333333328</v>
      </c>
      <c r="M985" s="11">
        <f t="shared" si="91"/>
        <v>43696.208333333328</v>
      </c>
      <c r="N985" t="b">
        <v>0</v>
      </c>
      <c r="O985" t="b">
        <v>0</v>
      </c>
      <c r="P985" t="s">
        <v>42</v>
      </c>
      <c r="Q985" t="str">
        <f t="shared" si="92"/>
        <v>film &amp; video</v>
      </c>
      <c r="R985" t="str">
        <f t="shared" si="93"/>
        <v>documentary</v>
      </c>
      <c r="S985" s="4">
        <f t="shared" si="94"/>
        <v>1.4593648334624323</v>
      </c>
      <c r="T985" s="5">
        <f t="shared" si="95"/>
        <v>80.999140154772135</v>
      </c>
    </row>
    <row r="986" spans="1:20" ht="31" x14ac:dyDescent="0.35">
      <c r="A986">
        <v>984</v>
      </c>
      <c r="B986" t="s">
        <v>1996</v>
      </c>
      <c r="C986" s="3" t="s">
        <v>1997</v>
      </c>
      <c r="D986" s="5">
        <v>6500</v>
      </c>
      <c r="E986" s="5">
        <v>9910</v>
      </c>
      <c r="F986" t="s">
        <v>20</v>
      </c>
      <c r="G986">
        <v>381</v>
      </c>
      <c r="H986" t="s">
        <v>21</v>
      </c>
      <c r="I986" t="s">
        <v>22</v>
      </c>
      <c r="J986">
        <v>1567918800</v>
      </c>
      <c r="K986">
        <v>1570165200</v>
      </c>
      <c r="L986" s="11">
        <f t="shared" si="90"/>
        <v>43716.208333333328</v>
      </c>
      <c r="M986" s="11">
        <f t="shared" si="91"/>
        <v>43742.208333333328</v>
      </c>
      <c r="N986" t="b">
        <v>0</v>
      </c>
      <c r="O986" t="b">
        <v>0</v>
      </c>
      <c r="P986" t="s">
        <v>33</v>
      </c>
      <c r="Q986" t="str">
        <f t="shared" si="92"/>
        <v>theater</v>
      </c>
      <c r="R986" t="str">
        <f t="shared" si="93"/>
        <v>plays</v>
      </c>
      <c r="S986" s="4">
        <f t="shared" si="94"/>
        <v>1.5246153846153847</v>
      </c>
      <c r="T986" s="5">
        <f t="shared" si="95"/>
        <v>26.010498687664043</v>
      </c>
    </row>
    <row r="987" spans="1:20" x14ac:dyDescent="0.35">
      <c r="A987">
        <v>985</v>
      </c>
      <c r="B987" t="s">
        <v>1998</v>
      </c>
      <c r="C987" s="3" t="s">
        <v>1999</v>
      </c>
      <c r="D987" s="5">
        <v>170600</v>
      </c>
      <c r="E987" s="5">
        <v>114523</v>
      </c>
      <c r="F987" t="s">
        <v>14</v>
      </c>
      <c r="G987">
        <v>4405</v>
      </c>
      <c r="H987" t="s">
        <v>21</v>
      </c>
      <c r="I987" t="s">
        <v>22</v>
      </c>
      <c r="J987">
        <v>1386309600</v>
      </c>
      <c r="K987">
        <v>1388556000</v>
      </c>
      <c r="L987" s="11">
        <f t="shared" si="90"/>
        <v>41614.25</v>
      </c>
      <c r="M987" s="11">
        <f t="shared" si="91"/>
        <v>41640.25</v>
      </c>
      <c r="N987" t="b">
        <v>0</v>
      </c>
      <c r="O987" t="b">
        <v>1</v>
      </c>
      <c r="P987" t="s">
        <v>23</v>
      </c>
      <c r="Q987" t="str">
        <f t="shared" si="92"/>
        <v>music</v>
      </c>
      <c r="R987" t="str">
        <f t="shared" si="93"/>
        <v>rock</v>
      </c>
      <c r="S987" s="4">
        <f t="shared" si="94"/>
        <v>0.67129542790152408</v>
      </c>
      <c r="T987" s="5">
        <f t="shared" si="95"/>
        <v>25.998410896708286</v>
      </c>
    </row>
    <row r="988" spans="1:20" ht="31" x14ac:dyDescent="0.35">
      <c r="A988">
        <v>986</v>
      </c>
      <c r="B988" t="s">
        <v>2000</v>
      </c>
      <c r="C988" s="3" t="s">
        <v>2001</v>
      </c>
      <c r="D988" s="5">
        <v>7800</v>
      </c>
      <c r="E988" s="5">
        <v>3144</v>
      </c>
      <c r="F988" t="s">
        <v>14</v>
      </c>
      <c r="G988">
        <v>92</v>
      </c>
      <c r="H988" t="s">
        <v>21</v>
      </c>
      <c r="I988" t="s">
        <v>22</v>
      </c>
      <c r="J988">
        <v>1301979600</v>
      </c>
      <c r="K988">
        <v>1303189200</v>
      </c>
      <c r="L988" s="11">
        <f t="shared" si="90"/>
        <v>40638.208333333336</v>
      </c>
      <c r="M988" s="11">
        <f t="shared" si="91"/>
        <v>40652.208333333336</v>
      </c>
      <c r="N988" t="b">
        <v>0</v>
      </c>
      <c r="O988" t="b">
        <v>0</v>
      </c>
      <c r="P988" t="s">
        <v>23</v>
      </c>
      <c r="Q988" t="str">
        <f t="shared" si="92"/>
        <v>music</v>
      </c>
      <c r="R988" t="str">
        <f t="shared" si="93"/>
        <v>rock</v>
      </c>
      <c r="S988" s="4">
        <f t="shared" si="94"/>
        <v>0.40307692307692305</v>
      </c>
      <c r="T988" s="5">
        <f t="shared" si="95"/>
        <v>34.173913043478258</v>
      </c>
    </row>
    <row r="989" spans="1:20" x14ac:dyDescent="0.35">
      <c r="A989">
        <v>987</v>
      </c>
      <c r="B989" t="s">
        <v>2002</v>
      </c>
      <c r="C989" s="3" t="s">
        <v>2003</v>
      </c>
      <c r="D989" s="5">
        <v>6200</v>
      </c>
      <c r="E989" s="5">
        <v>13441</v>
      </c>
      <c r="F989" t="s">
        <v>20</v>
      </c>
      <c r="G989">
        <v>480</v>
      </c>
      <c r="H989" t="s">
        <v>21</v>
      </c>
      <c r="I989" t="s">
        <v>22</v>
      </c>
      <c r="J989">
        <v>1493269200</v>
      </c>
      <c r="K989">
        <v>1494478800</v>
      </c>
      <c r="L989" s="11">
        <f t="shared" si="90"/>
        <v>42852.208333333328</v>
      </c>
      <c r="M989" s="11">
        <f t="shared" si="91"/>
        <v>42866.208333333328</v>
      </c>
      <c r="N989" t="b">
        <v>0</v>
      </c>
      <c r="O989" t="b">
        <v>0</v>
      </c>
      <c r="P989" t="s">
        <v>42</v>
      </c>
      <c r="Q989" t="str">
        <f t="shared" si="92"/>
        <v>film &amp; video</v>
      </c>
      <c r="R989" t="str">
        <f t="shared" si="93"/>
        <v>documentary</v>
      </c>
      <c r="S989" s="4">
        <f t="shared" si="94"/>
        <v>2.1679032258064517</v>
      </c>
      <c r="T989" s="5">
        <f t="shared" si="95"/>
        <v>28.002083333333335</v>
      </c>
    </row>
    <row r="990" spans="1:20" x14ac:dyDescent="0.35">
      <c r="A990">
        <v>988</v>
      </c>
      <c r="B990" t="s">
        <v>2004</v>
      </c>
      <c r="C990" s="3" t="s">
        <v>2005</v>
      </c>
      <c r="D990" s="5">
        <v>9400</v>
      </c>
      <c r="E990" s="5">
        <v>4899</v>
      </c>
      <c r="F990" t="s">
        <v>14</v>
      </c>
      <c r="G990">
        <v>64</v>
      </c>
      <c r="H990" t="s">
        <v>21</v>
      </c>
      <c r="I990" t="s">
        <v>22</v>
      </c>
      <c r="J990">
        <v>1478930400</v>
      </c>
      <c r="K990">
        <v>1480744800</v>
      </c>
      <c r="L990" s="11">
        <f t="shared" si="90"/>
        <v>42686.25</v>
      </c>
      <c r="M990" s="11">
        <f t="shared" si="91"/>
        <v>42707.25</v>
      </c>
      <c r="N990" t="b">
        <v>0</v>
      </c>
      <c r="O990" t="b">
        <v>0</v>
      </c>
      <c r="P990" t="s">
        <v>133</v>
      </c>
      <c r="Q990" t="str">
        <f t="shared" si="92"/>
        <v>publishing</v>
      </c>
      <c r="R990" t="str">
        <f t="shared" si="93"/>
        <v>radio &amp; podcasts</v>
      </c>
      <c r="S990" s="4">
        <f t="shared" si="94"/>
        <v>0.52117021276595743</v>
      </c>
      <c r="T990" s="5">
        <f t="shared" si="95"/>
        <v>76.546875</v>
      </c>
    </row>
    <row r="991" spans="1:20" x14ac:dyDescent="0.35">
      <c r="A991">
        <v>989</v>
      </c>
      <c r="B991" t="s">
        <v>2006</v>
      </c>
      <c r="C991" s="3" t="s">
        <v>2007</v>
      </c>
      <c r="D991" s="5">
        <v>2400</v>
      </c>
      <c r="E991" s="5">
        <v>11990</v>
      </c>
      <c r="F991" t="s">
        <v>20</v>
      </c>
      <c r="G991">
        <v>226</v>
      </c>
      <c r="H991" t="s">
        <v>21</v>
      </c>
      <c r="I991" t="s">
        <v>22</v>
      </c>
      <c r="J991">
        <v>1555390800</v>
      </c>
      <c r="K991">
        <v>1555822800</v>
      </c>
      <c r="L991" s="11">
        <f t="shared" si="90"/>
        <v>43571.208333333328</v>
      </c>
      <c r="M991" s="11">
        <f t="shared" si="91"/>
        <v>43576.208333333328</v>
      </c>
      <c r="N991" t="b">
        <v>0</v>
      </c>
      <c r="O991" t="b">
        <v>0</v>
      </c>
      <c r="P991" t="s">
        <v>206</v>
      </c>
      <c r="Q991" t="str">
        <f t="shared" si="92"/>
        <v>publishing</v>
      </c>
      <c r="R991" t="str">
        <f t="shared" si="93"/>
        <v>translations</v>
      </c>
      <c r="S991" s="4">
        <f t="shared" si="94"/>
        <v>4.9958333333333336</v>
      </c>
      <c r="T991" s="5">
        <f t="shared" si="95"/>
        <v>53.053097345132741</v>
      </c>
    </row>
    <row r="992" spans="1:20" x14ac:dyDescent="0.35">
      <c r="A992">
        <v>990</v>
      </c>
      <c r="B992" t="s">
        <v>2008</v>
      </c>
      <c r="C992" s="3" t="s">
        <v>2009</v>
      </c>
      <c r="D992" s="5">
        <v>7800</v>
      </c>
      <c r="E992" s="5">
        <v>6839</v>
      </c>
      <c r="F992" t="s">
        <v>14</v>
      </c>
      <c r="G992">
        <v>64</v>
      </c>
      <c r="H992" t="s">
        <v>21</v>
      </c>
      <c r="I992" t="s">
        <v>22</v>
      </c>
      <c r="J992">
        <v>1456984800</v>
      </c>
      <c r="K992">
        <v>1458882000</v>
      </c>
      <c r="L992" s="11">
        <f t="shared" si="90"/>
        <v>42432.25</v>
      </c>
      <c r="M992" s="11">
        <f t="shared" si="91"/>
        <v>42454.208333333328</v>
      </c>
      <c r="N992" t="b">
        <v>0</v>
      </c>
      <c r="O992" t="b">
        <v>1</v>
      </c>
      <c r="P992" t="s">
        <v>53</v>
      </c>
      <c r="Q992" t="str">
        <f t="shared" si="92"/>
        <v>film &amp; video</v>
      </c>
      <c r="R992" t="str">
        <f t="shared" si="93"/>
        <v>drama</v>
      </c>
      <c r="S992" s="4">
        <f t="shared" si="94"/>
        <v>0.87679487179487181</v>
      </c>
      <c r="T992" s="5">
        <f t="shared" si="95"/>
        <v>106.859375</v>
      </c>
    </row>
    <row r="993" spans="1:20" x14ac:dyDescent="0.35">
      <c r="A993">
        <v>991</v>
      </c>
      <c r="B993" t="s">
        <v>1080</v>
      </c>
      <c r="C993" s="3" t="s">
        <v>2010</v>
      </c>
      <c r="D993" s="5">
        <v>9800</v>
      </c>
      <c r="E993" s="5">
        <v>11091</v>
      </c>
      <c r="F993" t="s">
        <v>20</v>
      </c>
      <c r="G993">
        <v>241</v>
      </c>
      <c r="H993" t="s">
        <v>21</v>
      </c>
      <c r="I993" t="s">
        <v>22</v>
      </c>
      <c r="J993">
        <v>1411621200</v>
      </c>
      <c r="K993">
        <v>1411966800</v>
      </c>
      <c r="L993" s="11">
        <f t="shared" si="90"/>
        <v>41907.208333333336</v>
      </c>
      <c r="M993" s="11">
        <f t="shared" si="91"/>
        <v>41911.208333333336</v>
      </c>
      <c r="N993" t="b">
        <v>0</v>
      </c>
      <c r="O993" t="b">
        <v>1</v>
      </c>
      <c r="P993" t="s">
        <v>23</v>
      </c>
      <c r="Q993" t="str">
        <f t="shared" si="92"/>
        <v>music</v>
      </c>
      <c r="R993" t="str">
        <f t="shared" si="93"/>
        <v>rock</v>
      </c>
      <c r="S993" s="4">
        <f t="shared" si="94"/>
        <v>1.131734693877551</v>
      </c>
      <c r="T993" s="5">
        <f t="shared" si="95"/>
        <v>46.020746887966808</v>
      </c>
    </row>
    <row r="994" spans="1:20" x14ac:dyDescent="0.35">
      <c r="A994">
        <v>992</v>
      </c>
      <c r="B994" t="s">
        <v>2011</v>
      </c>
      <c r="C994" s="3" t="s">
        <v>2012</v>
      </c>
      <c r="D994" s="5">
        <v>3100</v>
      </c>
      <c r="E994" s="5">
        <v>13223</v>
      </c>
      <c r="F994" t="s">
        <v>20</v>
      </c>
      <c r="G994">
        <v>132</v>
      </c>
      <c r="H994" t="s">
        <v>21</v>
      </c>
      <c r="I994" t="s">
        <v>22</v>
      </c>
      <c r="J994">
        <v>1525669200</v>
      </c>
      <c r="K994">
        <v>1526878800</v>
      </c>
      <c r="L994" s="11">
        <f t="shared" si="90"/>
        <v>43227.208333333328</v>
      </c>
      <c r="M994" s="11">
        <f t="shared" si="91"/>
        <v>43241.208333333328</v>
      </c>
      <c r="N994" t="b">
        <v>0</v>
      </c>
      <c r="O994" t="b">
        <v>1</v>
      </c>
      <c r="P994" t="s">
        <v>53</v>
      </c>
      <c r="Q994" t="str">
        <f t="shared" si="92"/>
        <v>film &amp; video</v>
      </c>
      <c r="R994" t="str">
        <f t="shared" si="93"/>
        <v>drama</v>
      </c>
      <c r="S994" s="4">
        <f t="shared" si="94"/>
        <v>4.2654838709677421</v>
      </c>
      <c r="T994" s="5">
        <f t="shared" si="95"/>
        <v>100.17424242424242</v>
      </c>
    </row>
    <row r="995" spans="1:20" x14ac:dyDescent="0.35">
      <c r="A995">
        <v>993</v>
      </c>
      <c r="B995" t="s">
        <v>2013</v>
      </c>
      <c r="C995" s="3" t="s">
        <v>2014</v>
      </c>
      <c r="D995" s="5">
        <v>9800</v>
      </c>
      <c r="E995" s="5">
        <v>7608</v>
      </c>
      <c r="F995" t="s">
        <v>74</v>
      </c>
      <c r="G995">
        <v>75</v>
      </c>
      <c r="H995" t="s">
        <v>107</v>
      </c>
      <c r="I995" t="s">
        <v>108</v>
      </c>
      <c r="J995">
        <v>1450936800</v>
      </c>
      <c r="K995">
        <v>1452405600</v>
      </c>
      <c r="L995" s="11">
        <f t="shared" si="90"/>
        <v>42362.25</v>
      </c>
      <c r="M995" s="11">
        <f t="shared" si="91"/>
        <v>42379.25</v>
      </c>
      <c r="N995" t="b">
        <v>0</v>
      </c>
      <c r="O995" t="b">
        <v>1</v>
      </c>
      <c r="P995" t="s">
        <v>122</v>
      </c>
      <c r="Q995" t="str">
        <f t="shared" si="92"/>
        <v>photography</v>
      </c>
      <c r="R995" t="str">
        <f t="shared" si="93"/>
        <v>photography books</v>
      </c>
      <c r="S995" s="4">
        <f t="shared" si="94"/>
        <v>0.77632653061224488</v>
      </c>
      <c r="T995" s="5">
        <f t="shared" si="95"/>
        <v>101.44</v>
      </c>
    </row>
    <row r="996" spans="1:20" x14ac:dyDescent="0.35">
      <c r="A996">
        <v>994</v>
      </c>
      <c r="B996" t="s">
        <v>2015</v>
      </c>
      <c r="C996" s="3" t="s">
        <v>2016</v>
      </c>
      <c r="D996" s="5">
        <v>141100</v>
      </c>
      <c r="E996" s="5">
        <v>74073</v>
      </c>
      <c r="F996" t="s">
        <v>14</v>
      </c>
      <c r="G996">
        <v>842</v>
      </c>
      <c r="H996" t="s">
        <v>21</v>
      </c>
      <c r="I996" t="s">
        <v>22</v>
      </c>
      <c r="J996">
        <v>1413522000</v>
      </c>
      <c r="K996">
        <v>1414040400</v>
      </c>
      <c r="L996" s="11">
        <f t="shared" si="90"/>
        <v>41929.208333333336</v>
      </c>
      <c r="M996" s="11">
        <f t="shared" si="91"/>
        <v>41935.208333333336</v>
      </c>
      <c r="N996" t="b">
        <v>0</v>
      </c>
      <c r="O996" t="b">
        <v>1</v>
      </c>
      <c r="P996" t="s">
        <v>206</v>
      </c>
      <c r="Q996" t="str">
        <f t="shared" si="92"/>
        <v>publishing</v>
      </c>
      <c r="R996" t="str">
        <f t="shared" si="93"/>
        <v>translations</v>
      </c>
      <c r="S996" s="4">
        <f t="shared" si="94"/>
        <v>0.52496810772501767</v>
      </c>
      <c r="T996" s="5">
        <f t="shared" si="95"/>
        <v>87.972684085510693</v>
      </c>
    </row>
    <row r="997" spans="1:20" x14ac:dyDescent="0.35">
      <c r="A997">
        <v>995</v>
      </c>
      <c r="B997" t="s">
        <v>2017</v>
      </c>
      <c r="C997" s="3" t="s">
        <v>2018</v>
      </c>
      <c r="D997" s="5">
        <v>97300</v>
      </c>
      <c r="E997" s="5">
        <v>153216</v>
      </c>
      <c r="F997" t="s">
        <v>20</v>
      </c>
      <c r="G997">
        <v>2043</v>
      </c>
      <c r="H997" t="s">
        <v>21</v>
      </c>
      <c r="I997" t="s">
        <v>22</v>
      </c>
      <c r="J997">
        <v>1541307600</v>
      </c>
      <c r="K997">
        <v>1543816800</v>
      </c>
      <c r="L997" s="11">
        <f t="shared" si="90"/>
        <v>43408.208333333328</v>
      </c>
      <c r="M997" s="11">
        <f t="shared" si="91"/>
        <v>43437.25</v>
      </c>
      <c r="N997" t="b">
        <v>0</v>
      </c>
      <c r="O997" t="b">
        <v>1</v>
      </c>
      <c r="P997" t="s">
        <v>17</v>
      </c>
      <c r="Q997" t="str">
        <f t="shared" si="92"/>
        <v>food</v>
      </c>
      <c r="R997" t="str">
        <f t="shared" si="93"/>
        <v>food trucks</v>
      </c>
      <c r="S997" s="4">
        <f t="shared" si="94"/>
        <v>1.5746762589928058</v>
      </c>
      <c r="T997" s="5">
        <f t="shared" si="95"/>
        <v>74.995594713656388</v>
      </c>
    </row>
    <row r="998" spans="1:20" ht="31" x14ac:dyDescent="0.35">
      <c r="A998">
        <v>996</v>
      </c>
      <c r="B998" t="s">
        <v>2019</v>
      </c>
      <c r="C998" s="3" t="s">
        <v>2020</v>
      </c>
      <c r="D998" s="5">
        <v>6600</v>
      </c>
      <c r="E998" s="5">
        <v>4814</v>
      </c>
      <c r="F998" t="s">
        <v>14</v>
      </c>
      <c r="G998">
        <v>112</v>
      </c>
      <c r="H998" t="s">
        <v>21</v>
      </c>
      <c r="I998" t="s">
        <v>22</v>
      </c>
      <c r="J998">
        <v>1357106400</v>
      </c>
      <c r="K998">
        <v>1359698400</v>
      </c>
      <c r="L998" s="11">
        <f t="shared" si="90"/>
        <v>41276.25</v>
      </c>
      <c r="M998" s="11">
        <f t="shared" si="91"/>
        <v>41306.25</v>
      </c>
      <c r="N998" t="b">
        <v>0</v>
      </c>
      <c r="O998" t="b">
        <v>0</v>
      </c>
      <c r="P998" t="s">
        <v>33</v>
      </c>
      <c r="Q998" t="str">
        <f t="shared" si="92"/>
        <v>theater</v>
      </c>
      <c r="R998" t="str">
        <f t="shared" si="93"/>
        <v>plays</v>
      </c>
      <c r="S998" s="4">
        <f t="shared" si="94"/>
        <v>0.72939393939393937</v>
      </c>
      <c r="T998" s="5">
        <f t="shared" si="95"/>
        <v>42.982142857142854</v>
      </c>
    </row>
    <row r="999" spans="1:20" x14ac:dyDescent="0.35">
      <c r="A999">
        <v>997</v>
      </c>
      <c r="B999" t="s">
        <v>2021</v>
      </c>
      <c r="C999" s="3" t="s">
        <v>2022</v>
      </c>
      <c r="D999" s="5">
        <v>7600</v>
      </c>
      <c r="E999" s="5">
        <v>4603</v>
      </c>
      <c r="F999" t="s">
        <v>74</v>
      </c>
      <c r="G999">
        <v>139</v>
      </c>
      <c r="H999" t="s">
        <v>107</v>
      </c>
      <c r="I999" t="s">
        <v>108</v>
      </c>
      <c r="J999">
        <v>1390197600</v>
      </c>
      <c r="K999">
        <v>1390629600</v>
      </c>
      <c r="L999" s="11">
        <f t="shared" si="90"/>
        <v>41659.25</v>
      </c>
      <c r="M999" s="11">
        <f t="shared" si="91"/>
        <v>41664.25</v>
      </c>
      <c r="N999" t="b">
        <v>0</v>
      </c>
      <c r="O999" t="b">
        <v>0</v>
      </c>
      <c r="P999" t="s">
        <v>33</v>
      </c>
      <c r="Q999" t="str">
        <f t="shared" si="92"/>
        <v>theater</v>
      </c>
      <c r="R999" t="str">
        <f t="shared" si="93"/>
        <v>plays</v>
      </c>
      <c r="S999" s="4">
        <f t="shared" si="94"/>
        <v>0.60565789473684206</v>
      </c>
      <c r="T999" s="5">
        <f t="shared" si="95"/>
        <v>33.115107913669064</v>
      </c>
    </row>
    <row r="1000" spans="1:20" x14ac:dyDescent="0.35">
      <c r="A1000">
        <v>998</v>
      </c>
      <c r="B1000" t="s">
        <v>2023</v>
      </c>
      <c r="C1000" s="3" t="s">
        <v>2024</v>
      </c>
      <c r="D1000" s="5">
        <v>66600</v>
      </c>
      <c r="E1000" s="5">
        <v>37823</v>
      </c>
      <c r="F1000" t="s">
        <v>14</v>
      </c>
      <c r="G1000">
        <v>374</v>
      </c>
      <c r="H1000" t="s">
        <v>21</v>
      </c>
      <c r="I1000" t="s">
        <v>22</v>
      </c>
      <c r="J1000">
        <v>1265868000</v>
      </c>
      <c r="K1000">
        <v>1267077600</v>
      </c>
      <c r="L1000" s="11">
        <f t="shared" si="90"/>
        <v>40220.25</v>
      </c>
      <c r="M1000" s="11">
        <f t="shared" si="91"/>
        <v>40234.25</v>
      </c>
      <c r="N1000" t="b">
        <v>0</v>
      </c>
      <c r="O1000" t="b">
        <v>1</v>
      </c>
      <c r="P1000" t="s">
        <v>60</v>
      </c>
      <c r="Q1000" t="str">
        <f t="shared" si="92"/>
        <v>music</v>
      </c>
      <c r="R1000" t="str">
        <f t="shared" si="93"/>
        <v>indie rock</v>
      </c>
      <c r="S1000" s="4">
        <f t="shared" si="94"/>
        <v>0.5679129129129129</v>
      </c>
      <c r="T1000" s="5">
        <f t="shared" si="95"/>
        <v>101.13101604278074</v>
      </c>
    </row>
    <row r="1001" spans="1:20" x14ac:dyDescent="0.35">
      <c r="A1001">
        <v>999</v>
      </c>
      <c r="B1001" t="s">
        <v>2025</v>
      </c>
      <c r="C1001" s="3" t="s">
        <v>2026</v>
      </c>
      <c r="D1001" s="5">
        <v>111100</v>
      </c>
      <c r="E1001" s="5">
        <v>62819</v>
      </c>
      <c r="F1001" t="s">
        <v>74</v>
      </c>
      <c r="G1001">
        <v>1122</v>
      </c>
      <c r="H1001" t="s">
        <v>21</v>
      </c>
      <c r="I1001" t="s">
        <v>22</v>
      </c>
      <c r="J1001">
        <v>1467176400</v>
      </c>
      <c r="K1001">
        <v>1467781200</v>
      </c>
      <c r="L1001" s="11">
        <f t="shared" si="90"/>
        <v>42550.208333333328</v>
      </c>
      <c r="M1001" s="11">
        <f t="shared" si="91"/>
        <v>42557.208333333328</v>
      </c>
      <c r="N1001" t="b">
        <v>0</v>
      </c>
      <c r="O1001" t="b">
        <v>0</v>
      </c>
      <c r="P1001" t="s">
        <v>17</v>
      </c>
      <c r="Q1001" t="str">
        <f t="shared" si="92"/>
        <v>food</v>
      </c>
      <c r="R1001" t="str">
        <f t="shared" si="93"/>
        <v>food trucks</v>
      </c>
      <c r="S1001" s="4">
        <f t="shared" si="94"/>
        <v>0.56542754275427543</v>
      </c>
      <c r="T1001" s="5">
        <f t="shared" si="95"/>
        <v>55.98841354723708</v>
      </c>
    </row>
    <row r="1002" spans="1:20" x14ac:dyDescent="0.35">
      <c r="G1002">
        <f>SUM(G2:G1001)</f>
        <v>727005</v>
      </c>
      <c r="M1002" s="11"/>
    </row>
  </sheetData>
  <conditionalFormatting sqref="F1:F1048576">
    <cfRule type="containsText" dxfId="23" priority="13" operator="containsText" text="canceled">
      <formula>NOT(ISERROR(SEARCH("canceled",F1)))</formula>
    </cfRule>
    <cfRule type="containsText" dxfId="22" priority="16" operator="containsText" text="successful">
      <formula>NOT(ISERROR(SEARCH("successful",F1)))</formula>
    </cfRule>
    <cfRule type="containsText" dxfId="21" priority="17" operator="containsText" text="failed">
      <formula>NOT(ISERROR(SEARCH("failed",F1)))</formula>
    </cfRule>
    <cfRule type="colorScale" priority="18">
      <colorScale>
        <cfvo type="min"/>
        <cfvo type="percentile" val="50"/>
        <cfvo type="max"/>
        <color rgb="FFF8696B"/>
        <color rgb="FFFFEB84"/>
        <color rgb="FF63BE7B"/>
      </colorScale>
    </cfRule>
  </conditionalFormatting>
  <conditionalFormatting sqref="F2:F1001">
    <cfRule type="containsText" dxfId="20" priority="5" operator="containsText" text="live">
      <formula>NOT(ISERROR(SEARCH("live",F2)))</formula>
    </cfRule>
  </conditionalFormatting>
  <conditionalFormatting sqref="F10">
    <cfRule type="containsText" dxfId="19" priority="15" operator="containsText" text="live">
      <formula>NOT(ISERROR(SEARCH("live",F10)))</formula>
    </cfRule>
  </conditionalFormatting>
  <conditionalFormatting sqref="F21">
    <cfRule type="containsText" dxfId="18" priority="14" operator="containsText" text="canceled">
      <formula>NOT(ISERROR(SEARCH("canceled",F21)))</formula>
    </cfRule>
  </conditionalFormatting>
  <conditionalFormatting sqref="S2:S1001">
    <cfRule type="cellIs" dxfId="17" priority="1" operator="greaterThan">
      <formula>2</formula>
    </cfRule>
    <cfRule type="cellIs" dxfId="16" priority="2" operator="between">
      <formula>1</formula>
      <formula>1.99</formula>
    </cfRule>
    <cfRule type="cellIs" dxfId="15" priority="3" operator="lessThan">
      <formula>0.99</formula>
    </cfRule>
  </conditionalFormatting>
  <pageMargins left="0.75" right="0.75" top="1" bottom="1" header="0.5" footer="0.5"/>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973C1-D916-4335-B836-3081B661250C}">
  <sheetPr codeName="Sheet9"/>
  <dimension ref="A4:K33"/>
  <sheetViews>
    <sheetView workbookViewId="0">
      <selection activeCell="M24" sqref="M24"/>
    </sheetView>
  </sheetViews>
  <sheetFormatPr defaultRowHeight="15.5" x14ac:dyDescent="0.35"/>
  <cols>
    <col min="1" max="1" width="15.83203125" style="24" bestFit="1" customWidth="1"/>
    <col min="2" max="2" width="15.08203125" style="24" bestFit="1" customWidth="1"/>
    <col min="3" max="3" width="5.5" style="24" bestFit="1" customWidth="1"/>
    <col min="4" max="4" width="9.25" style="24" bestFit="1" customWidth="1"/>
    <col min="5" max="5" width="10.58203125" style="24" bestFit="1" customWidth="1"/>
    <col min="6" max="6" width="7.9140625" style="37" customWidth="1"/>
    <col min="7" max="7" width="11.5" style="37" customWidth="1"/>
    <col min="8" max="8" width="7.4140625" style="37" bestFit="1" customWidth="1"/>
    <col min="9" max="9" width="7.4140625" style="24" bestFit="1" customWidth="1"/>
    <col min="10" max="10" width="2.08203125" style="24" customWidth="1"/>
    <col min="11" max="20" width="7.4140625" style="24" bestFit="1" customWidth="1"/>
    <col min="21" max="21" width="4.25" style="24" customWidth="1"/>
    <col min="22" max="31" width="7.4140625" style="24" bestFit="1" customWidth="1"/>
    <col min="32" max="391" width="8.9140625" style="24" bestFit="1" customWidth="1"/>
    <col min="392" max="768" width="9.9140625" style="24" bestFit="1" customWidth="1"/>
    <col min="769" max="950" width="10.9140625" style="24" bestFit="1" customWidth="1"/>
    <col min="951" max="951" width="11.75" style="24" bestFit="1" customWidth="1"/>
    <col min="952" max="952" width="10.9140625" style="24" bestFit="1" customWidth="1"/>
    <col min="953" max="953" width="15.5" style="24" bestFit="1" customWidth="1"/>
    <col min="954" max="954" width="9.9140625" style="24" bestFit="1" customWidth="1"/>
    <col min="955" max="955" width="15.5" style="24" bestFit="1" customWidth="1"/>
    <col min="956" max="956" width="9.9140625" style="24" bestFit="1" customWidth="1"/>
    <col min="957" max="957" width="15.5" style="24" bestFit="1" customWidth="1"/>
    <col min="958" max="958" width="9.9140625" style="24" bestFit="1" customWidth="1"/>
    <col min="959" max="959" width="15.5" style="24" bestFit="1" customWidth="1"/>
    <col min="960" max="960" width="9.9140625" style="24" bestFit="1" customWidth="1"/>
    <col min="961" max="961" width="15.5" style="24" bestFit="1" customWidth="1"/>
    <col min="962" max="962" width="10.9140625" style="24" bestFit="1" customWidth="1"/>
    <col min="963" max="963" width="15.5" style="24" bestFit="1" customWidth="1"/>
    <col min="964" max="964" width="9.9140625" style="24" bestFit="1" customWidth="1"/>
    <col min="965" max="965" width="15.5" style="24" bestFit="1" customWidth="1"/>
    <col min="966" max="966" width="9.9140625" style="24" bestFit="1" customWidth="1"/>
    <col min="967" max="967" width="15.5" style="24" bestFit="1" customWidth="1"/>
    <col min="968" max="969" width="9.9140625" style="24" bestFit="1" customWidth="1"/>
    <col min="970" max="970" width="15.5" style="24" bestFit="1" customWidth="1"/>
    <col min="971" max="971" width="9.9140625" style="24" bestFit="1" customWidth="1"/>
    <col min="972" max="972" width="10.9140625" style="24" bestFit="1" customWidth="1"/>
    <col min="973" max="973" width="15.5" style="24" bestFit="1" customWidth="1"/>
    <col min="974" max="974" width="10.9140625" style="24" bestFit="1" customWidth="1"/>
    <col min="975" max="975" width="15.5" style="24" bestFit="1" customWidth="1"/>
    <col min="976" max="976" width="9.9140625" style="24" bestFit="1" customWidth="1"/>
    <col min="977" max="977" width="15.5" style="24" bestFit="1" customWidth="1"/>
    <col min="978" max="978" width="10.9140625" style="24" bestFit="1" customWidth="1"/>
    <col min="979" max="979" width="15.5" style="24" bestFit="1" customWidth="1"/>
    <col min="980" max="980" width="10.9140625" style="24" bestFit="1" customWidth="1"/>
    <col min="981" max="981" width="15.5" style="24" bestFit="1" customWidth="1"/>
    <col min="982" max="982" width="9.9140625" style="24" bestFit="1" customWidth="1"/>
    <col min="983" max="983" width="15.5" style="24" bestFit="1" customWidth="1"/>
    <col min="984" max="984" width="9.9140625" style="24" bestFit="1" customWidth="1"/>
    <col min="985" max="985" width="15.5" style="24" bestFit="1" customWidth="1"/>
    <col min="986" max="986" width="10.9140625" style="24" bestFit="1" customWidth="1"/>
    <col min="987" max="987" width="15.5" style="24" bestFit="1" customWidth="1"/>
    <col min="988" max="988" width="9.9140625" style="24" bestFit="1" customWidth="1"/>
    <col min="989" max="989" width="15.5" style="24" bestFit="1" customWidth="1"/>
    <col min="990" max="990" width="10.9140625" style="24" bestFit="1" customWidth="1"/>
    <col min="991" max="991" width="15.5" style="24" bestFit="1" customWidth="1"/>
    <col min="992" max="992" width="10.9140625" style="24" bestFit="1" customWidth="1"/>
    <col min="993" max="993" width="15.5" style="24" bestFit="1" customWidth="1"/>
    <col min="994" max="994" width="10.9140625" style="24" bestFit="1" customWidth="1"/>
    <col min="995" max="995" width="15.5" style="24" bestFit="1" customWidth="1"/>
    <col min="996" max="996" width="9.9140625" style="24" bestFit="1" customWidth="1"/>
    <col min="997" max="997" width="15.5" style="24" bestFit="1" customWidth="1"/>
    <col min="998" max="998" width="10.9140625" style="24" bestFit="1" customWidth="1"/>
    <col min="999" max="999" width="15.5" style="24" bestFit="1" customWidth="1"/>
    <col min="1000" max="1000" width="9.9140625" style="24" bestFit="1" customWidth="1"/>
    <col min="1001" max="1001" width="15.5" style="24" bestFit="1" customWidth="1"/>
    <col min="1002" max="1003" width="9.9140625" style="24" bestFit="1" customWidth="1"/>
    <col min="1004" max="1004" width="15.5" style="24" bestFit="1" customWidth="1"/>
    <col min="1005" max="1005" width="10.9140625" style="24" bestFit="1" customWidth="1"/>
    <col min="1006" max="1006" width="15.5" style="24" bestFit="1" customWidth="1"/>
    <col min="1007" max="1007" width="10.9140625" style="24" bestFit="1" customWidth="1"/>
    <col min="1008" max="1008" width="15.5" style="24" bestFit="1" customWidth="1"/>
    <col min="1009" max="1009" width="9.9140625" style="24" bestFit="1" customWidth="1"/>
    <col min="1010" max="1010" width="15.5" style="24" bestFit="1" customWidth="1"/>
    <col min="1011" max="1011" width="9.9140625" style="24" bestFit="1" customWidth="1"/>
    <col min="1012" max="1012" width="15.5" style="24" bestFit="1" customWidth="1"/>
    <col min="1013" max="1013" width="9.9140625" style="24" bestFit="1" customWidth="1"/>
    <col min="1014" max="1014" width="15.5" style="24" bestFit="1" customWidth="1"/>
    <col min="1015" max="1015" width="10.9140625" style="24" bestFit="1" customWidth="1"/>
    <col min="1016" max="1016" width="15.5" style="24" bestFit="1" customWidth="1"/>
    <col min="1017" max="1017" width="9.9140625" style="24" bestFit="1" customWidth="1"/>
    <col min="1018" max="1018" width="15.5" style="24" bestFit="1" customWidth="1"/>
    <col min="1019" max="1019" width="9.9140625" style="24" bestFit="1" customWidth="1"/>
    <col min="1020" max="1020" width="15.5" style="24" bestFit="1" customWidth="1"/>
    <col min="1021" max="1021" width="9.9140625" style="24" bestFit="1" customWidth="1"/>
    <col min="1022" max="1022" width="15.5" style="24" bestFit="1" customWidth="1"/>
    <col min="1023" max="1023" width="10.9140625" style="24" bestFit="1" customWidth="1"/>
    <col min="1024" max="1024" width="15.5" style="24" bestFit="1" customWidth="1"/>
    <col min="1025" max="1025" width="10.9140625" style="24" bestFit="1" customWidth="1"/>
    <col min="1026" max="1026" width="15.5" style="24" bestFit="1" customWidth="1"/>
    <col min="1027" max="1027" width="10.9140625" style="24" bestFit="1" customWidth="1"/>
    <col min="1028" max="1028" width="15.5" style="24" bestFit="1" customWidth="1"/>
    <col min="1029" max="1029" width="9.9140625" style="24" bestFit="1" customWidth="1"/>
    <col min="1030" max="1030" width="10.9140625" style="24" bestFit="1" customWidth="1"/>
    <col min="1031" max="1031" width="15.5" style="24" bestFit="1" customWidth="1"/>
    <col min="1032" max="1032" width="9.9140625" style="24" bestFit="1" customWidth="1"/>
    <col min="1033" max="1033" width="15.5" style="24" bestFit="1" customWidth="1"/>
    <col min="1034" max="1034" width="9.9140625" style="24" bestFit="1" customWidth="1"/>
    <col min="1035" max="1035" width="10.9140625" style="24" bestFit="1" customWidth="1"/>
    <col min="1036" max="1036" width="15.5" style="24" bestFit="1" customWidth="1"/>
    <col min="1037" max="1037" width="10.9140625" style="24" bestFit="1" customWidth="1"/>
    <col min="1038" max="1038" width="15.5" style="24" bestFit="1" customWidth="1"/>
    <col min="1039" max="1039" width="9.9140625" style="24" bestFit="1" customWidth="1"/>
    <col min="1040" max="1040" width="15.5" style="24" bestFit="1" customWidth="1"/>
    <col min="1041" max="1041" width="9.9140625" style="24" bestFit="1" customWidth="1"/>
    <col min="1042" max="1042" width="10.9140625" style="24" bestFit="1" customWidth="1"/>
    <col min="1043" max="1043" width="15.5" style="24" bestFit="1" customWidth="1"/>
    <col min="1044" max="1044" width="10.9140625" style="24" bestFit="1" customWidth="1"/>
    <col min="1045" max="1045" width="15.5" style="24" bestFit="1" customWidth="1"/>
    <col min="1046" max="1046" width="9.9140625" style="24" bestFit="1" customWidth="1"/>
    <col min="1047" max="1047" width="15.5" style="24" bestFit="1" customWidth="1"/>
    <col min="1048" max="1048" width="9.9140625" style="24" bestFit="1" customWidth="1"/>
    <col min="1049" max="1049" width="15.5" style="24" bestFit="1" customWidth="1"/>
    <col min="1050" max="1050" width="9.9140625" style="24" bestFit="1" customWidth="1"/>
    <col min="1051" max="1051" width="10.9140625" style="24" bestFit="1" customWidth="1"/>
    <col min="1052" max="1052" width="15.5" style="24" bestFit="1" customWidth="1"/>
    <col min="1053" max="1053" width="10.9140625" style="24" bestFit="1" customWidth="1"/>
    <col min="1054" max="1054" width="15.5" style="24" bestFit="1" customWidth="1"/>
    <col min="1055" max="1056" width="9.9140625" style="24" bestFit="1" customWidth="1"/>
    <col min="1057" max="1057" width="15.5" style="24" bestFit="1" customWidth="1"/>
    <col min="1058" max="1058" width="10.9140625" style="24" bestFit="1" customWidth="1"/>
    <col min="1059" max="1059" width="16.5" style="24" bestFit="1" customWidth="1"/>
    <col min="1060" max="1060" width="10.9140625" style="24" bestFit="1" customWidth="1"/>
    <col min="1061" max="1061" width="16.5" style="24" bestFit="1" customWidth="1"/>
    <col min="1062" max="1062" width="10.9140625" style="24" bestFit="1" customWidth="1"/>
    <col min="1063" max="1063" width="16.5" style="24" bestFit="1" customWidth="1"/>
    <col min="1064" max="1064" width="10.9140625" style="24" bestFit="1" customWidth="1"/>
    <col min="1065" max="1065" width="16.5" style="24" bestFit="1" customWidth="1"/>
    <col min="1066" max="1066" width="10.9140625" style="24" bestFit="1" customWidth="1"/>
    <col min="1067" max="1067" width="9.9140625" style="24" bestFit="1" customWidth="1"/>
    <col min="1068" max="1068" width="16.5" style="24" bestFit="1" customWidth="1"/>
    <col min="1069" max="1069" width="10.9140625" style="24" bestFit="1" customWidth="1"/>
    <col min="1070" max="1070" width="16.5" style="24" bestFit="1" customWidth="1"/>
    <col min="1071" max="1071" width="10.9140625" style="24" bestFit="1" customWidth="1"/>
    <col min="1072" max="1072" width="16.5" style="24" bestFit="1" customWidth="1"/>
    <col min="1073" max="1073" width="10.9140625" style="24" bestFit="1" customWidth="1"/>
    <col min="1074" max="1074" width="16.5" style="24" bestFit="1" customWidth="1"/>
    <col min="1075" max="1075" width="10.9140625" style="24" bestFit="1" customWidth="1"/>
    <col min="1076" max="1076" width="16.5" style="24" bestFit="1" customWidth="1"/>
    <col min="1077" max="1077" width="10.9140625" style="24" bestFit="1" customWidth="1"/>
    <col min="1078" max="1078" width="16.5" style="24" bestFit="1" customWidth="1"/>
    <col min="1079" max="1079" width="10.9140625" style="24" bestFit="1" customWidth="1"/>
    <col min="1080" max="1080" width="16.5" style="24" bestFit="1" customWidth="1"/>
    <col min="1081" max="1082" width="10.9140625" style="24" bestFit="1" customWidth="1"/>
    <col min="1083" max="1083" width="16.5" style="24" bestFit="1" customWidth="1"/>
    <col min="1084" max="1084" width="10.9140625" style="24" bestFit="1" customWidth="1"/>
    <col min="1085" max="1085" width="16.5" style="24" bestFit="1" customWidth="1"/>
    <col min="1086" max="1086" width="10.9140625" style="24" bestFit="1" customWidth="1"/>
    <col min="1087" max="1087" width="16.5" style="24" bestFit="1" customWidth="1"/>
    <col min="1088" max="1088" width="10.9140625" style="24" bestFit="1" customWidth="1"/>
    <col min="1089" max="1089" width="16.5" style="24" bestFit="1" customWidth="1"/>
    <col min="1090" max="1090" width="10.9140625" style="24" bestFit="1" customWidth="1"/>
    <col min="1091" max="1091" width="16.5" style="24" bestFit="1" customWidth="1"/>
    <col min="1092" max="1092" width="10.9140625" style="24" bestFit="1" customWidth="1"/>
    <col min="1093" max="1093" width="16.5" style="24" bestFit="1" customWidth="1"/>
    <col min="1094" max="1094" width="10.9140625" style="24" bestFit="1" customWidth="1"/>
    <col min="1095" max="1095" width="16.5" style="24" bestFit="1" customWidth="1"/>
    <col min="1096" max="1096" width="10.9140625" style="24" bestFit="1" customWidth="1"/>
    <col min="1097" max="1097" width="16.5" style="24" bestFit="1" customWidth="1"/>
    <col min="1098" max="1098" width="10.9140625" style="24" bestFit="1" customWidth="1"/>
    <col min="1099" max="1099" width="16.5" style="24" bestFit="1" customWidth="1"/>
    <col min="1100" max="1100" width="10.9140625" style="24" bestFit="1" customWidth="1"/>
    <col min="1101" max="1101" width="16.5" style="24" bestFit="1" customWidth="1"/>
    <col min="1102" max="1102" width="10.9140625" style="24" bestFit="1" customWidth="1"/>
    <col min="1103" max="1103" width="16.5" style="24" bestFit="1" customWidth="1"/>
    <col min="1104" max="1104" width="10.9140625" style="24" bestFit="1" customWidth="1"/>
    <col min="1105" max="1105" width="16.5" style="24" bestFit="1" customWidth="1"/>
    <col min="1106" max="1106" width="10.9140625" style="24" bestFit="1" customWidth="1"/>
    <col min="1107" max="1107" width="16.5" style="24" bestFit="1" customWidth="1"/>
    <col min="1108" max="1108" width="10.9140625" style="24" bestFit="1" customWidth="1"/>
    <col min="1109" max="1109" width="16.5" style="24" bestFit="1" customWidth="1"/>
    <col min="1110" max="1110" width="10.9140625" style="24" bestFit="1" customWidth="1"/>
    <col min="1111" max="1111" width="16.5" style="24" bestFit="1" customWidth="1"/>
    <col min="1112" max="1112" width="10.9140625" style="24" bestFit="1" customWidth="1"/>
    <col min="1113" max="1113" width="16.5" style="24" bestFit="1" customWidth="1"/>
    <col min="1114" max="1114" width="10.9140625" style="24" bestFit="1" customWidth="1"/>
    <col min="1115" max="1115" width="16.5" style="24" bestFit="1" customWidth="1"/>
    <col min="1116" max="1116" width="10.9140625" style="24" bestFit="1" customWidth="1"/>
    <col min="1117" max="1117" width="16.5" style="24" bestFit="1" customWidth="1"/>
    <col min="1118" max="1118" width="10.9140625" style="24" bestFit="1" customWidth="1"/>
    <col min="1119" max="1119" width="16.5" style="24" bestFit="1" customWidth="1"/>
    <col min="1120" max="1120" width="10.9140625" style="24" bestFit="1" customWidth="1"/>
    <col min="1121" max="1121" width="16.5" style="24" bestFit="1" customWidth="1"/>
    <col min="1122" max="1122" width="10.9140625" style="24" bestFit="1" customWidth="1"/>
    <col min="1123" max="1123" width="16.5" style="24" bestFit="1" customWidth="1"/>
    <col min="1124" max="1124" width="10.9140625" style="24" bestFit="1" customWidth="1"/>
    <col min="1125" max="1125" width="16.5" style="24" bestFit="1" customWidth="1"/>
    <col min="1126" max="1126" width="10.9140625" style="24" bestFit="1" customWidth="1"/>
    <col min="1127" max="1127" width="16.5" style="24" bestFit="1" customWidth="1"/>
    <col min="1128" max="1128" width="10.9140625" style="24" bestFit="1" customWidth="1"/>
    <col min="1129" max="1129" width="9.9140625" style="24" bestFit="1" customWidth="1"/>
    <col min="1130" max="1130" width="16.5" style="24" bestFit="1" customWidth="1"/>
    <col min="1131" max="1131" width="10.9140625" style="24" bestFit="1" customWidth="1"/>
    <col min="1132" max="1132" width="16.5" style="24" bestFit="1" customWidth="1"/>
    <col min="1133" max="1133" width="10.9140625" style="24" bestFit="1" customWidth="1"/>
    <col min="1134" max="1134" width="16.5" style="24" bestFit="1" customWidth="1"/>
    <col min="1135" max="1135" width="10.9140625" style="24" bestFit="1" customWidth="1"/>
    <col min="1136" max="1136" width="16.5" style="24" bestFit="1" customWidth="1"/>
    <col min="1137" max="1137" width="10.9140625" style="24" bestFit="1" customWidth="1"/>
    <col min="1138" max="1138" width="16.5" style="24" bestFit="1" customWidth="1"/>
    <col min="1139" max="1139" width="10.9140625" style="24" bestFit="1" customWidth="1"/>
    <col min="1140" max="1140" width="16.5" style="24" bestFit="1" customWidth="1"/>
    <col min="1141" max="1141" width="10.9140625" style="24" bestFit="1" customWidth="1"/>
    <col min="1142" max="1142" width="16.5" style="24" bestFit="1" customWidth="1"/>
    <col min="1143" max="1144" width="10.9140625" style="24" bestFit="1" customWidth="1"/>
    <col min="1145" max="1145" width="16.5" style="24" bestFit="1" customWidth="1"/>
    <col min="1146" max="1147" width="10.9140625" style="24" bestFit="1" customWidth="1"/>
    <col min="1148" max="1148" width="16.5" style="24" bestFit="1" customWidth="1"/>
    <col min="1149" max="1150" width="10.9140625" style="24" bestFit="1" customWidth="1"/>
    <col min="1151" max="1151" width="16.5" style="24" bestFit="1" customWidth="1"/>
    <col min="1152" max="1152" width="10.9140625" style="24" bestFit="1" customWidth="1"/>
    <col min="1153" max="1153" width="16.5" style="24" bestFit="1" customWidth="1"/>
    <col min="1154" max="1154" width="10.9140625" style="24" bestFit="1" customWidth="1"/>
    <col min="1155" max="1155" width="16.5" style="24" bestFit="1" customWidth="1"/>
    <col min="1156" max="1156" width="10.9140625" style="24" bestFit="1" customWidth="1"/>
    <col min="1157" max="1157" width="16.5" style="24" bestFit="1" customWidth="1"/>
    <col min="1158" max="1158" width="10.9140625" style="24" bestFit="1" customWidth="1"/>
    <col min="1159" max="1159" width="16.5" style="24" bestFit="1" customWidth="1"/>
    <col min="1160" max="1160" width="10.9140625" style="24" bestFit="1" customWidth="1"/>
    <col min="1161" max="1161" width="16.5" style="24" bestFit="1" customWidth="1"/>
    <col min="1162" max="1162" width="10.9140625" style="24" bestFit="1" customWidth="1"/>
    <col min="1163" max="1163" width="16.5" style="24" bestFit="1" customWidth="1"/>
    <col min="1164" max="1164" width="10.9140625" style="24" bestFit="1" customWidth="1"/>
    <col min="1165" max="1165" width="16.5" style="24" bestFit="1" customWidth="1"/>
    <col min="1166" max="1166" width="10.9140625" style="24" bestFit="1" customWidth="1"/>
    <col min="1167" max="1167" width="16.5" style="24" bestFit="1" customWidth="1"/>
    <col min="1168" max="1168" width="10.9140625" style="24" bestFit="1" customWidth="1"/>
    <col min="1169" max="1169" width="16.5" style="24" bestFit="1" customWidth="1"/>
    <col min="1170" max="1170" width="10.9140625" style="24" bestFit="1" customWidth="1"/>
    <col min="1171" max="1171" width="16.5" style="24" bestFit="1" customWidth="1"/>
    <col min="1172" max="1172" width="10.9140625" style="24" bestFit="1" customWidth="1"/>
    <col min="1173" max="1173" width="16.5" style="24" bestFit="1" customWidth="1"/>
    <col min="1174" max="1174" width="10.9140625" style="24" bestFit="1" customWidth="1"/>
    <col min="1175" max="1175" width="16.5" style="24" bestFit="1" customWidth="1"/>
    <col min="1176" max="1176" width="10.9140625" style="24" bestFit="1" customWidth="1"/>
    <col min="1177" max="1177" width="16.5" style="24" bestFit="1" customWidth="1"/>
    <col min="1178" max="1178" width="10.9140625" style="24" bestFit="1" customWidth="1"/>
    <col min="1179" max="1179" width="16.5" style="24" bestFit="1" customWidth="1"/>
    <col min="1180" max="1180" width="10.9140625" style="24" bestFit="1" customWidth="1"/>
    <col min="1181" max="1181" width="16.5" style="24" bestFit="1" customWidth="1"/>
    <col min="1182" max="1182" width="10.9140625" style="24" bestFit="1" customWidth="1"/>
    <col min="1183" max="1183" width="16.5" style="24" bestFit="1" customWidth="1"/>
    <col min="1184" max="1184" width="10.9140625" style="24" bestFit="1" customWidth="1"/>
    <col min="1185" max="1185" width="16.5" style="24" bestFit="1" customWidth="1"/>
    <col min="1186" max="1186" width="10.9140625" style="24" bestFit="1" customWidth="1"/>
    <col min="1187" max="1187" width="16.5" style="24" bestFit="1" customWidth="1"/>
    <col min="1188" max="1188" width="10.9140625" style="24" bestFit="1" customWidth="1"/>
    <col min="1189" max="1189" width="16.5" style="24" bestFit="1" customWidth="1"/>
    <col min="1190" max="1190" width="10.9140625" style="24" bestFit="1" customWidth="1"/>
    <col min="1191" max="1191" width="16.5" style="24" bestFit="1" customWidth="1"/>
    <col min="1192" max="1192" width="10.9140625" style="24" bestFit="1" customWidth="1"/>
    <col min="1193" max="1193" width="16.5" style="24" bestFit="1" customWidth="1"/>
    <col min="1194" max="1194" width="10.9140625" style="24" bestFit="1" customWidth="1"/>
    <col min="1195" max="1195" width="16.5" style="24" bestFit="1" customWidth="1"/>
    <col min="1196" max="1196" width="10.9140625" style="24" bestFit="1" customWidth="1"/>
    <col min="1197" max="1197" width="16.5" style="24" bestFit="1" customWidth="1"/>
    <col min="1198" max="1198" width="10.9140625" style="24" bestFit="1" customWidth="1"/>
    <col min="1199" max="1199" width="16.5" style="24" bestFit="1" customWidth="1"/>
    <col min="1200" max="1200" width="10.9140625" style="24" bestFit="1" customWidth="1"/>
    <col min="1201" max="1201" width="16.5" style="24" bestFit="1" customWidth="1"/>
    <col min="1202" max="1202" width="10.9140625" style="24" bestFit="1" customWidth="1"/>
    <col min="1203" max="1203" width="16.5" style="24" bestFit="1" customWidth="1"/>
    <col min="1204" max="1204" width="10.9140625" style="24" bestFit="1" customWidth="1"/>
    <col min="1205" max="1205" width="16.5" style="24" bestFit="1" customWidth="1"/>
    <col min="1206" max="1206" width="10.9140625" style="24" bestFit="1" customWidth="1"/>
    <col min="1207" max="1207" width="16.5" style="24" bestFit="1" customWidth="1"/>
    <col min="1208" max="1208" width="10.9140625" style="24" bestFit="1" customWidth="1"/>
    <col min="1209" max="1209" width="16.5" style="24" bestFit="1" customWidth="1"/>
    <col min="1210" max="1210" width="10.9140625" style="24" bestFit="1" customWidth="1"/>
    <col min="1211" max="1211" width="16.5" style="24" bestFit="1" customWidth="1"/>
    <col min="1212" max="1212" width="10.9140625" style="24" bestFit="1" customWidth="1"/>
    <col min="1213" max="1213" width="16.5" style="24" bestFit="1" customWidth="1"/>
    <col min="1214" max="1214" width="10.9140625" style="24" bestFit="1" customWidth="1"/>
    <col min="1215" max="1215" width="16.5" style="24" bestFit="1" customWidth="1"/>
    <col min="1216" max="1216" width="10.9140625" style="24" bestFit="1" customWidth="1"/>
    <col min="1217" max="1217" width="16.5" style="24" bestFit="1" customWidth="1"/>
    <col min="1218" max="1218" width="10.9140625" style="24" bestFit="1" customWidth="1"/>
    <col min="1219" max="1219" width="16.5" style="24" bestFit="1" customWidth="1"/>
    <col min="1220" max="1220" width="10.9140625" style="24" bestFit="1" customWidth="1"/>
    <col min="1221" max="1221" width="16.5" style="24" bestFit="1" customWidth="1"/>
    <col min="1222" max="1222" width="10.9140625" style="24" bestFit="1" customWidth="1"/>
    <col min="1223" max="1223" width="16.5" style="24" bestFit="1" customWidth="1"/>
    <col min="1224" max="1224" width="10.9140625" style="24" bestFit="1" customWidth="1"/>
    <col min="1225" max="1225" width="9.9140625" style="24" bestFit="1" customWidth="1"/>
    <col min="1226" max="1226" width="16.5" style="24" bestFit="1" customWidth="1"/>
    <col min="1227" max="1227" width="10.9140625" style="24" bestFit="1" customWidth="1"/>
    <col min="1228" max="1228" width="16.5" style="24" bestFit="1" customWidth="1"/>
    <col min="1229" max="1229" width="10.9140625" style="24" bestFit="1" customWidth="1"/>
    <col min="1230" max="1230" width="16.5" style="24" bestFit="1" customWidth="1"/>
    <col min="1231" max="1231" width="10.9140625" style="24" bestFit="1" customWidth="1"/>
    <col min="1232" max="1232" width="16.5" style="24" bestFit="1" customWidth="1"/>
    <col min="1233" max="1233" width="10.9140625" style="24" bestFit="1" customWidth="1"/>
    <col min="1234" max="1234" width="16.5" style="24" bestFit="1" customWidth="1"/>
    <col min="1235" max="1235" width="10.9140625" style="24" bestFit="1" customWidth="1"/>
    <col min="1236" max="1236" width="16.5" style="24" bestFit="1" customWidth="1"/>
    <col min="1237" max="1237" width="10.9140625" style="24" bestFit="1" customWidth="1"/>
    <col min="1238" max="1238" width="16.5" style="24" bestFit="1" customWidth="1"/>
    <col min="1239" max="1239" width="10.9140625" style="24" bestFit="1" customWidth="1"/>
    <col min="1240" max="1240" width="16.5" style="24" bestFit="1" customWidth="1"/>
    <col min="1241" max="1241" width="10.9140625" style="24" bestFit="1" customWidth="1"/>
    <col min="1242" max="1242" width="16.5" style="24" bestFit="1" customWidth="1"/>
    <col min="1243" max="1243" width="10.9140625" style="24" bestFit="1" customWidth="1"/>
    <col min="1244" max="1244" width="16.5" style="24" bestFit="1" customWidth="1"/>
    <col min="1245" max="1245" width="10.9140625" style="24" bestFit="1" customWidth="1"/>
    <col min="1246" max="1246" width="16.5" style="24" bestFit="1" customWidth="1"/>
    <col min="1247" max="1247" width="10.9140625" style="24" bestFit="1" customWidth="1"/>
    <col min="1248" max="1248" width="16.5" style="24" bestFit="1" customWidth="1"/>
    <col min="1249" max="1249" width="10.9140625" style="24" bestFit="1" customWidth="1"/>
    <col min="1250" max="1250" width="16.5" style="24" bestFit="1" customWidth="1"/>
    <col min="1251" max="1251" width="10.9140625" style="24" bestFit="1" customWidth="1"/>
    <col min="1252" max="1252" width="16.5" style="24" bestFit="1" customWidth="1"/>
    <col min="1253" max="1253" width="10.9140625" style="24" bestFit="1" customWidth="1"/>
    <col min="1254" max="1254" width="9.9140625" style="24" bestFit="1" customWidth="1"/>
    <col min="1255" max="1255" width="16.5" style="24" bestFit="1" customWidth="1"/>
    <col min="1256" max="1256" width="10.9140625" style="24" bestFit="1" customWidth="1"/>
    <col min="1257" max="1257" width="16.5" style="24" bestFit="1" customWidth="1"/>
    <col min="1258" max="1259" width="10.9140625" style="24" bestFit="1" customWidth="1"/>
    <col min="1260" max="1260" width="16.5" style="24" bestFit="1" customWidth="1"/>
    <col min="1261" max="1261" width="10.9140625" style="24" bestFit="1" customWidth="1"/>
    <col min="1262" max="1262" width="16.5" style="24" bestFit="1" customWidth="1"/>
    <col min="1263" max="1263" width="10.9140625" style="24" bestFit="1" customWidth="1"/>
    <col min="1264" max="1264" width="16.5" style="24" bestFit="1" customWidth="1"/>
    <col min="1265" max="1265" width="10.9140625" style="24" bestFit="1" customWidth="1"/>
    <col min="1266" max="1266" width="16.5" style="24" bestFit="1" customWidth="1"/>
    <col min="1267" max="1267" width="10.9140625" style="24" bestFit="1" customWidth="1"/>
    <col min="1268" max="1268" width="16.5" style="24" bestFit="1" customWidth="1"/>
    <col min="1269" max="1269" width="10.9140625" style="24" bestFit="1" customWidth="1"/>
    <col min="1270" max="1270" width="16.5" style="24" bestFit="1" customWidth="1"/>
    <col min="1271" max="1271" width="10.9140625" style="24" bestFit="1" customWidth="1"/>
    <col min="1272" max="1272" width="16.5" style="24" bestFit="1" customWidth="1"/>
    <col min="1273" max="1273" width="10.9140625" style="24" bestFit="1" customWidth="1"/>
    <col min="1274" max="1274" width="16.5" style="24" bestFit="1" customWidth="1"/>
    <col min="1275" max="1275" width="10.9140625" style="24" bestFit="1" customWidth="1"/>
    <col min="1276" max="1276" width="16.5" style="24" bestFit="1" customWidth="1"/>
    <col min="1277" max="1277" width="10.9140625" style="24" bestFit="1" customWidth="1"/>
    <col min="1278" max="1278" width="16.5" style="24" bestFit="1" customWidth="1"/>
    <col min="1279" max="1279" width="10.9140625" style="24" bestFit="1" customWidth="1"/>
    <col min="1280" max="1280" width="16.5" style="24" bestFit="1" customWidth="1"/>
    <col min="1281" max="1281" width="10.9140625" style="24" bestFit="1" customWidth="1"/>
    <col min="1282" max="1282" width="16.5" style="24" bestFit="1" customWidth="1"/>
    <col min="1283" max="1284" width="10.9140625" style="24" bestFit="1" customWidth="1"/>
    <col min="1285" max="1285" width="16.5" style="24" bestFit="1" customWidth="1"/>
    <col min="1286" max="1286" width="10.9140625" style="24" bestFit="1" customWidth="1"/>
    <col min="1287" max="1287" width="16.5" style="24" bestFit="1" customWidth="1"/>
    <col min="1288" max="1289" width="10.9140625" style="24" bestFit="1" customWidth="1"/>
    <col min="1290" max="1290" width="16.5" style="24" bestFit="1" customWidth="1"/>
    <col min="1291" max="1291" width="10.9140625" style="24" bestFit="1" customWidth="1"/>
    <col min="1292" max="1292" width="16.5" style="24" bestFit="1" customWidth="1"/>
    <col min="1293" max="1293" width="10.9140625" style="24" bestFit="1" customWidth="1"/>
    <col min="1294" max="1294" width="16.5" style="24" bestFit="1" customWidth="1"/>
    <col min="1295" max="1295" width="10.9140625" style="24" bestFit="1" customWidth="1"/>
    <col min="1296" max="1296" width="16.5" style="24" bestFit="1" customWidth="1"/>
    <col min="1297" max="1297" width="10.9140625" style="24" bestFit="1" customWidth="1"/>
    <col min="1298" max="1298" width="16.5" style="24" bestFit="1" customWidth="1"/>
    <col min="1299" max="1299" width="10.9140625" style="24" bestFit="1" customWidth="1"/>
    <col min="1300" max="1300" width="16.5" style="24" bestFit="1" customWidth="1"/>
    <col min="1301" max="1302" width="10.9140625" style="24" bestFit="1" customWidth="1"/>
    <col min="1303" max="1303" width="16.5" style="24" bestFit="1" customWidth="1"/>
    <col min="1304" max="1304" width="10.9140625" style="24" bestFit="1" customWidth="1"/>
    <col min="1305" max="1305" width="16.5" style="24" bestFit="1" customWidth="1"/>
    <col min="1306" max="1306" width="10.9140625" style="24" bestFit="1" customWidth="1"/>
    <col min="1307" max="1307" width="16.5" style="24" bestFit="1" customWidth="1"/>
    <col min="1308" max="1309" width="10.9140625" style="24" bestFit="1" customWidth="1"/>
    <col min="1310" max="1310" width="16.5" style="24" bestFit="1" customWidth="1"/>
    <col min="1311" max="1311" width="10.9140625" style="24" bestFit="1" customWidth="1"/>
    <col min="1312" max="1312" width="16.5" style="24" bestFit="1" customWidth="1"/>
    <col min="1313" max="1313" width="10.9140625" style="24" bestFit="1" customWidth="1"/>
    <col min="1314" max="1314" width="16.5" style="24" bestFit="1" customWidth="1"/>
    <col min="1315" max="1315" width="10.9140625" style="24" bestFit="1" customWidth="1"/>
    <col min="1316" max="1316" width="16.5" style="24" bestFit="1" customWidth="1"/>
    <col min="1317" max="1317" width="10.9140625" style="24" bestFit="1" customWidth="1"/>
    <col min="1318" max="1318" width="16.5" style="24" bestFit="1" customWidth="1"/>
    <col min="1319" max="1319" width="10.9140625" style="24" bestFit="1" customWidth="1"/>
    <col min="1320" max="1320" width="16.5" style="24" bestFit="1" customWidth="1"/>
    <col min="1321" max="1321" width="10.9140625" style="24" bestFit="1" customWidth="1"/>
    <col min="1322" max="1322" width="16.5" style="24" bestFit="1" customWidth="1"/>
    <col min="1323" max="1324" width="10.9140625" style="24" bestFit="1" customWidth="1"/>
    <col min="1325" max="1325" width="16.5" style="24" bestFit="1" customWidth="1"/>
    <col min="1326" max="1326" width="10.9140625" style="24" bestFit="1" customWidth="1"/>
    <col min="1327" max="1327" width="16.5" style="24" bestFit="1" customWidth="1"/>
    <col min="1328" max="1328" width="10.9140625" style="24" bestFit="1" customWidth="1"/>
    <col min="1329" max="1329" width="16.5" style="24" bestFit="1" customWidth="1"/>
    <col min="1330" max="1330" width="10.9140625" style="24" bestFit="1" customWidth="1"/>
    <col min="1331" max="1331" width="16.5" style="24" bestFit="1" customWidth="1"/>
    <col min="1332" max="1332" width="10.9140625" style="24" bestFit="1" customWidth="1"/>
    <col min="1333" max="1333" width="16.5" style="24" bestFit="1" customWidth="1"/>
    <col min="1334" max="1334" width="10.9140625" style="24" bestFit="1" customWidth="1"/>
    <col min="1335" max="1335" width="16.5" style="24" bestFit="1" customWidth="1"/>
    <col min="1336" max="1336" width="10.9140625" style="24" bestFit="1" customWidth="1"/>
    <col min="1337" max="1337" width="16.5" style="24" bestFit="1" customWidth="1"/>
    <col min="1338" max="1338" width="10.9140625" style="24" bestFit="1" customWidth="1"/>
    <col min="1339" max="1339" width="16.5" style="24" bestFit="1" customWidth="1"/>
    <col min="1340" max="1340" width="10.9140625" style="24" bestFit="1" customWidth="1"/>
    <col min="1341" max="1341" width="16.5" style="24" bestFit="1" customWidth="1"/>
    <col min="1342" max="1342" width="10.9140625" style="24" bestFit="1" customWidth="1"/>
    <col min="1343" max="1343" width="16.5" style="24" bestFit="1" customWidth="1"/>
    <col min="1344" max="1344" width="10.9140625" style="24" bestFit="1" customWidth="1"/>
    <col min="1345" max="1345" width="16.5" style="24" bestFit="1" customWidth="1"/>
    <col min="1346" max="1346" width="10.9140625" style="24" bestFit="1" customWidth="1"/>
    <col min="1347" max="1347" width="16.5" style="24" bestFit="1" customWidth="1"/>
    <col min="1348" max="1348" width="10.9140625" style="24" bestFit="1" customWidth="1"/>
    <col min="1349" max="1349" width="16.5" style="24" bestFit="1" customWidth="1"/>
    <col min="1350" max="1350" width="10.9140625" style="24" bestFit="1" customWidth="1"/>
    <col min="1351" max="1351" width="16.5" style="24" bestFit="1" customWidth="1"/>
    <col min="1352" max="1352" width="10.9140625" style="24" bestFit="1" customWidth="1"/>
    <col min="1353" max="1353" width="16.5" style="24" bestFit="1" customWidth="1"/>
    <col min="1354" max="1354" width="10.9140625" style="24" bestFit="1" customWidth="1"/>
    <col min="1355" max="1355" width="16.5" style="24" bestFit="1" customWidth="1"/>
    <col min="1356" max="1356" width="10.9140625" style="24" bestFit="1" customWidth="1"/>
    <col min="1357" max="1357" width="16.5" style="24" bestFit="1" customWidth="1"/>
    <col min="1358" max="1358" width="10.9140625" style="24" bestFit="1" customWidth="1"/>
    <col min="1359" max="1359" width="16.5" style="24" bestFit="1" customWidth="1"/>
    <col min="1360" max="1360" width="10.9140625" style="24" bestFit="1" customWidth="1"/>
    <col min="1361" max="1361" width="16.5" style="24" bestFit="1" customWidth="1"/>
    <col min="1362" max="1362" width="10.9140625" style="24" bestFit="1" customWidth="1"/>
    <col min="1363" max="1363" width="16.5" style="24" bestFit="1" customWidth="1"/>
    <col min="1364" max="1365" width="10.9140625" style="24" bestFit="1" customWidth="1"/>
    <col min="1366" max="1366" width="16.5" style="24" bestFit="1" customWidth="1"/>
    <col min="1367" max="1367" width="10.9140625" style="24" bestFit="1" customWidth="1"/>
    <col min="1368" max="1368" width="16.5" style="24" bestFit="1" customWidth="1"/>
    <col min="1369" max="1370" width="10.9140625" style="24" bestFit="1" customWidth="1"/>
    <col min="1371" max="1371" width="16.5" style="24" bestFit="1" customWidth="1"/>
    <col min="1372" max="1372" width="10.9140625" style="24" bestFit="1" customWidth="1"/>
    <col min="1373" max="1373" width="16.5" style="24" bestFit="1" customWidth="1"/>
    <col min="1374" max="1374" width="10.9140625" style="24" bestFit="1" customWidth="1"/>
    <col min="1375" max="1375" width="16.5" style="24" bestFit="1" customWidth="1"/>
    <col min="1376" max="1376" width="10.9140625" style="24" bestFit="1" customWidth="1"/>
    <col min="1377" max="1377" width="16.5" style="24" bestFit="1" customWidth="1"/>
    <col min="1378" max="1378" width="10.9140625" style="24" bestFit="1" customWidth="1"/>
    <col min="1379" max="1379" width="16.5" style="24" bestFit="1" customWidth="1"/>
    <col min="1380" max="1380" width="10.9140625" style="24" bestFit="1" customWidth="1"/>
    <col min="1381" max="1381" width="16.5" style="24" bestFit="1" customWidth="1"/>
    <col min="1382" max="1382" width="10.9140625" style="24" bestFit="1" customWidth="1"/>
    <col min="1383" max="1383" width="16.5" style="24" bestFit="1" customWidth="1"/>
    <col min="1384" max="1384" width="10.9140625" style="24" bestFit="1" customWidth="1"/>
    <col min="1385" max="1385" width="16.5" style="24" bestFit="1" customWidth="1"/>
    <col min="1386" max="1386" width="10.9140625" style="24" bestFit="1" customWidth="1"/>
    <col min="1387" max="1387" width="16.5" style="24" bestFit="1" customWidth="1"/>
    <col min="1388" max="1388" width="10.9140625" style="24" bestFit="1" customWidth="1"/>
    <col min="1389" max="1389" width="16.5" style="24" bestFit="1" customWidth="1"/>
    <col min="1390" max="1390" width="10.9140625" style="24" bestFit="1" customWidth="1"/>
    <col min="1391" max="1391" width="16.5" style="24" bestFit="1" customWidth="1"/>
    <col min="1392" max="1392" width="10.9140625" style="24" bestFit="1" customWidth="1"/>
    <col min="1393" max="1393" width="16.5" style="24" bestFit="1" customWidth="1"/>
    <col min="1394" max="1394" width="10.9140625" style="24" bestFit="1" customWidth="1"/>
    <col min="1395" max="1395" width="16.5" style="24" bestFit="1" customWidth="1"/>
    <col min="1396" max="1396" width="10.9140625" style="24" bestFit="1" customWidth="1"/>
    <col min="1397" max="1397" width="16.5" style="24" bestFit="1" customWidth="1"/>
    <col min="1398" max="1398" width="10.9140625" style="24" bestFit="1" customWidth="1"/>
    <col min="1399" max="1399" width="16.5" style="24" bestFit="1" customWidth="1"/>
    <col min="1400" max="1400" width="10.9140625" style="24" bestFit="1" customWidth="1"/>
    <col min="1401" max="1401" width="16.5" style="24" bestFit="1" customWidth="1"/>
    <col min="1402" max="1402" width="10.9140625" style="24" bestFit="1" customWidth="1"/>
    <col min="1403" max="1403" width="16.5" style="24" bestFit="1" customWidth="1"/>
    <col min="1404" max="1404" width="10.9140625" style="24" bestFit="1" customWidth="1"/>
    <col min="1405" max="1405" width="16.5" style="24" bestFit="1" customWidth="1"/>
    <col min="1406" max="1406" width="10.9140625" style="24" bestFit="1" customWidth="1"/>
    <col min="1407" max="1407" width="16.5" style="24" bestFit="1" customWidth="1"/>
    <col min="1408" max="1408" width="10.9140625" style="24" bestFit="1" customWidth="1"/>
    <col min="1409" max="1409" width="16.5" style="24" bestFit="1" customWidth="1"/>
    <col min="1410" max="1410" width="10.9140625" style="24" bestFit="1" customWidth="1"/>
    <col min="1411" max="1411" width="16.5" style="24" bestFit="1" customWidth="1"/>
    <col min="1412" max="1412" width="10.9140625" style="24" bestFit="1" customWidth="1"/>
    <col min="1413" max="1413" width="16.5" style="24" bestFit="1" customWidth="1"/>
    <col min="1414" max="1414" width="11.75" style="24" bestFit="1" customWidth="1"/>
    <col min="1415" max="1419" width="5.4140625" style="24" bestFit="1" customWidth="1"/>
    <col min="1420" max="1420" width="13" style="24" bestFit="1" customWidth="1"/>
    <col min="1421" max="1424" width="8.9140625" style="24" bestFit="1" customWidth="1"/>
    <col min="1425" max="1425" width="9.9140625" style="24" bestFit="1" customWidth="1"/>
    <col min="1426" max="1426" width="13" style="24" bestFit="1" customWidth="1"/>
    <col min="1427" max="1434" width="8.9140625" style="24" bestFit="1" customWidth="1"/>
    <col min="1435" max="1435" width="13" style="24" bestFit="1" customWidth="1"/>
    <col min="1436" max="1436" width="7.4140625" style="24" bestFit="1" customWidth="1"/>
    <col min="1437" max="1440" width="8.9140625" style="24" bestFit="1" customWidth="1"/>
    <col min="1441" max="1442" width="9.9140625" style="24" bestFit="1" customWidth="1"/>
    <col min="1443" max="1443" width="13" style="24" bestFit="1" customWidth="1"/>
    <col min="1444" max="1449" width="8.9140625" style="24" bestFit="1" customWidth="1"/>
    <col min="1450" max="1454" width="9.9140625" style="24" bestFit="1" customWidth="1"/>
    <col min="1455" max="1455" width="13" style="24" bestFit="1" customWidth="1"/>
    <col min="1456" max="1461" width="8.9140625" style="24" bestFit="1" customWidth="1"/>
    <col min="1462" max="1462" width="9.9140625" style="24" bestFit="1" customWidth="1"/>
    <col min="1463" max="1463" width="14.5" style="24" bestFit="1" customWidth="1"/>
    <col min="1464" max="1467" width="8.9140625" style="24" bestFit="1" customWidth="1"/>
    <col min="1468" max="1468" width="9.9140625" style="24" bestFit="1" customWidth="1"/>
    <col min="1469" max="1469" width="14.5" style="24" bestFit="1" customWidth="1"/>
    <col min="1470" max="1470" width="8.9140625" style="24" bestFit="1" customWidth="1"/>
    <col min="1471" max="1472" width="9.9140625" style="24" bestFit="1" customWidth="1"/>
    <col min="1473" max="1473" width="14.5" style="24" bestFit="1" customWidth="1"/>
    <col min="1474" max="1475" width="8.9140625" style="24" bestFit="1" customWidth="1"/>
    <col min="1476" max="1480" width="9.9140625" style="24" bestFit="1" customWidth="1"/>
    <col min="1481" max="1481" width="14.5" style="24" bestFit="1" customWidth="1"/>
    <col min="1482" max="1490" width="8.9140625" style="24" bestFit="1" customWidth="1"/>
    <col min="1491" max="1493" width="9.9140625" style="24" bestFit="1" customWidth="1"/>
    <col min="1494" max="1494" width="14.5" style="24" bestFit="1" customWidth="1"/>
    <col min="1495" max="1498" width="8.9140625" style="24" bestFit="1" customWidth="1"/>
    <col min="1499" max="1501" width="9.9140625" style="24" bestFit="1" customWidth="1"/>
    <col min="1502" max="1502" width="14.5" style="24" bestFit="1" customWidth="1"/>
    <col min="1503" max="1503" width="8.9140625" style="24" bestFit="1" customWidth="1"/>
    <col min="1504" max="1506" width="9.9140625" style="24" bestFit="1" customWidth="1"/>
    <col min="1507" max="1507" width="14.5" style="24" bestFit="1" customWidth="1"/>
    <col min="1508" max="1511" width="8.9140625" style="24" bestFit="1" customWidth="1"/>
    <col min="1512" max="1515" width="9.9140625" style="24" bestFit="1" customWidth="1"/>
    <col min="1516" max="1516" width="14.5" style="24" bestFit="1" customWidth="1"/>
    <col min="1517" max="1522" width="8.9140625" style="24" bestFit="1" customWidth="1"/>
    <col min="1523" max="1526" width="9.9140625" style="24" bestFit="1" customWidth="1"/>
    <col min="1527" max="1527" width="14.5" style="24" bestFit="1" customWidth="1"/>
    <col min="1528" max="1528" width="8.9140625" style="24" bestFit="1" customWidth="1"/>
    <col min="1529" max="1529" width="9.9140625" style="24" bestFit="1" customWidth="1"/>
    <col min="1530" max="1530" width="14.5" style="24" bestFit="1" customWidth="1"/>
    <col min="1531" max="1533" width="8.9140625" style="24" bestFit="1" customWidth="1"/>
    <col min="1534" max="1536" width="9.9140625" style="24" bestFit="1" customWidth="1"/>
    <col min="1537" max="1537" width="14.5" style="24" bestFit="1" customWidth="1"/>
    <col min="1538" max="1538" width="8.9140625" style="24" bestFit="1" customWidth="1"/>
    <col min="1539" max="1539" width="7.4140625" style="24" bestFit="1" customWidth="1"/>
    <col min="1540" max="1541" width="8.9140625" style="24" bestFit="1" customWidth="1"/>
    <col min="1542" max="1545" width="9.9140625" style="24" bestFit="1" customWidth="1"/>
    <col min="1546" max="1546" width="14.5" style="24" bestFit="1" customWidth="1"/>
    <col min="1547" max="1548" width="8.9140625" style="24" bestFit="1" customWidth="1"/>
    <col min="1549" max="1549" width="9.9140625" style="24" bestFit="1" customWidth="1"/>
    <col min="1550" max="1550" width="14.5" style="24" bestFit="1" customWidth="1"/>
    <col min="1551" max="1555" width="8.9140625" style="24" bestFit="1" customWidth="1"/>
    <col min="1556" max="1557" width="9.9140625" style="24" bestFit="1" customWidth="1"/>
    <col min="1558" max="1558" width="14.5" style="24" bestFit="1" customWidth="1"/>
    <col min="1559" max="1564" width="8.9140625" style="24" bestFit="1" customWidth="1"/>
    <col min="1565" max="1568" width="9.9140625" style="24" bestFit="1" customWidth="1"/>
    <col min="1569" max="1569" width="14.5" style="24" bestFit="1" customWidth="1"/>
    <col min="1570" max="1570" width="8.9140625" style="24" bestFit="1" customWidth="1"/>
    <col min="1571" max="1572" width="9.9140625" style="24" bestFit="1" customWidth="1"/>
    <col min="1573" max="1573" width="14.5" style="24" bestFit="1" customWidth="1"/>
    <col min="1574" max="1576" width="8.9140625" style="24" bestFit="1" customWidth="1"/>
    <col min="1577" max="1578" width="9.9140625" style="24" bestFit="1" customWidth="1"/>
    <col min="1579" max="1579" width="14.5" style="24" bestFit="1" customWidth="1"/>
    <col min="1580" max="1585" width="8.9140625" style="24" bestFit="1" customWidth="1"/>
    <col min="1586" max="1586" width="14.5" style="24" bestFit="1" customWidth="1"/>
    <col min="1587" max="1590" width="8.9140625" style="24" bestFit="1" customWidth="1"/>
    <col min="1591" max="1591" width="9.9140625" style="24" bestFit="1" customWidth="1"/>
    <col min="1592" max="1592" width="14.5" style="24" bestFit="1" customWidth="1"/>
    <col min="1593" max="1595" width="8.9140625" style="24" bestFit="1" customWidth="1"/>
    <col min="1596" max="1598" width="9.9140625" style="24" bestFit="1" customWidth="1"/>
    <col min="1599" max="1599" width="14.5" style="24" bestFit="1" customWidth="1"/>
    <col min="1600" max="1601" width="8.9140625" style="24" bestFit="1" customWidth="1"/>
    <col min="1602" max="1603" width="9.9140625" style="24" bestFit="1" customWidth="1"/>
    <col min="1604" max="1604" width="14.5" style="24" bestFit="1" customWidth="1"/>
    <col min="1605" max="1606" width="8.9140625" style="24" bestFit="1" customWidth="1"/>
    <col min="1607" max="1609" width="9.9140625" style="24" bestFit="1" customWidth="1"/>
    <col min="1610" max="1610" width="14.5" style="24" bestFit="1" customWidth="1"/>
    <col min="1611" max="1613" width="8.9140625" style="24" bestFit="1" customWidth="1"/>
    <col min="1614" max="1615" width="9.9140625" style="24" bestFit="1" customWidth="1"/>
    <col min="1616" max="1616" width="14.5" style="24" bestFit="1" customWidth="1"/>
    <col min="1617" max="1619" width="8.9140625" style="24" bestFit="1" customWidth="1"/>
    <col min="1620" max="1621" width="9.9140625" style="24" bestFit="1" customWidth="1"/>
    <col min="1622" max="1622" width="14.5" style="24" bestFit="1" customWidth="1"/>
    <col min="1623" max="1628" width="8.9140625" style="24" bestFit="1" customWidth="1"/>
    <col min="1629" max="1630" width="9.9140625" style="24" bestFit="1" customWidth="1"/>
    <col min="1631" max="1631" width="14.5" style="24" bestFit="1" customWidth="1"/>
    <col min="1632" max="1639" width="8.9140625" style="24" bestFit="1" customWidth="1"/>
    <col min="1640" max="1640" width="9.9140625" style="24" bestFit="1" customWidth="1"/>
    <col min="1641" max="1641" width="14.5" style="24" bestFit="1" customWidth="1"/>
    <col min="1642" max="1644" width="8.9140625" style="24" bestFit="1" customWidth="1"/>
    <col min="1645" max="1648" width="9.9140625" style="24" bestFit="1" customWidth="1"/>
    <col min="1649" max="1649" width="14.5" style="24" bestFit="1" customWidth="1"/>
    <col min="1650" max="1654" width="8.9140625" style="24" bestFit="1" customWidth="1"/>
    <col min="1655" max="1657" width="9.9140625" style="24" bestFit="1" customWidth="1"/>
    <col min="1658" max="1658" width="14.5" style="24" bestFit="1" customWidth="1"/>
    <col min="1659" max="1661" width="8.9140625" style="24" bestFit="1" customWidth="1"/>
    <col min="1662" max="1662" width="14.5" style="24" bestFit="1" customWidth="1"/>
    <col min="1663" max="1666" width="8.9140625" style="24" bestFit="1" customWidth="1"/>
    <col min="1667" max="1668" width="9.9140625" style="24" bestFit="1" customWidth="1"/>
    <col min="1669" max="1669" width="14.5" style="24" bestFit="1" customWidth="1"/>
    <col min="1670" max="1672" width="8.9140625" style="24" bestFit="1" customWidth="1"/>
    <col min="1673" max="1675" width="9.9140625" style="24" bestFit="1" customWidth="1"/>
    <col min="1676" max="1676" width="14.5" style="24" bestFit="1" customWidth="1"/>
    <col min="1677" max="1678" width="8.9140625" style="24" bestFit="1" customWidth="1"/>
    <col min="1679" max="1679" width="9.9140625" style="24" bestFit="1" customWidth="1"/>
    <col min="1680" max="1680" width="14.5" style="24" bestFit="1" customWidth="1"/>
    <col min="1681" max="1681" width="8.9140625" style="24" bestFit="1" customWidth="1"/>
    <col min="1682" max="1682" width="7.4140625" style="24" bestFit="1" customWidth="1"/>
    <col min="1683" max="1685" width="8.9140625" style="24" bestFit="1" customWidth="1"/>
    <col min="1686" max="1688" width="9.9140625" style="24" bestFit="1" customWidth="1"/>
    <col min="1689" max="1689" width="14.5" style="24" bestFit="1" customWidth="1"/>
    <col min="1690" max="1690" width="8.9140625" style="24" bestFit="1" customWidth="1"/>
    <col min="1691" max="1692" width="9.9140625" style="24" bestFit="1" customWidth="1"/>
    <col min="1693" max="1693" width="14.5" style="24" bestFit="1" customWidth="1"/>
    <col min="1694" max="1695" width="8.9140625" style="24" bestFit="1" customWidth="1"/>
    <col min="1696" max="1700" width="9.9140625" style="24" bestFit="1" customWidth="1"/>
    <col min="1701" max="1701" width="14.5" style="24" bestFit="1" customWidth="1"/>
    <col min="1702" max="1702" width="8.9140625" style="24" bestFit="1" customWidth="1"/>
    <col min="1703" max="1703" width="14.5" style="24" bestFit="1" customWidth="1"/>
    <col min="1704" max="1706" width="8.9140625" style="24" bestFit="1" customWidth="1"/>
    <col min="1707" max="1709" width="9.9140625" style="24" bestFit="1" customWidth="1"/>
    <col min="1710" max="1710" width="14.5" style="24" bestFit="1" customWidth="1"/>
    <col min="1711" max="1713" width="8.9140625" style="24" bestFit="1" customWidth="1"/>
    <col min="1714" max="1715" width="9.9140625" style="24" bestFit="1" customWidth="1"/>
    <col min="1716" max="1716" width="14.5" style="24" bestFit="1" customWidth="1"/>
    <col min="1717" max="1721" width="8.9140625" style="24" bestFit="1" customWidth="1"/>
    <col min="1722" max="1724" width="9.9140625" style="24" bestFit="1" customWidth="1"/>
    <col min="1725" max="1725" width="14.5" style="24" bestFit="1" customWidth="1"/>
    <col min="1726" max="1730" width="8.9140625" style="24" bestFit="1" customWidth="1"/>
    <col min="1731" max="1733" width="9.9140625" style="24" bestFit="1" customWidth="1"/>
    <col min="1734" max="1734" width="14.5" style="24" bestFit="1" customWidth="1"/>
    <col min="1735" max="1740" width="8.9140625" style="24" bestFit="1" customWidth="1"/>
    <col min="1741" max="1743" width="9.9140625" style="24" bestFit="1" customWidth="1"/>
    <col min="1744" max="1744" width="14.5" style="24" bestFit="1" customWidth="1"/>
    <col min="1745" max="1749" width="8.9140625" style="24" bestFit="1" customWidth="1"/>
    <col min="1750" max="1752" width="9.9140625" style="24" bestFit="1" customWidth="1"/>
    <col min="1753" max="1753" width="14.5" style="24" bestFit="1" customWidth="1"/>
    <col min="1754" max="1760" width="8.9140625" style="24" bestFit="1" customWidth="1"/>
    <col min="1761" max="1762" width="9.9140625" style="24" bestFit="1" customWidth="1"/>
    <col min="1763" max="1763" width="14.5" style="24" bestFit="1" customWidth="1"/>
    <col min="1764" max="1768" width="8.9140625" style="24" bestFit="1" customWidth="1"/>
    <col min="1769" max="1770" width="9.9140625" style="24" bestFit="1" customWidth="1"/>
    <col min="1771" max="1771" width="14.5" style="24" bestFit="1" customWidth="1"/>
    <col min="1772" max="1776" width="8.9140625" style="24" bestFit="1" customWidth="1"/>
    <col min="1777" max="1779" width="9.9140625" style="24" bestFit="1" customWidth="1"/>
    <col min="1780" max="1780" width="14.5" style="24" bestFit="1" customWidth="1"/>
    <col min="1781" max="1786" width="8.9140625" style="24" bestFit="1" customWidth="1"/>
    <col min="1787" max="1790" width="9.9140625" style="24" bestFit="1" customWidth="1"/>
    <col min="1791" max="1791" width="14.5" style="24" bestFit="1" customWidth="1"/>
    <col min="1792" max="1794" width="8.9140625" style="24" bestFit="1" customWidth="1"/>
    <col min="1795" max="1796" width="9.9140625" style="24" bestFit="1" customWidth="1"/>
    <col min="1797" max="1797" width="14.5" style="24" bestFit="1" customWidth="1"/>
    <col min="1798" max="1799" width="8.9140625" style="24" bestFit="1" customWidth="1"/>
    <col min="1800" max="1801" width="9.9140625" style="24" bestFit="1" customWidth="1"/>
    <col min="1802" max="1802" width="14.5" style="24" bestFit="1" customWidth="1"/>
    <col min="1803" max="1805" width="8.9140625" style="24" bestFit="1" customWidth="1"/>
    <col min="1806" max="1806" width="14.5" style="24" bestFit="1" customWidth="1"/>
    <col min="1807" max="1810" width="8.9140625" style="24" bestFit="1" customWidth="1"/>
    <col min="1811" max="1813" width="9.9140625" style="24" bestFit="1" customWidth="1"/>
    <col min="1814" max="1814" width="14.5" style="24" bestFit="1" customWidth="1"/>
    <col min="1815" max="1818" width="8.9140625" style="24" bestFit="1" customWidth="1"/>
    <col min="1819" max="1820" width="9.9140625" style="24" bestFit="1" customWidth="1"/>
    <col min="1821" max="1821" width="14.5" style="24" bestFit="1" customWidth="1"/>
    <col min="1822" max="1825" width="8.9140625" style="24" bestFit="1" customWidth="1"/>
    <col min="1826" max="1831" width="9.9140625" style="24" bestFit="1" customWidth="1"/>
    <col min="1832" max="1832" width="14.5" style="24" bestFit="1" customWidth="1"/>
    <col min="1833" max="1836" width="8.9140625" style="24" bestFit="1" customWidth="1"/>
    <col min="1837" max="1841" width="9.9140625" style="24" bestFit="1" customWidth="1"/>
    <col min="1842" max="1842" width="14.5" style="24" bestFit="1" customWidth="1"/>
    <col min="1843" max="1844" width="8.9140625" style="24" bestFit="1" customWidth="1"/>
    <col min="1845" max="1847" width="9.9140625" style="24" bestFit="1" customWidth="1"/>
    <col min="1848" max="1848" width="14.5" style="24" bestFit="1" customWidth="1"/>
    <col min="1849" max="1849" width="8.9140625" style="24" bestFit="1" customWidth="1"/>
    <col min="1850" max="1850" width="7.4140625" style="24" bestFit="1" customWidth="1"/>
    <col min="1851" max="1853" width="8.9140625" style="24" bestFit="1" customWidth="1"/>
    <col min="1854" max="1854" width="14.5" style="24" bestFit="1" customWidth="1"/>
    <col min="1855" max="1858" width="8.9140625" style="24" bestFit="1" customWidth="1"/>
    <col min="1859" max="1859" width="9.9140625" style="24" bestFit="1" customWidth="1"/>
    <col min="1860" max="1860" width="14.5" style="24" bestFit="1" customWidth="1"/>
    <col min="1861" max="1863" width="8.9140625" style="24" bestFit="1" customWidth="1"/>
    <col min="1864" max="1865" width="9.9140625" style="24" bestFit="1" customWidth="1"/>
    <col min="1866" max="1866" width="14.5" style="24" bestFit="1" customWidth="1"/>
    <col min="1867" max="1868" width="8.9140625" style="24" bestFit="1" customWidth="1"/>
    <col min="1869" max="1870" width="9.9140625" style="24" bestFit="1" customWidth="1"/>
    <col min="1871" max="1871" width="14.5" style="24" bestFit="1" customWidth="1"/>
    <col min="1872" max="1872" width="8.9140625" style="24" bestFit="1" customWidth="1"/>
    <col min="1873" max="1876" width="9.9140625" style="24" bestFit="1" customWidth="1"/>
    <col min="1877" max="1877" width="14.5" style="24" bestFit="1" customWidth="1"/>
    <col min="1878" max="1879" width="8.9140625" style="24" bestFit="1" customWidth="1"/>
    <col min="1880" max="1880" width="9.9140625" style="24" bestFit="1" customWidth="1"/>
    <col min="1881" max="1881" width="14.5" style="24" bestFit="1" customWidth="1"/>
    <col min="1882" max="1887" width="8.9140625" style="24" bestFit="1" customWidth="1"/>
    <col min="1888" max="1888" width="9.9140625" style="24" bestFit="1" customWidth="1"/>
    <col min="1889" max="1889" width="14.5" style="24" bestFit="1" customWidth="1"/>
    <col min="1890" max="1898" width="8.9140625" style="24" bestFit="1" customWidth="1"/>
    <col min="1899" max="1899" width="9.9140625" style="24" bestFit="1" customWidth="1"/>
    <col min="1900" max="1900" width="14.5" style="24" bestFit="1" customWidth="1"/>
    <col min="1901" max="1904" width="8.9140625" style="24" bestFit="1" customWidth="1"/>
    <col min="1905" max="1906" width="9.9140625" style="24" bestFit="1" customWidth="1"/>
    <col min="1907" max="1907" width="14.5" style="24" bestFit="1" customWidth="1"/>
    <col min="1908" max="1909" width="8.9140625" style="24" bestFit="1" customWidth="1"/>
    <col min="1910" max="1911" width="9.9140625" style="24" bestFit="1" customWidth="1"/>
    <col min="1912" max="1912" width="14.5" style="24" bestFit="1" customWidth="1"/>
    <col min="1913" max="1915" width="8.9140625" style="24" bestFit="1" customWidth="1"/>
    <col min="1916" max="1917" width="9.9140625" style="24" bestFit="1" customWidth="1"/>
    <col min="1918" max="1918" width="14.5" style="24" bestFit="1" customWidth="1"/>
    <col min="1919" max="1921" width="8.9140625" style="24" bestFit="1" customWidth="1"/>
    <col min="1922" max="1924" width="9.9140625" style="24" bestFit="1" customWidth="1"/>
    <col min="1925" max="1925" width="14.5" style="24" bestFit="1" customWidth="1"/>
    <col min="1926" max="1929" width="8.9140625" style="24" bestFit="1" customWidth="1"/>
    <col min="1930" max="1930" width="9.9140625" style="24" bestFit="1" customWidth="1"/>
    <col min="1931" max="1931" width="14.5" style="24" bestFit="1" customWidth="1"/>
    <col min="1932" max="1940" width="8.9140625" style="24" bestFit="1" customWidth="1"/>
    <col min="1941" max="1941" width="9.9140625" style="24" bestFit="1" customWidth="1"/>
    <col min="1942" max="1942" width="14.5" style="24" bestFit="1" customWidth="1"/>
    <col min="1943" max="1949" width="8.9140625" style="24" bestFit="1" customWidth="1"/>
    <col min="1950" max="1950" width="9.9140625" style="24" bestFit="1" customWidth="1"/>
    <col min="1951" max="1951" width="14.5" style="24" bestFit="1" customWidth="1"/>
    <col min="1952" max="1953" width="8.9140625" style="24" bestFit="1" customWidth="1"/>
    <col min="1954" max="1956" width="9.9140625" style="24" bestFit="1" customWidth="1"/>
    <col min="1957" max="1957" width="14.5" style="24" bestFit="1" customWidth="1"/>
    <col min="1958" max="1961" width="8.9140625" style="24" bestFit="1" customWidth="1"/>
    <col min="1962" max="1964" width="9.9140625" style="24" bestFit="1" customWidth="1"/>
    <col min="1965" max="1965" width="14.5" style="24" bestFit="1" customWidth="1"/>
    <col min="1966" max="1969" width="8.9140625" style="24" bestFit="1" customWidth="1"/>
    <col min="1970" max="1970" width="14.5" style="24" bestFit="1" customWidth="1"/>
    <col min="1971" max="1975" width="8.9140625" style="24" bestFit="1" customWidth="1"/>
    <col min="1976" max="1977" width="9.9140625" style="24" bestFit="1" customWidth="1"/>
    <col min="1978" max="1978" width="14.5" style="24" bestFit="1" customWidth="1"/>
    <col min="1979" max="1981" width="8.9140625" style="24" bestFit="1" customWidth="1"/>
    <col min="1982" max="1984" width="9.9140625" style="24" bestFit="1" customWidth="1"/>
    <col min="1985" max="1985" width="14.5" style="24" bestFit="1" customWidth="1"/>
    <col min="1986" max="1987" width="8.9140625" style="24" bestFit="1" customWidth="1"/>
    <col min="1988" max="1988" width="9.9140625" style="24" bestFit="1" customWidth="1"/>
    <col min="1989" max="1989" width="14.5" style="24" bestFit="1" customWidth="1"/>
    <col min="1990" max="1993" width="8.9140625" style="24" bestFit="1" customWidth="1"/>
    <col min="1994" max="1994" width="9.9140625" style="24" bestFit="1" customWidth="1"/>
    <col min="1995" max="1995" width="14.5" style="24" bestFit="1" customWidth="1"/>
    <col min="1996" max="2000" width="8.9140625" style="24" bestFit="1" customWidth="1"/>
    <col min="2001" max="2002" width="9.9140625" style="24" bestFit="1" customWidth="1"/>
    <col min="2003" max="2003" width="14.5" style="24" bestFit="1" customWidth="1"/>
    <col min="2004" max="2009" width="8.9140625" style="24" bestFit="1" customWidth="1"/>
    <col min="2010" max="2011" width="9.9140625" style="24" bestFit="1" customWidth="1"/>
    <col min="2012" max="2012" width="14.5" style="24" bestFit="1" customWidth="1"/>
    <col min="2013" max="2014" width="8.9140625" style="24" bestFit="1" customWidth="1"/>
    <col min="2015" max="2016" width="9.9140625" style="24" bestFit="1" customWidth="1"/>
    <col min="2017" max="2017" width="14.5" style="24" bestFit="1" customWidth="1"/>
    <col min="2018" max="2023" width="8.9140625" style="24" bestFit="1" customWidth="1"/>
    <col min="2024" max="2026" width="9.9140625" style="24" bestFit="1" customWidth="1"/>
    <col min="2027" max="2027" width="14.5" style="24" bestFit="1" customWidth="1"/>
    <col min="2028" max="2033" width="8.9140625" style="24" bestFit="1" customWidth="1"/>
    <col min="2034" max="2035" width="9.9140625" style="24" bestFit="1" customWidth="1"/>
    <col min="2036" max="2036" width="14.5" style="24" bestFit="1" customWidth="1"/>
    <col min="2037" max="2037" width="8.9140625" style="24" bestFit="1" customWidth="1"/>
    <col min="2038" max="2041" width="9.9140625" style="24" bestFit="1" customWidth="1"/>
    <col min="2042" max="2042" width="14.5" style="24" bestFit="1" customWidth="1"/>
    <col min="2043" max="2045" width="8.9140625" style="24" bestFit="1" customWidth="1"/>
    <col min="2046" max="2048" width="9.9140625" style="24" bestFit="1" customWidth="1"/>
    <col min="2049" max="2049" width="14.5" style="24" bestFit="1" customWidth="1"/>
    <col min="2050" max="2055" width="8.9140625" style="24" bestFit="1" customWidth="1"/>
    <col min="2056" max="2056" width="9.9140625" style="24" bestFit="1" customWidth="1"/>
    <col min="2057" max="2057" width="14.5" style="24" bestFit="1" customWidth="1"/>
    <col min="2058" max="2061" width="8.9140625" style="24" bestFit="1" customWidth="1"/>
    <col min="2062" max="2062" width="9.9140625" style="24" bestFit="1" customWidth="1"/>
    <col min="2063" max="2063" width="14.5" style="24" bestFit="1" customWidth="1"/>
    <col min="2064" max="2067" width="8.9140625" style="24" bestFit="1" customWidth="1"/>
    <col min="2068" max="2069" width="9.9140625" style="24" bestFit="1" customWidth="1"/>
    <col min="2070" max="2070" width="14.5" style="24" bestFit="1" customWidth="1"/>
    <col min="2071" max="2073" width="8.9140625" style="24" bestFit="1" customWidth="1"/>
    <col min="2074" max="2075" width="9.9140625" style="24" bestFit="1" customWidth="1"/>
    <col min="2076" max="2076" width="14.5" style="24" bestFit="1" customWidth="1"/>
    <col min="2077" max="2080" width="8.9140625" style="24" bestFit="1" customWidth="1"/>
    <col min="2081" max="2085" width="9.9140625" style="24" bestFit="1" customWidth="1"/>
    <col min="2086" max="2086" width="14.5" style="24" bestFit="1" customWidth="1"/>
    <col min="2087" max="2089" width="8.9140625" style="24" bestFit="1" customWidth="1"/>
    <col min="2090" max="2090" width="14.5" style="24" bestFit="1" customWidth="1"/>
    <col min="2091" max="2091" width="9.9140625" style="24" bestFit="1" customWidth="1"/>
    <col min="2092" max="2095" width="8.9140625" style="24" bestFit="1" customWidth="1"/>
    <col min="2096" max="2097" width="9.9140625" style="24" bestFit="1" customWidth="1"/>
    <col min="2098" max="2098" width="15.5" style="24" bestFit="1" customWidth="1"/>
    <col min="2099" max="2099" width="10.9140625" style="24" bestFit="1" customWidth="1"/>
    <col min="2100" max="2100" width="15.5" style="24" bestFit="1" customWidth="1"/>
    <col min="2101" max="2101" width="9.9140625" style="24" bestFit="1" customWidth="1"/>
    <col min="2102" max="2102" width="15.5" style="24" bestFit="1" customWidth="1"/>
    <col min="2103" max="2104" width="9.9140625" style="24" bestFit="1" customWidth="1"/>
    <col min="2105" max="2105" width="15.5" style="24" bestFit="1" customWidth="1"/>
    <col min="2106" max="2106" width="9.9140625" style="24" bestFit="1" customWidth="1"/>
    <col min="2107" max="2107" width="15.5" style="24" bestFit="1" customWidth="1"/>
    <col min="2108" max="2108" width="9.9140625" style="24" bestFit="1" customWidth="1"/>
    <col min="2109" max="2109" width="15.5" style="24" bestFit="1" customWidth="1"/>
    <col min="2110" max="2110" width="10.9140625" style="24" bestFit="1" customWidth="1"/>
    <col min="2111" max="2111" width="15.5" style="24" bestFit="1" customWidth="1"/>
    <col min="2112" max="2112" width="10.9140625" style="24" bestFit="1" customWidth="1"/>
    <col min="2113" max="2113" width="15.5" style="24" bestFit="1" customWidth="1"/>
    <col min="2114" max="2114" width="10.9140625" style="24" bestFit="1" customWidth="1"/>
    <col min="2115" max="2115" width="15.5" style="24" bestFit="1" customWidth="1"/>
    <col min="2116" max="2116" width="9.9140625" style="24" bestFit="1" customWidth="1"/>
    <col min="2117" max="2117" width="15.5" style="24" bestFit="1" customWidth="1"/>
    <col min="2118" max="2119" width="10.9140625" style="24" bestFit="1" customWidth="1"/>
    <col min="2120" max="2120" width="15.5" style="24" bestFit="1" customWidth="1"/>
    <col min="2121" max="2121" width="9.9140625" style="24" bestFit="1" customWidth="1"/>
    <col min="2122" max="2122" width="10.9140625" style="24" bestFit="1" customWidth="1"/>
    <col min="2123" max="2123" width="15.5" style="24" bestFit="1" customWidth="1"/>
    <col min="2124" max="2124" width="9.9140625" style="24" bestFit="1" customWidth="1"/>
    <col min="2125" max="2125" width="15.5" style="24" bestFit="1" customWidth="1"/>
    <col min="2126" max="2126" width="9.9140625" style="24" bestFit="1" customWidth="1"/>
    <col min="2127" max="2127" width="15.5" style="24" bestFit="1" customWidth="1"/>
    <col min="2128" max="2128" width="10.9140625" style="24" bestFit="1" customWidth="1"/>
    <col min="2129" max="2129" width="15.5" style="24" bestFit="1" customWidth="1"/>
    <col min="2130" max="2130" width="9.9140625" style="24" bestFit="1" customWidth="1"/>
    <col min="2131" max="2131" width="15.5" style="24" bestFit="1" customWidth="1"/>
    <col min="2132" max="2132" width="9.9140625" style="24" bestFit="1" customWidth="1"/>
    <col min="2133" max="2133" width="15.5" style="24" bestFit="1" customWidth="1"/>
    <col min="2134" max="2134" width="9.9140625" style="24" bestFit="1" customWidth="1"/>
    <col min="2135" max="2135" width="15.5" style="24" bestFit="1" customWidth="1"/>
    <col min="2136" max="2136" width="9.9140625" style="24" bestFit="1" customWidth="1"/>
    <col min="2137" max="2137" width="15.5" style="24" bestFit="1" customWidth="1"/>
    <col min="2138" max="2138" width="10.9140625" style="24" bestFit="1" customWidth="1"/>
    <col min="2139" max="2139" width="15.5" style="24" bestFit="1" customWidth="1"/>
    <col min="2140" max="2140" width="9.9140625" style="24" bestFit="1" customWidth="1"/>
    <col min="2141" max="2141" width="15.5" style="24" bestFit="1" customWidth="1"/>
    <col min="2142" max="2142" width="10.9140625" style="24" bestFit="1" customWidth="1"/>
    <col min="2143" max="2143" width="15.5" style="24" bestFit="1" customWidth="1"/>
    <col min="2144" max="2144" width="9.9140625" style="24" bestFit="1" customWidth="1"/>
    <col min="2145" max="2145" width="15.5" style="24" bestFit="1" customWidth="1"/>
    <col min="2146" max="2146" width="9.9140625" style="24" bestFit="1" customWidth="1"/>
    <col min="2147" max="2147" width="15.5" style="24" bestFit="1" customWidth="1"/>
    <col min="2148" max="2148" width="10.9140625" style="24" bestFit="1" customWidth="1"/>
    <col min="2149" max="2149" width="15.5" style="24" bestFit="1" customWidth="1"/>
    <col min="2150" max="2150" width="10.9140625" style="24" bestFit="1" customWidth="1"/>
    <col min="2151" max="2151" width="15.5" style="24" bestFit="1" customWidth="1"/>
    <col min="2152" max="2152" width="10.9140625" style="24" bestFit="1" customWidth="1"/>
    <col min="2153" max="2153" width="15.5" style="24" bestFit="1" customWidth="1"/>
    <col min="2154" max="2154" width="9.9140625" style="24" bestFit="1" customWidth="1"/>
    <col min="2155" max="2155" width="15.5" style="24" bestFit="1" customWidth="1"/>
    <col min="2156" max="2157" width="9.9140625" style="24" bestFit="1" customWidth="1"/>
    <col min="2158" max="2158" width="10.9140625" style="24" bestFit="1" customWidth="1"/>
    <col min="2159" max="2159" width="15.5" style="24" bestFit="1" customWidth="1"/>
    <col min="2160" max="2160" width="9.9140625" style="24" bestFit="1" customWidth="1"/>
    <col min="2161" max="2161" width="15.5" style="24" bestFit="1" customWidth="1"/>
    <col min="2162" max="2162" width="9.9140625" style="24" bestFit="1" customWidth="1"/>
    <col min="2163" max="2163" width="15.5" style="24" bestFit="1" customWidth="1"/>
    <col min="2164" max="2164" width="9.9140625" style="24" bestFit="1" customWidth="1"/>
    <col min="2165" max="2165" width="15.5" style="24" bestFit="1" customWidth="1"/>
    <col min="2166" max="2166" width="10.9140625" style="24" bestFit="1" customWidth="1"/>
    <col min="2167" max="2167" width="15.5" style="24" bestFit="1" customWidth="1"/>
    <col min="2168" max="2168" width="10.9140625" style="24" bestFit="1" customWidth="1"/>
    <col min="2169" max="2169" width="15.5" style="24" bestFit="1" customWidth="1"/>
    <col min="2170" max="2170" width="9.9140625" style="24" bestFit="1" customWidth="1"/>
    <col min="2171" max="2171" width="15.5" style="24" bestFit="1" customWidth="1"/>
    <col min="2172" max="2172" width="10.9140625" style="24" bestFit="1" customWidth="1"/>
    <col min="2173" max="2173" width="15.5" style="24" bestFit="1" customWidth="1"/>
    <col min="2174" max="2174" width="10.9140625" style="24" bestFit="1" customWidth="1"/>
    <col min="2175" max="2175" width="15.5" style="24" bestFit="1" customWidth="1"/>
    <col min="2176" max="2176" width="9.9140625" style="24" bestFit="1" customWidth="1"/>
    <col min="2177" max="2177" width="15.5" style="24" bestFit="1" customWidth="1"/>
    <col min="2178" max="2178" width="9.9140625" style="24" bestFit="1" customWidth="1"/>
    <col min="2179" max="2179" width="15.5" style="24" bestFit="1" customWidth="1"/>
    <col min="2180" max="2180" width="9.9140625" style="24" bestFit="1" customWidth="1"/>
    <col min="2181" max="2181" width="10.9140625" style="24" bestFit="1" customWidth="1"/>
    <col min="2182" max="2182" width="15.5" style="24" bestFit="1" customWidth="1"/>
    <col min="2183" max="2183" width="10.9140625" style="24" bestFit="1" customWidth="1"/>
    <col min="2184" max="2184" width="15.5" style="24" bestFit="1" customWidth="1"/>
    <col min="2185" max="2185" width="10.9140625" style="24" bestFit="1" customWidth="1"/>
    <col min="2186" max="2186" width="15.5" style="24" bestFit="1" customWidth="1"/>
    <col min="2187" max="2187" width="10.9140625" style="24" bestFit="1" customWidth="1"/>
    <col min="2188" max="2188" width="15.5" style="24" bestFit="1" customWidth="1"/>
    <col min="2189" max="2189" width="9.9140625" style="24" bestFit="1" customWidth="1"/>
    <col min="2190" max="2190" width="15.5" style="24" bestFit="1" customWidth="1"/>
    <col min="2191" max="2191" width="9.9140625" style="24" bestFit="1" customWidth="1"/>
    <col min="2192" max="2192" width="15.5" style="24" bestFit="1" customWidth="1"/>
    <col min="2193" max="2193" width="10.9140625" style="24" bestFit="1" customWidth="1"/>
    <col min="2194" max="2194" width="15.5" style="24" bestFit="1" customWidth="1"/>
    <col min="2195" max="2195" width="9.9140625" style="24" bestFit="1" customWidth="1"/>
    <col min="2196" max="2196" width="15.5" style="24" bestFit="1" customWidth="1"/>
    <col min="2197" max="2197" width="10.9140625" style="24" bestFit="1" customWidth="1"/>
    <col min="2198" max="2198" width="15.5" style="24" bestFit="1" customWidth="1"/>
    <col min="2199" max="2199" width="10.9140625" style="24" bestFit="1" customWidth="1"/>
    <col min="2200" max="2200" width="15.5" style="24" bestFit="1" customWidth="1"/>
    <col min="2201" max="2201" width="10.9140625" style="24" bestFit="1" customWidth="1"/>
    <col min="2202" max="2202" width="15.5" style="24" bestFit="1" customWidth="1"/>
    <col min="2203" max="2203" width="9.9140625" style="24" bestFit="1" customWidth="1"/>
    <col min="2204" max="2204" width="10.9140625" style="24" bestFit="1" customWidth="1"/>
    <col min="2205" max="2205" width="15.5" style="24" bestFit="1" customWidth="1"/>
    <col min="2206" max="2206" width="9.9140625" style="24" bestFit="1" customWidth="1"/>
    <col min="2207" max="2207" width="10.9140625" style="24" bestFit="1" customWidth="1"/>
    <col min="2208" max="2208" width="15.5" style="24" bestFit="1" customWidth="1"/>
    <col min="2209" max="2209" width="9.9140625" style="24" bestFit="1" customWidth="1"/>
    <col min="2210" max="2210" width="15.5" style="24" bestFit="1" customWidth="1"/>
    <col min="2211" max="2211" width="10.9140625" style="24" bestFit="1" customWidth="1"/>
    <col min="2212" max="2212" width="15.5" style="24" bestFit="1" customWidth="1"/>
    <col min="2213" max="2213" width="9.9140625" style="24" bestFit="1" customWidth="1"/>
    <col min="2214" max="2214" width="15.5" style="24" bestFit="1" customWidth="1"/>
    <col min="2215" max="2215" width="10.9140625" style="24" bestFit="1" customWidth="1"/>
    <col min="2216" max="2216" width="15.5" style="24" bestFit="1" customWidth="1"/>
    <col min="2217" max="2217" width="9.9140625" style="24" bestFit="1" customWidth="1"/>
    <col min="2218" max="2218" width="10.9140625" style="24" bestFit="1" customWidth="1"/>
    <col min="2219" max="2219" width="15.5" style="24" bestFit="1" customWidth="1"/>
    <col min="2220" max="2220" width="10.9140625" style="24" bestFit="1" customWidth="1"/>
    <col min="2221" max="2221" width="15.5" style="24" bestFit="1" customWidth="1"/>
    <col min="2222" max="2222" width="9.9140625" style="24" bestFit="1" customWidth="1"/>
    <col min="2223" max="2223" width="15.5" style="24" bestFit="1" customWidth="1"/>
    <col min="2224" max="2224" width="10.9140625" style="24" bestFit="1" customWidth="1"/>
    <col min="2225" max="2225" width="15.5" style="24" bestFit="1" customWidth="1"/>
    <col min="2226" max="2226" width="10.9140625" style="24" bestFit="1" customWidth="1"/>
    <col min="2227" max="2227" width="15.5" style="24" bestFit="1" customWidth="1"/>
    <col min="2228" max="2228" width="9.9140625" style="24" bestFit="1" customWidth="1"/>
    <col min="2229" max="2229" width="15.5" style="24" bestFit="1" customWidth="1"/>
    <col min="2230" max="2230" width="10.9140625" style="24" bestFit="1" customWidth="1"/>
    <col min="2231" max="2231" width="15.5" style="24" bestFit="1" customWidth="1"/>
    <col min="2232" max="2232" width="9.9140625" style="24" bestFit="1" customWidth="1"/>
    <col min="2233" max="2233" width="15.5" style="24" bestFit="1" customWidth="1"/>
    <col min="2234" max="2234" width="9.9140625" style="24" bestFit="1" customWidth="1"/>
    <col min="2235" max="2235" width="15.5" style="24" bestFit="1" customWidth="1"/>
    <col min="2236" max="2236" width="9.9140625" style="24" bestFit="1" customWidth="1"/>
    <col min="2237" max="2237" width="15.5" style="24" bestFit="1" customWidth="1"/>
    <col min="2238" max="2238" width="10.9140625" style="24" bestFit="1" customWidth="1"/>
    <col min="2239" max="2239" width="15.5" style="24" bestFit="1" customWidth="1"/>
    <col min="2240" max="2240" width="10.9140625" style="24" bestFit="1" customWidth="1"/>
    <col min="2241" max="2241" width="15.5" style="24" bestFit="1" customWidth="1"/>
    <col min="2242" max="2242" width="9.9140625" style="24" bestFit="1" customWidth="1"/>
    <col min="2243" max="2243" width="15.5" style="24" bestFit="1" customWidth="1"/>
    <col min="2244" max="2244" width="10.9140625" style="24" bestFit="1" customWidth="1"/>
    <col min="2245" max="2245" width="15.5" style="24" bestFit="1" customWidth="1"/>
    <col min="2246" max="2246" width="9.9140625" style="24" bestFit="1" customWidth="1"/>
    <col min="2247" max="2247" width="15.5" style="24" bestFit="1" customWidth="1"/>
    <col min="2248" max="2248" width="10.9140625" style="24" bestFit="1" customWidth="1"/>
    <col min="2249" max="2249" width="15.5" style="24" bestFit="1" customWidth="1"/>
    <col min="2250" max="2250" width="10.9140625" style="24" bestFit="1" customWidth="1"/>
    <col min="2251" max="2251" width="15.5" style="24" bestFit="1" customWidth="1"/>
    <col min="2252" max="2252" width="9.9140625" style="24" bestFit="1" customWidth="1"/>
    <col min="2253" max="2253" width="15.5" style="24" bestFit="1" customWidth="1"/>
    <col min="2254" max="2254" width="9.9140625" style="24" bestFit="1" customWidth="1"/>
    <col min="2255" max="2255" width="15.5" style="24" bestFit="1" customWidth="1"/>
    <col min="2256" max="2256" width="9.9140625" style="24" bestFit="1" customWidth="1"/>
    <col min="2257" max="2257" width="15.5" style="24" bestFit="1" customWidth="1"/>
    <col min="2258" max="2258" width="10.9140625" style="24" bestFit="1" customWidth="1"/>
    <col min="2259" max="2259" width="15.5" style="24" bestFit="1" customWidth="1"/>
    <col min="2260" max="2260" width="10.9140625" style="24" bestFit="1" customWidth="1"/>
    <col min="2261" max="2261" width="15.5" style="24" bestFit="1" customWidth="1"/>
    <col min="2262" max="2262" width="9.9140625" style="24" bestFit="1" customWidth="1"/>
    <col min="2263" max="2263" width="15.5" style="24" bestFit="1" customWidth="1"/>
    <col min="2264" max="2264" width="10.9140625" style="24" bestFit="1" customWidth="1"/>
    <col min="2265" max="2265" width="15.5" style="24" bestFit="1" customWidth="1"/>
    <col min="2266" max="2266" width="10.9140625" style="24" bestFit="1" customWidth="1"/>
    <col min="2267" max="2267" width="15.5" style="24" bestFit="1" customWidth="1"/>
    <col min="2268" max="2268" width="10.9140625" style="24" bestFit="1" customWidth="1"/>
    <col min="2269" max="2269" width="15.5" style="24" bestFit="1" customWidth="1"/>
    <col min="2270" max="2270" width="10.9140625" style="24" bestFit="1" customWidth="1"/>
    <col min="2271" max="2271" width="15.5" style="24" bestFit="1" customWidth="1"/>
    <col min="2272" max="2272" width="9.9140625" style="24" bestFit="1" customWidth="1"/>
    <col min="2273" max="2273" width="15.5" style="24" bestFit="1" customWidth="1"/>
    <col min="2274" max="2274" width="9.9140625" style="24" bestFit="1" customWidth="1"/>
    <col min="2275" max="2275" width="10.9140625" style="24" bestFit="1" customWidth="1"/>
    <col min="2276" max="2276" width="15.5" style="24" bestFit="1" customWidth="1"/>
    <col min="2277" max="2277" width="10.9140625" style="24" bestFit="1" customWidth="1"/>
    <col min="2278" max="2278" width="15.5" style="24" bestFit="1" customWidth="1"/>
    <col min="2279" max="2280" width="10.9140625" style="24" bestFit="1" customWidth="1"/>
    <col min="2281" max="2281" width="15.5" style="24" bestFit="1" customWidth="1"/>
    <col min="2282" max="2282" width="9.9140625" style="24" bestFit="1" customWidth="1"/>
    <col min="2283" max="2283" width="10.9140625" style="24" bestFit="1" customWidth="1"/>
    <col min="2284" max="2284" width="15.5" style="24" bestFit="1" customWidth="1"/>
    <col min="2285" max="2285" width="9.9140625" style="24" bestFit="1" customWidth="1"/>
    <col min="2286" max="2286" width="15.5" style="24" bestFit="1" customWidth="1"/>
    <col min="2287" max="2287" width="10.9140625" style="24" bestFit="1" customWidth="1"/>
    <col min="2288" max="2288" width="15.5" style="24" bestFit="1" customWidth="1"/>
    <col min="2289" max="2289" width="9.9140625" style="24" bestFit="1" customWidth="1"/>
    <col min="2290" max="2290" width="15.5" style="24" bestFit="1" customWidth="1"/>
    <col min="2291" max="2291" width="9.9140625" style="24" bestFit="1" customWidth="1"/>
    <col min="2292" max="2292" width="15.5" style="24" bestFit="1" customWidth="1"/>
    <col min="2293" max="2293" width="10.9140625" style="24" bestFit="1" customWidth="1"/>
    <col min="2294" max="2294" width="15.5" style="24" bestFit="1" customWidth="1"/>
    <col min="2295" max="2295" width="10.9140625" style="24" bestFit="1" customWidth="1"/>
    <col min="2296" max="2296" width="15.5" style="24" bestFit="1" customWidth="1"/>
    <col min="2297" max="2297" width="10.9140625" style="24" bestFit="1" customWidth="1"/>
    <col min="2298" max="2298" width="15.5" style="24" bestFit="1" customWidth="1"/>
    <col min="2299" max="2299" width="9.9140625" style="24" bestFit="1" customWidth="1"/>
    <col min="2300" max="2300" width="15.5" style="24" bestFit="1" customWidth="1"/>
    <col min="2301" max="2301" width="10.9140625" style="24" bestFit="1" customWidth="1"/>
    <col min="2302" max="2302" width="15.5" style="24" bestFit="1" customWidth="1"/>
    <col min="2303" max="2303" width="9.9140625" style="24" bestFit="1" customWidth="1"/>
    <col min="2304" max="2304" width="15.5" style="24" bestFit="1" customWidth="1"/>
    <col min="2305" max="2305" width="10.9140625" style="24" bestFit="1" customWidth="1"/>
    <col min="2306" max="2306" width="15.5" style="24" bestFit="1" customWidth="1"/>
    <col min="2307" max="2307" width="9.9140625" style="24" bestFit="1" customWidth="1"/>
    <col min="2308" max="2308" width="15.5" style="24" bestFit="1" customWidth="1"/>
    <col min="2309" max="2309" width="10.9140625" style="24" bestFit="1" customWidth="1"/>
    <col min="2310" max="2310" width="15.5" style="24" bestFit="1" customWidth="1"/>
    <col min="2311" max="2311" width="10.9140625" style="24" bestFit="1" customWidth="1"/>
    <col min="2312" max="2312" width="15.5" style="24" bestFit="1" customWidth="1"/>
    <col min="2313" max="2313" width="9.9140625" style="24" bestFit="1" customWidth="1"/>
    <col min="2314" max="2314" width="15.5" style="24" bestFit="1" customWidth="1"/>
    <col min="2315" max="2315" width="10.9140625" style="24" bestFit="1" customWidth="1"/>
    <col min="2316" max="2316" width="15.5" style="24" bestFit="1" customWidth="1"/>
    <col min="2317" max="2317" width="10.9140625" style="24" bestFit="1" customWidth="1"/>
    <col min="2318" max="2318" width="15.5" style="24" bestFit="1" customWidth="1"/>
    <col min="2319" max="2319" width="10.9140625" style="24" bestFit="1" customWidth="1"/>
    <col min="2320" max="2320" width="15.5" style="24" bestFit="1" customWidth="1"/>
    <col min="2321" max="2321" width="10.9140625" style="24" bestFit="1" customWidth="1"/>
    <col min="2322" max="2322" width="15.5" style="24" bestFit="1" customWidth="1"/>
    <col min="2323" max="2323" width="10.9140625" style="24" bestFit="1" customWidth="1"/>
    <col min="2324" max="2324" width="15.5" style="24" bestFit="1" customWidth="1"/>
    <col min="2325" max="2325" width="9.9140625" style="24" bestFit="1" customWidth="1"/>
    <col min="2326" max="2326" width="15.5" style="24" bestFit="1" customWidth="1"/>
    <col min="2327" max="2327" width="10.9140625" style="24" bestFit="1" customWidth="1"/>
    <col min="2328" max="2328" width="15.5" style="24" bestFit="1" customWidth="1"/>
    <col min="2329" max="2329" width="10.9140625" style="24" bestFit="1" customWidth="1"/>
    <col min="2330" max="2330" width="15.5" style="24" bestFit="1" customWidth="1"/>
    <col min="2331" max="2331" width="9.9140625" style="24" bestFit="1" customWidth="1"/>
    <col min="2332" max="2332" width="15.5" style="24" bestFit="1" customWidth="1"/>
    <col min="2333" max="2333" width="9.9140625" style="24" bestFit="1" customWidth="1"/>
    <col min="2334" max="2334" width="15.5" style="24" bestFit="1" customWidth="1"/>
    <col min="2335" max="2335" width="9.9140625" style="24" bestFit="1" customWidth="1"/>
    <col min="2336" max="2336" width="15.5" style="24" bestFit="1" customWidth="1"/>
    <col min="2337" max="2337" width="9.9140625" style="24" bestFit="1" customWidth="1"/>
    <col min="2338" max="2338" width="15.5" style="24" bestFit="1" customWidth="1"/>
    <col min="2339" max="2339" width="10.9140625" style="24" bestFit="1" customWidth="1"/>
    <col min="2340" max="2340" width="15.5" style="24" bestFit="1" customWidth="1"/>
    <col min="2341" max="2341" width="10.9140625" style="24" bestFit="1" customWidth="1"/>
    <col min="2342" max="2342" width="15.5" style="24" bestFit="1" customWidth="1"/>
    <col min="2343" max="2343" width="10.9140625" style="24" bestFit="1" customWidth="1"/>
    <col min="2344" max="2344" width="15.5" style="24" bestFit="1" customWidth="1"/>
    <col min="2345" max="2345" width="10.9140625" style="24" bestFit="1" customWidth="1"/>
    <col min="2346" max="2346" width="15.5" style="24" bestFit="1" customWidth="1"/>
    <col min="2347" max="2347" width="10.9140625" style="24" bestFit="1" customWidth="1"/>
    <col min="2348" max="2348" width="15.5" style="24" bestFit="1" customWidth="1"/>
    <col min="2349" max="2349" width="9.9140625" style="24" bestFit="1" customWidth="1"/>
    <col min="2350" max="2350" width="15.5" style="24" bestFit="1" customWidth="1"/>
    <col min="2351" max="2351" width="9.9140625" style="24" bestFit="1" customWidth="1"/>
    <col min="2352" max="2352" width="15.5" style="24" bestFit="1" customWidth="1"/>
    <col min="2353" max="2353" width="9.9140625" style="24" bestFit="1" customWidth="1"/>
    <col min="2354" max="2354" width="15.5" style="24" bestFit="1" customWidth="1"/>
    <col min="2355" max="2355" width="10.9140625" style="24" bestFit="1" customWidth="1"/>
    <col min="2356" max="2356" width="15.5" style="24" bestFit="1" customWidth="1"/>
    <col min="2357" max="2357" width="9.9140625" style="24" bestFit="1" customWidth="1"/>
    <col min="2358" max="2358" width="15.5" style="24" bestFit="1" customWidth="1"/>
    <col min="2359" max="2359" width="9.9140625" style="24" bestFit="1" customWidth="1"/>
    <col min="2360" max="2360" width="15.5" style="24" bestFit="1" customWidth="1"/>
    <col min="2361" max="2361" width="9.9140625" style="24" bestFit="1" customWidth="1"/>
    <col min="2362" max="2362" width="15.5" style="24" bestFit="1" customWidth="1"/>
    <col min="2363" max="2363" width="9.9140625" style="24" bestFit="1" customWidth="1"/>
    <col min="2364" max="2364" width="15.5" style="24" bestFit="1" customWidth="1"/>
    <col min="2365" max="2365" width="10.9140625" style="24" bestFit="1" customWidth="1"/>
    <col min="2366" max="2366" width="15.5" style="24" bestFit="1" customWidth="1"/>
    <col min="2367" max="2367" width="9.9140625" style="24" bestFit="1" customWidth="1"/>
    <col min="2368" max="2368" width="15.5" style="24" bestFit="1" customWidth="1"/>
    <col min="2369" max="2369" width="9.9140625" style="24" bestFit="1" customWidth="1"/>
    <col min="2370" max="2370" width="15.5" style="24" bestFit="1" customWidth="1"/>
    <col min="2371" max="2371" width="9.9140625" style="24" bestFit="1" customWidth="1"/>
    <col min="2372" max="2372" width="15.5" style="24" bestFit="1" customWidth="1"/>
    <col min="2373" max="2373" width="9.9140625" style="24" bestFit="1" customWidth="1"/>
    <col min="2374" max="2374" width="15.5" style="24" bestFit="1" customWidth="1"/>
    <col min="2375" max="2375" width="10.9140625" style="24" bestFit="1" customWidth="1"/>
    <col min="2376" max="2376" width="15.5" style="24" bestFit="1" customWidth="1"/>
    <col min="2377" max="2377" width="9.9140625" style="24" bestFit="1" customWidth="1"/>
    <col min="2378" max="2378" width="15.5" style="24" bestFit="1" customWidth="1"/>
    <col min="2379" max="2379" width="9.9140625" style="24" bestFit="1" customWidth="1"/>
    <col min="2380" max="2380" width="15.5" style="24" bestFit="1" customWidth="1"/>
    <col min="2381" max="2382" width="9.9140625" style="24" bestFit="1" customWidth="1"/>
    <col min="2383" max="2383" width="15.5" style="24" bestFit="1" customWidth="1"/>
    <col min="2384" max="2384" width="9.9140625" style="24" bestFit="1" customWidth="1"/>
    <col min="2385" max="2385" width="10.9140625" style="24" bestFit="1" customWidth="1"/>
    <col min="2386" max="2386" width="15.5" style="24" bestFit="1" customWidth="1"/>
    <col min="2387" max="2387" width="10.9140625" style="24" bestFit="1" customWidth="1"/>
    <col min="2388" max="2388" width="15.5" style="24" bestFit="1" customWidth="1"/>
    <col min="2389" max="2389" width="9.9140625" style="24" bestFit="1" customWidth="1"/>
    <col min="2390" max="2390" width="15.5" style="24" bestFit="1" customWidth="1"/>
    <col min="2391" max="2391" width="10.9140625" style="24" bestFit="1" customWidth="1"/>
    <col min="2392" max="2392" width="15.5" style="24" bestFit="1" customWidth="1"/>
    <col min="2393" max="2393" width="10.9140625" style="24" bestFit="1" customWidth="1"/>
    <col min="2394" max="2394" width="15.5" style="24" bestFit="1" customWidth="1"/>
    <col min="2395" max="2395" width="9.9140625" style="24" bestFit="1" customWidth="1"/>
    <col min="2396" max="2396" width="15.5" style="24" bestFit="1" customWidth="1"/>
    <col min="2397" max="2397" width="9.9140625" style="24" bestFit="1" customWidth="1"/>
    <col min="2398" max="2398" width="15.5" style="24" bestFit="1" customWidth="1"/>
    <col min="2399" max="2399" width="10.9140625" style="24" bestFit="1" customWidth="1"/>
    <col min="2400" max="2400" width="15.5" style="24" bestFit="1" customWidth="1"/>
    <col min="2401" max="2401" width="9.9140625" style="24" bestFit="1" customWidth="1"/>
    <col min="2402" max="2402" width="15.5" style="24" bestFit="1" customWidth="1"/>
    <col min="2403" max="2403" width="10.9140625" style="24" bestFit="1" customWidth="1"/>
    <col min="2404" max="2404" width="15.5" style="24" bestFit="1" customWidth="1"/>
    <col min="2405" max="2405" width="10.9140625" style="24" bestFit="1" customWidth="1"/>
    <col min="2406" max="2406" width="15.5" style="24" bestFit="1" customWidth="1"/>
    <col min="2407" max="2407" width="10.9140625" style="24" bestFit="1" customWidth="1"/>
    <col min="2408" max="2408" width="15.5" style="24" bestFit="1" customWidth="1"/>
    <col min="2409" max="2409" width="9.9140625" style="24" bestFit="1" customWidth="1"/>
    <col min="2410" max="2410" width="15.5" style="24" bestFit="1" customWidth="1"/>
    <col min="2411" max="2411" width="10.9140625" style="24" bestFit="1" customWidth="1"/>
    <col min="2412" max="2412" width="15.5" style="24" bestFit="1" customWidth="1"/>
    <col min="2413" max="2413" width="9.9140625" style="24" bestFit="1" customWidth="1"/>
    <col min="2414" max="2414" width="15.5" style="24" bestFit="1" customWidth="1"/>
    <col min="2415" max="2416" width="9.9140625" style="24" bestFit="1" customWidth="1"/>
    <col min="2417" max="2417" width="15.5" style="24" bestFit="1" customWidth="1"/>
    <col min="2418" max="2418" width="10.9140625" style="24" bestFit="1" customWidth="1"/>
    <col min="2419" max="2419" width="15.5" style="24" bestFit="1" customWidth="1"/>
    <col min="2420" max="2420" width="10.9140625" style="24" bestFit="1" customWidth="1"/>
    <col min="2421" max="2421" width="15.5" style="24" bestFit="1" customWidth="1"/>
    <col min="2422" max="2422" width="9.9140625" style="24" bestFit="1" customWidth="1"/>
    <col min="2423" max="2423" width="15.5" style="24" bestFit="1" customWidth="1"/>
    <col min="2424" max="2424" width="9.9140625" style="24" bestFit="1" customWidth="1"/>
    <col min="2425" max="2425" width="15.5" style="24" bestFit="1" customWidth="1"/>
    <col min="2426" max="2426" width="9.9140625" style="24" bestFit="1" customWidth="1"/>
    <col min="2427" max="2427" width="15.5" style="24" bestFit="1" customWidth="1"/>
    <col min="2428" max="2428" width="10.9140625" style="24" bestFit="1" customWidth="1"/>
    <col min="2429" max="2429" width="15.5" style="24" bestFit="1" customWidth="1"/>
    <col min="2430" max="2430" width="9.9140625" style="24" bestFit="1" customWidth="1"/>
    <col min="2431" max="2431" width="15.5" style="24" bestFit="1" customWidth="1"/>
    <col min="2432" max="2432" width="9.9140625" style="24" bestFit="1" customWidth="1"/>
    <col min="2433" max="2433" width="15.5" style="24" bestFit="1" customWidth="1"/>
    <col min="2434" max="2434" width="9.9140625" style="24" bestFit="1" customWidth="1"/>
    <col min="2435" max="2435" width="15.5" style="24" bestFit="1" customWidth="1"/>
    <col min="2436" max="2436" width="10.9140625" style="24" bestFit="1" customWidth="1"/>
    <col min="2437" max="2437" width="15.5" style="24" bestFit="1" customWidth="1"/>
    <col min="2438" max="2438" width="10.9140625" style="24" bestFit="1" customWidth="1"/>
    <col min="2439" max="2439" width="15.5" style="24" bestFit="1" customWidth="1"/>
    <col min="2440" max="2440" width="10.9140625" style="24" bestFit="1" customWidth="1"/>
    <col min="2441" max="2441" width="15.5" style="24" bestFit="1" customWidth="1"/>
    <col min="2442" max="2442" width="9.9140625" style="24" bestFit="1" customWidth="1"/>
    <col min="2443" max="2443" width="10.9140625" style="24" bestFit="1" customWidth="1"/>
    <col min="2444" max="2444" width="15.5" style="24" bestFit="1" customWidth="1"/>
    <col min="2445" max="2445" width="9.9140625" style="24" bestFit="1" customWidth="1"/>
    <col min="2446" max="2446" width="15.5" style="24" bestFit="1" customWidth="1"/>
    <col min="2447" max="2447" width="9.9140625" style="24" bestFit="1" customWidth="1"/>
    <col min="2448" max="2448" width="10.9140625" style="24" bestFit="1" customWidth="1"/>
    <col min="2449" max="2449" width="15.5" style="24" bestFit="1" customWidth="1"/>
    <col min="2450" max="2450" width="10.9140625" style="24" bestFit="1" customWidth="1"/>
    <col min="2451" max="2451" width="15.5" style="24" bestFit="1" customWidth="1"/>
    <col min="2452" max="2452" width="9.9140625" style="24" bestFit="1" customWidth="1"/>
    <col min="2453" max="2453" width="15.5" style="24" bestFit="1" customWidth="1"/>
    <col min="2454" max="2454" width="9.9140625" style="24" bestFit="1" customWidth="1"/>
    <col min="2455" max="2455" width="10.9140625" style="24" bestFit="1" customWidth="1"/>
    <col min="2456" max="2456" width="15.5" style="24" bestFit="1" customWidth="1"/>
    <col min="2457" max="2457" width="10.9140625" style="24" bestFit="1" customWidth="1"/>
    <col min="2458" max="2458" width="15.5" style="24" bestFit="1" customWidth="1"/>
    <col min="2459" max="2459" width="9.9140625" style="24" bestFit="1" customWidth="1"/>
    <col min="2460" max="2460" width="15.5" style="24" bestFit="1" customWidth="1"/>
    <col min="2461" max="2461" width="9.9140625" style="24" bestFit="1" customWidth="1"/>
    <col min="2462" max="2462" width="15.5" style="24" bestFit="1" customWidth="1"/>
    <col min="2463" max="2463" width="9.9140625" style="24" bestFit="1" customWidth="1"/>
    <col min="2464" max="2464" width="10.9140625" style="24" bestFit="1" customWidth="1"/>
    <col min="2465" max="2465" width="15.5" style="24" bestFit="1" customWidth="1"/>
    <col min="2466" max="2466" width="10.9140625" style="24" bestFit="1" customWidth="1"/>
    <col min="2467" max="2467" width="15.5" style="24" bestFit="1" customWidth="1"/>
    <col min="2468" max="2469" width="9.9140625" style="24" bestFit="1" customWidth="1"/>
    <col min="2470" max="2470" width="15.5" style="24" bestFit="1" customWidth="1"/>
    <col min="2471" max="2471" width="10.9140625" style="24" bestFit="1" customWidth="1"/>
    <col min="2472" max="2472" width="16.5" style="24" bestFit="1" customWidth="1"/>
    <col min="2473" max="2473" width="10.9140625" style="24" bestFit="1" customWidth="1"/>
    <col min="2474" max="2474" width="16.5" style="24" bestFit="1" customWidth="1"/>
    <col min="2475" max="2475" width="10.9140625" style="24" bestFit="1" customWidth="1"/>
    <col min="2476" max="2476" width="16.5" style="24" bestFit="1" customWidth="1"/>
    <col min="2477" max="2477" width="10.9140625" style="24" bestFit="1" customWidth="1"/>
    <col min="2478" max="2478" width="16.5" style="24" bestFit="1" customWidth="1"/>
    <col min="2479" max="2479" width="10.9140625" style="24" bestFit="1" customWidth="1"/>
    <col min="2480" max="2480" width="9.9140625" style="24" bestFit="1" customWidth="1"/>
    <col min="2481" max="2481" width="16.5" style="24" bestFit="1" customWidth="1"/>
    <col min="2482" max="2482" width="10.9140625" style="24" bestFit="1" customWidth="1"/>
    <col min="2483" max="2483" width="16.5" style="24" bestFit="1" customWidth="1"/>
    <col min="2484" max="2484" width="10.9140625" style="24" bestFit="1" customWidth="1"/>
    <col min="2485" max="2485" width="16.5" style="24" bestFit="1" customWidth="1"/>
    <col min="2486" max="2486" width="10.9140625" style="24" bestFit="1" customWidth="1"/>
    <col min="2487" max="2487" width="16.5" style="24" bestFit="1" customWidth="1"/>
    <col min="2488" max="2488" width="10.9140625" style="24" bestFit="1" customWidth="1"/>
    <col min="2489" max="2489" width="16.5" style="24" bestFit="1" customWidth="1"/>
    <col min="2490" max="2490" width="10.9140625" style="24" bestFit="1" customWidth="1"/>
    <col min="2491" max="2491" width="16.5" style="24" bestFit="1" customWidth="1"/>
    <col min="2492" max="2492" width="10.9140625" style="24" bestFit="1" customWidth="1"/>
    <col min="2493" max="2493" width="16.5" style="24" bestFit="1" customWidth="1"/>
    <col min="2494" max="2495" width="10.9140625" style="24" bestFit="1" customWidth="1"/>
    <col min="2496" max="2496" width="16.5" style="24" bestFit="1" customWidth="1"/>
    <col min="2497" max="2497" width="10.9140625" style="24" bestFit="1" customWidth="1"/>
    <col min="2498" max="2498" width="16.5" style="24" bestFit="1" customWidth="1"/>
    <col min="2499" max="2499" width="10.9140625" style="24" bestFit="1" customWidth="1"/>
    <col min="2500" max="2500" width="16.5" style="24" bestFit="1" customWidth="1"/>
    <col min="2501" max="2501" width="10.9140625" style="24" bestFit="1" customWidth="1"/>
    <col min="2502" max="2502" width="16.5" style="24" bestFit="1" customWidth="1"/>
    <col min="2503" max="2503" width="10.9140625" style="24" bestFit="1" customWidth="1"/>
    <col min="2504" max="2504" width="16.5" style="24" bestFit="1" customWidth="1"/>
    <col min="2505" max="2505" width="10.9140625" style="24" bestFit="1" customWidth="1"/>
    <col min="2506" max="2506" width="16.5" style="24" bestFit="1" customWidth="1"/>
    <col min="2507" max="2507" width="10.9140625" style="24" bestFit="1" customWidth="1"/>
    <col min="2508" max="2508" width="16.5" style="24" bestFit="1" customWidth="1"/>
    <col min="2509" max="2509" width="10.9140625" style="24" bestFit="1" customWidth="1"/>
    <col min="2510" max="2510" width="16.5" style="24" bestFit="1" customWidth="1"/>
    <col min="2511" max="2511" width="10.9140625" style="24" bestFit="1" customWidth="1"/>
    <col min="2512" max="2512" width="16.5" style="24" bestFit="1" customWidth="1"/>
    <col min="2513" max="2513" width="10.9140625" style="24" bestFit="1" customWidth="1"/>
    <col min="2514" max="2514" width="16.5" style="24" bestFit="1" customWidth="1"/>
    <col min="2515" max="2515" width="10.9140625" style="24" bestFit="1" customWidth="1"/>
    <col min="2516" max="2516" width="16.5" style="24" bestFit="1" customWidth="1"/>
    <col min="2517" max="2517" width="10.9140625" style="24" bestFit="1" customWidth="1"/>
    <col min="2518" max="2518" width="16.5" style="24" bestFit="1" customWidth="1"/>
    <col min="2519" max="2519" width="10.9140625" style="24" bestFit="1" customWidth="1"/>
    <col min="2520" max="2520" width="16.5" style="24" bestFit="1" customWidth="1"/>
    <col min="2521" max="2521" width="10.9140625" style="24" bestFit="1" customWidth="1"/>
    <col min="2522" max="2522" width="16.5" style="24" bestFit="1" customWidth="1"/>
    <col min="2523" max="2523" width="10.9140625" style="24" bestFit="1" customWidth="1"/>
    <col min="2524" max="2524" width="16.5" style="24" bestFit="1" customWidth="1"/>
    <col min="2525" max="2525" width="10.9140625" style="24" bestFit="1" customWidth="1"/>
    <col min="2526" max="2526" width="16.5" style="24" bestFit="1" customWidth="1"/>
    <col min="2527" max="2527" width="10.9140625" style="24" bestFit="1" customWidth="1"/>
    <col min="2528" max="2528" width="16.5" style="24" bestFit="1" customWidth="1"/>
    <col min="2529" max="2529" width="10.9140625" style="24" bestFit="1" customWidth="1"/>
    <col min="2530" max="2530" width="16.5" style="24" bestFit="1" customWidth="1"/>
    <col min="2531" max="2531" width="10.9140625" style="24" bestFit="1" customWidth="1"/>
    <col min="2532" max="2532" width="16.5" style="24" bestFit="1" customWidth="1"/>
    <col min="2533" max="2533" width="10.9140625" style="24" bestFit="1" customWidth="1"/>
    <col min="2534" max="2534" width="16.5" style="24" bestFit="1" customWidth="1"/>
    <col min="2535" max="2535" width="10.9140625" style="24" bestFit="1" customWidth="1"/>
    <col min="2536" max="2536" width="16.5" style="24" bestFit="1" customWidth="1"/>
    <col min="2537" max="2537" width="10.9140625" style="24" bestFit="1" customWidth="1"/>
    <col min="2538" max="2538" width="16.5" style="24" bestFit="1" customWidth="1"/>
    <col min="2539" max="2539" width="10.9140625" style="24" bestFit="1" customWidth="1"/>
    <col min="2540" max="2540" width="16.5" style="24" bestFit="1" customWidth="1"/>
    <col min="2541" max="2541" width="10.9140625" style="24" bestFit="1" customWidth="1"/>
    <col min="2542" max="2542" width="9.9140625" style="24" bestFit="1" customWidth="1"/>
    <col min="2543" max="2543" width="16.5" style="24" bestFit="1" customWidth="1"/>
    <col min="2544" max="2544" width="10.9140625" style="24" bestFit="1" customWidth="1"/>
    <col min="2545" max="2545" width="16.5" style="24" bestFit="1" customWidth="1"/>
    <col min="2546" max="2546" width="10.9140625" style="24" bestFit="1" customWidth="1"/>
    <col min="2547" max="2547" width="16.5" style="24" bestFit="1" customWidth="1"/>
    <col min="2548" max="2548" width="10.9140625" style="24" bestFit="1" customWidth="1"/>
    <col min="2549" max="2549" width="16.5" style="24" bestFit="1" customWidth="1"/>
    <col min="2550" max="2550" width="10.9140625" style="24" bestFit="1" customWidth="1"/>
    <col min="2551" max="2551" width="16.5" style="24" bestFit="1" customWidth="1"/>
    <col min="2552" max="2552" width="10.9140625" style="24" bestFit="1" customWidth="1"/>
    <col min="2553" max="2553" width="16.5" style="24" bestFit="1" customWidth="1"/>
    <col min="2554" max="2554" width="10.9140625" style="24" bestFit="1" customWidth="1"/>
    <col min="2555" max="2555" width="16.5" style="24" bestFit="1" customWidth="1"/>
    <col min="2556" max="2557" width="10.9140625" style="24" bestFit="1" customWidth="1"/>
    <col min="2558" max="2558" width="16.5" style="24" bestFit="1" customWidth="1"/>
    <col min="2559" max="2560" width="10.9140625" style="24" bestFit="1" customWidth="1"/>
    <col min="2561" max="2561" width="16.5" style="24" bestFit="1" customWidth="1"/>
    <col min="2562" max="2563" width="10.9140625" style="24" bestFit="1" customWidth="1"/>
    <col min="2564" max="2564" width="16.5" style="24" bestFit="1" customWidth="1"/>
    <col min="2565" max="2565" width="10.9140625" style="24" bestFit="1" customWidth="1"/>
    <col min="2566" max="2566" width="16.5" style="24" bestFit="1" customWidth="1"/>
    <col min="2567" max="2567" width="10.9140625" style="24" bestFit="1" customWidth="1"/>
    <col min="2568" max="2568" width="16.5" style="24" bestFit="1" customWidth="1"/>
    <col min="2569" max="2569" width="10.9140625" style="24" bestFit="1" customWidth="1"/>
    <col min="2570" max="2570" width="16.5" style="24" bestFit="1" customWidth="1"/>
    <col min="2571" max="2571" width="10.9140625" style="24" bestFit="1" customWidth="1"/>
    <col min="2572" max="2572" width="16.5" style="24" bestFit="1" customWidth="1"/>
    <col min="2573" max="2573" width="10.9140625" style="24" bestFit="1" customWidth="1"/>
    <col min="2574" max="2574" width="16.5" style="24" bestFit="1" customWidth="1"/>
    <col min="2575" max="2575" width="10.9140625" style="24" bestFit="1" customWidth="1"/>
    <col min="2576" max="2576" width="16.5" style="24" bestFit="1" customWidth="1"/>
    <col min="2577" max="2577" width="10.9140625" style="24" bestFit="1" customWidth="1"/>
    <col min="2578" max="2578" width="16.5" style="24" bestFit="1" customWidth="1"/>
    <col min="2579" max="2579" width="10.9140625" style="24" bestFit="1" customWidth="1"/>
    <col min="2580" max="2580" width="16.5" style="24" bestFit="1" customWidth="1"/>
    <col min="2581" max="2581" width="10.9140625" style="24" bestFit="1" customWidth="1"/>
    <col min="2582" max="2582" width="16.5" style="24" bestFit="1" customWidth="1"/>
    <col min="2583" max="2583" width="10.9140625" style="24" bestFit="1" customWidth="1"/>
    <col min="2584" max="2584" width="16.5" style="24" bestFit="1" customWidth="1"/>
    <col min="2585" max="2585" width="10.9140625" style="24" bestFit="1" customWidth="1"/>
    <col min="2586" max="2586" width="16.5" style="24" bestFit="1" customWidth="1"/>
    <col min="2587" max="2587" width="10.9140625" style="24" bestFit="1" customWidth="1"/>
    <col min="2588" max="2588" width="16.5" style="24" bestFit="1" customWidth="1"/>
    <col min="2589" max="2589" width="10.9140625" style="24" bestFit="1" customWidth="1"/>
    <col min="2590" max="2590" width="16.5" style="24" bestFit="1" customWidth="1"/>
    <col min="2591" max="2591" width="10.9140625" style="24" bestFit="1" customWidth="1"/>
    <col min="2592" max="2592" width="16.5" style="24" bestFit="1" customWidth="1"/>
    <col min="2593" max="2593" width="10.9140625" style="24" bestFit="1" customWidth="1"/>
    <col min="2594" max="2594" width="16.5" style="24" bestFit="1" customWidth="1"/>
    <col min="2595" max="2595" width="10.9140625" style="24" bestFit="1" customWidth="1"/>
    <col min="2596" max="2596" width="16.5" style="24" bestFit="1" customWidth="1"/>
    <col min="2597" max="2597" width="10.9140625" style="24" bestFit="1" customWidth="1"/>
    <col min="2598" max="2598" width="16.5" style="24" bestFit="1" customWidth="1"/>
    <col min="2599" max="2599" width="10.9140625" style="24" bestFit="1" customWidth="1"/>
    <col min="2600" max="2600" width="16.5" style="24" bestFit="1" customWidth="1"/>
    <col min="2601" max="2601" width="10.9140625" style="24" bestFit="1" customWidth="1"/>
    <col min="2602" max="2602" width="16.5" style="24" bestFit="1" customWidth="1"/>
    <col min="2603" max="2603" width="10.9140625" style="24" bestFit="1" customWidth="1"/>
    <col min="2604" max="2604" width="16.5" style="24" bestFit="1" customWidth="1"/>
    <col min="2605" max="2605" width="10.9140625" style="24" bestFit="1" customWidth="1"/>
    <col min="2606" max="2606" width="16.5" style="24" bestFit="1" customWidth="1"/>
    <col min="2607" max="2607" width="10.9140625" style="24" bestFit="1" customWidth="1"/>
    <col min="2608" max="2608" width="16.5" style="24" bestFit="1" customWidth="1"/>
    <col min="2609" max="2609" width="10.9140625" style="24" bestFit="1" customWidth="1"/>
    <col min="2610" max="2610" width="16.5" style="24" bestFit="1" customWidth="1"/>
    <col min="2611" max="2611" width="10.9140625" style="24" bestFit="1" customWidth="1"/>
    <col min="2612" max="2612" width="16.5" style="24" bestFit="1" customWidth="1"/>
    <col min="2613" max="2613" width="10.9140625" style="24" bestFit="1" customWidth="1"/>
    <col min="2614" max="2614" width="16.5" style="24" bestFit="1" customWidth="1"/>
    <col min="2615" max="2615" width="10.9140625" style="24" bestFit="1" customWidth="1"/>
    <col min="2616" max="2616" width="16.5" style="24" bestFit="1" customWidth="1"/>
    <col min="2617" max="2617" width="10.9140625" style="24" bestFit="1" customWidth="1"/>
    <col min="2618" max="2618" width="16.5" style="24" bestFit="1" customWidth="1"/>
    <col min="2619" max="2619" width="10.9140625" style="24" bestFit="1" customWidth="1"/>
    <col min="2620" max="2620" width="16.5" style="24" bestFit="1" customWidth="1"/>
    <col min="2621" max="2621" width="10.9140625" style="24" bestFit="1" customWidth="1"/>
    <col min="2622" max="2622" width="16.5" style="24" bestFit="1" customWidth="1"/>
    <col min="2623" max="2623" width="10.9140625" style="24" bestFit="1" customWidth="1"/>
    <col min="2624" max="2624" width="16.5" style="24" bestFit="1" customWidth="1"/>
    <col min="2625" max="2625" width="10.9140625" style="24" bestFit="1" customWidth="1"/>
    <col min="2626" max="2626" width="16.5" style="24" bestFit="1" customWidth="1"/>
    <col min="2627" max="2627" width="10.9140625" style="24" bestFit="1" customWidth="1"/>
    <col min="2628" max="2628" width="16.5" style="24" bestFit="1" customWidth="1"/>
    <col min="2629" max="2629" width="10.9140625" style="24" bestFit="1" customWidth="1"/>
    <col min="2630" max="2630" width="16.5" style="24" bestFit="1" customWidth="1"/>
    <col min="2631" max="2631" width="10.9140625" style="24" bestFit="1" customWidth="1"/>
    <col min="2632" max="2632" width="16.5" style="24" bestFit="1" customWidth="1"/>
    <col min="2633" max="2633" width="10.9140625" style="24" bestFit="1" customWidth="1"/>
    <col min="2634" max="2634" width="16.5" style="24" bestFit="1" customWidth="1"/>
    <col min="2635" max="2635" width="10.9140625" style="24" bestFit="1" customWidth="1"/>
    <col min="2636" max="2636" width="16.5" style="24" bestFit="1" customWidth="1"/>
    <col min="2637" max="2637" width="10.9140625" style="24" bestFit="1" customWidth="1"/>
    <col min="2638" max="2638" width="9.9140625" style="24" bestFit="1" customWidth="1"/>
    <col min="2639" max="2639" width="16.5" style="24" bestFit="1" customWidth="1"/>
    <col min="2640" max="2640" width="10.9140625" style="24" bestFit="1" customWidth="1"/>
    <col min="2641" max="2641" width="16.5" style="24" bestFit="1" customWidth="1"/>
    <col min="2642" max="2642" width="10.9140625" style="24" bestFit="1" customWidth="1"/>
    <col min="2643" max="2643" width="16.5" style="24" bestFit="1" customWidth="1"/>
    <col min="2644" max="2644" width="10.9140625" style="24" bestFit="1" customWidth="1"/>
    <col min="2645" max="2645" width="16.5" style="24" bestFit="1" customWidth="1"/>
    <col min="2646" max="2646" width="10.9140625" style="24" bestFit="1" customWidth="1"/>
    <col min="2647" max="2647" width="16.5" style="24" bestFit="1" customWidth="1"/>
    <col min="2648" max="2648" width="10.9140625" style="24" bestFit="1" customWidth="1"/>
    <col min="2649" max="2649" width="16.5" style="24" bestFit="1" customWidth="1"/>
    <col min="2650" max="2650" width="10.9140625" style="24" bestFit="1" customWidth="1"/>
    <col min="2651" max="2651" width="16.5" style="24" bestFit="1" customWidth="1"/>
    <col min="2652" max="2652" width="10.9140625" style="24" bestFit="1" customWidth="1"/>
    <col min="2653" max="2653" width="16.5" style="24" bestFit="1" customWidth="1"/>
    <col min="2654" max="2654" width="10.9140625" style="24" bestFit="1" customWidth="1"/>
    <col min="2655" max="2655" width="16.5" style="24" bestFit="1" customWidth="1"/>
    <col min="2656" max="2656" width="10.9140625" style="24" bestFit="1" customWidth="1"/>
    <col min="2657" max="2657" width="16.5" style="24" bestFit="1" customWidth="1"/>
    <col min="2658" max="2658" width="10.9140625" style="24" bestFit="1" customWidth="1"/>
    <col min="2659" max="2659" width="16.5" style="24" bestFit="1" customWidth="1"/>
    <col min="2660" max="2660" width="10.9140625" style="24" bestFit="1" customWidth="1"/>
    <col min="2661" max="2661" width="16.5" style="24" bestFit="1" customWidth="1"/>
    <col min="2662" max="2662" width="10.9140625" style="24" bestFit="1" customWidth="1"/>
    <col min="2663" max="2663" width="16.5" style="24" bestFit="1" customWidth="1"/>
    <col min="2664" max="2664" width="10.9140625" style="24" bestFit="1" customWidth="1"/>
    <col min="2665" max="2665" width="16.5" style="24" bestFit="1" customWidth="1"/>
    <col min="2666" max="2666" width="10.9140625" style="24" bestFit="1" customWidth="1"/>
    <col min="2667" max="2667" width="9.9140625" style="24" bestFit="1" customWidth="1"/>
    <col min="2668" max="2668" width="16.5" style="24" bestFit="1" customWidth="1"/>
    <col min="2669" max="2669" width="10.9140625" style="24" bestFit="1" customWidth="1"/>
    <col min="2670" max="2670" width="16.5" style="24" bestFit="1" customWidth="1"/>
    <col min="2671" max="2672" width="10.9140625" style="24" bestFit="1" customWidth="1"/>
    <col min="2673" max="2673" width="16.5" style="24" bestFit="1" customWidth="1"/>
    <col min="2674" max="2674" width="10.9140625" style="24" bestFit="1" customWidth="1"/>
    <col min="2675" max="2675" width="16.5" style="24" bestFit="1" customWidth="1"/>
    <col min="2676" max="2676" width="10.9140625" style="24" bestFit="1" customWidth="1"/>
    <col min="2677" max="2677" width="16.5" style="24" bestFit="1" customWidth="1"/>
    <col min="2678" max="2678" width="10.9140625" style="24" bestFit="1" customWidth="1"/>
    <col min="2679" max="2679" width="16.5" style="24" bestFit="1" customWidth="1"/>
    <col min="2680" max="2680" width="10.9140625" style="24" bestFit="1" customWidth="1"/>
    <col min="2681" max="2681" width="16.5" style="24" bestFit="1" customWidth="1"/>
    <col min="2682" max="2682" width="10.9140625" style="24" bestFit="1" customWidth="1"/>
    <col min="2683" max="2683" width="16.5" style="24" bestFit="1" customWidth="1"/>
    <col min="2684" max="2684" width="10.9140625" style="24" bestFit="1" customWidth="1"/>
    <col min="2685" max="2685" width="16.5" style="24" bestFit="1" customWidth="1"/>
    <col min="2686" max="2686" width="10.9140625" style="24" bestFit="1" customWidth="1"/>
    <col min="2687" max="2687" width="16.5" style="24" bestFit="1" customWidth="1"/>
    <col min="2688" max="2688" width="10.9140625" style="24" bestFit="1" customWidth="1"/>
    <col min="2689" max="2689" width="16.5" style="24" bestFit="1" customWidth="1"/>
    <col min="2690" max="2690" width="10.9140625" style="24" bestFit="1" customWidth="1"/>
    <col min="2691" max="2691" width="16.5" style="24" bestFit="1" customWidth="1"/>
    <col min="2692" max="2692" width="10.9140625" style="24" bestFit="1" customWidth="1"/>
    <col min="2693" max="2693" width="16.5" style="24" bestFit="1" customWidth="1"/>
    <col min="2694" max="2694" width="10.9140625" style="24" bestFit="1" customWidth="1"/>
    <col min="2695" max="2695" width="16.5" style="24" bestFit="1" customWidth="1"/>
    <col min="2696" max="2697" width="10.9140625" style="24" bestFit="1" customWidth="1"/>
    <col min="2698" max="2698" width="16.5" style="24" bestFit="1" customWidth="1"/>
    <col min="2699" max="2699" width="10.9140625" style="24" bestFit="1" customWidth="1"/>
    <col min="2700" max="2700" width="16.5" style="24" bestFit="1" customWidth="1"/>
    <col min="2701" max="2702" width="10.9140625" style="24" bestFit="1" customWidth="1"/>
    <col min="2703" max="2703" width="16.5" style="24" bestFit="1" customWidth="1"/>
    <col min="2704" max="2704" width="10.9140625" style="24" bestFit="1" customWidth="1"/>
    <col min="2705" max="2705" width="16.5" style="24" bestFit="1" customWidth="1"/>
    <col min="2706" max="2706" width="10.9140625" style="24" bestFit="1" customWidth="1"/>
    <col min="2707" max="2707" width="16.5" style="24" bestFit="1" customWidth="1"/>
    <col min="2708" max="2708" width="10.9140625" style="24" bestFit="1" customWidth="1"/>
    <col min="2709" max="2709" width="16.5" style="24" bestFit="1" customWidth="1"/>
    <col min="2710" max="2710" width="10.9140625" style="24" bestFit="1" customWidth="1"/>
    <col min="2711" max="2711" width="16.5" style="24" bestFit="1" customWidth="1"/>
    <col min="2712" max="2712" width="10.9140625" style="24" bestFit="1" customWidth="1"/>
    <col min="2713" max="2713" width="16.5" style="24" bestFit="1" customWidth="1"/>
    <col min="2714" max="2715" width="10.9140625" style="24" bestFit="1" customWidth="1"/>
    <col min="2716" max="2716" width="16.5" style="24" bestFit="1" customWidth="1"/>
    <col min="2717" max="2717" width="10.9140625" style="24" bestFit="1" customWidth="1"/>
    <col min="2718" max="2718" width="16.5" style="24" bestFit="1" customWidth="1"/>
    <col min="2719" max="2719" width="10.9140625" style="24" bestFit="1" customWidth="1"/>
    <col min="2720" max="2720" width="16.5" style="24" bestFit="1" customWidth="1"/>
    <col min="2721" max="2722" width="10.9140625" style="24" bestFit="1" customWidth="1"/>
    <col min="2723" max="2723" width="16.5" style="24" bestFit="1" customWidth="1"/>
    <col min="2724" max="2724" width="10.9140625" style="24" bestFit="1" customWidth="1"/>
    <col min="2725" max="2725" width="16.5" style="24" bestFit="1" customWidth="1"/>
    <col min="2726" max="2726" width="10.9140625" style="24" bestFit="1" customWidth="1"/>
    <col min="2727" max="2727" width="16.5" style="24" bestFit="1" customWidth="1"/>
    <col min="2728" max="2728" width="10.9140625" style="24" bestFit="1" customWidth="1"/>
    <col min="2729" max="2729" width="16.5" style="24" bestFit="1" customWidth="1"/>
    <col min="2730" max="2730" width="10.9140625" style="24" bestFit="1" customWidth="1"/>
    <col min="2731" max="2731" width="16.5" style="24" bestFit="1" customWidth="1"/>
    <col min="2732" max="2732" width="10.9140625" style="24" bestFit="1" customWidth="1"/>
    <col min="2733" max="2733" width="16.5" style="24" bestFit="1" customWidth="1"/>
    <col min="2734" max="2734" width="10.9140625" style="24" bestFit="1" customWidth="1"/>
    <col min="2735" max="2735" width="16.5" style="24" bestFit="1" customWidth="1"/>
    <col min="2736" max="2737" width="10.9140625" style="24" bestFit="1" customWidth="1"/>
    <col min="2738" max="2738" width="16.5" style="24" bestFit="1" customWidth="1"/>
    <col min="2739" max="2739" width="10.9140625" style="24" bestFit="1" customWidth="1"/>
    <col min="2740" max="2740" width="16.5" style="24" bestFit="1" customWidth="1"/>
    <col min="2741" max="2741" width="10.9140625" style="24" bestFit="1" customWidth="1"/>
    <col min="2742" max="2742" width="16.5" style="24" bestFit="1" customWidth="1"/>
    <col min="2743" max="2743" width="10.9140625" style="24" bestFit="1" customWidth="1"/>
    <col min="2744" max="2744" width="16.5" style="24" bestFit="1" customWidth="1"/>
    <col min="2745" max="2745" width="10.9140625" style="24" bestFit="1" customWidth="1"/>
    <col min="2746" max="2746" width="16.5" style="24" bestFit="1" customWidth="1"/>
    <col min="2747" max="2747" width="10.9140625" style="24" bestFit="1" customWidth="1"/>
    <col min="2748" max="2748" width="16.5" style="24" bestFit="1" customWidth="1"/>
    <col min="2749" max="2749" width="10.9140625" style="24" bestFit="1" customWidth="1"/>
    <col min="2750" max="2750" width="16.5" style="24" bestFit="1" customWidth="1"/>
    <col min="2751" max="2751" width="10.9140625" style="24" bestFit="1" customWidth="1"/>
    <col min="2752" max="2752" width="16.5" style="24" bestFit="1" customWidth="1"/>
    <col min="2753" max="2753" width="10.9140625" style="24" bestFit="1" customWidth="1"/>
    <col min="2754" max="2754" width="16.5" style="24" bestFit="1" customWidth="1"/>
    <col min="2755" max="2755" width="10.9140625" style="24" bestFit="1" customWidth="1"/>
    <col min="2756" max="2756" width="16.5" style="24" bestFit="1" customWidth="1"/>
    <col min="2757" max="2757" width="10.9140625" style="24" bestFit="1" customWidth="1"/>
    <col min="2758" max="2758" width="16.5" style="24" bestFit="1" customWidth="1"/>
    <col min="2759" max="2759" width="10.9140625" style="24" bestFit="1" customWidth="1"/>
    <col min="2760" max="2760" width="16.5" style="24" bestFit="1" customWidth="1"/>
    <col min="2761" max="2761" width="10.9140625" style="24" bestFit="1" customWidth="1"/>
    <col min="2762" max="2762" width="16.5" style="24" bestFit="1" customWidth="1"/>
    <col min="2763" max="2763" width="10.9140625" style="24" bestFit="1" customWidth="1"/>
    <col min="2764" max="2764" width="16.5" style="24" bestFit="1" customWidth="1"/>
    <col min="2765" max="2765" width="10.9140625" style="24" bestFit="1" customWidth="1"/>
    <col min="2766" max="2766" width="16.5" style="24" bestFit="1" customWidth="1"/>
    <col min="2767" max="2767" width="10.9140625" style="24" bestFit="1" customWidth="1"/>
    <col min="2768" max="2768" width="16.5" style="24" bestFit="1" customWidth="1"/>
    <col min="2769" max="2769" width="10.9140625" style="24" bestFit="1" customWidth="1"/>
    <col min="2770" max="2770" width="16.5" style="24" bestFit="1" customWidth="1"/>
    <col min="2771" max="2771" width="10.9140625" style="24" bestFit="1" customWidth="1"/>
    <col min="2772" max="2772" width="16.5" style="24" bestFit="1" customWidth="1"/>
    <col min="2773" max="2773" width="10.9140625" style="24" bestFit="1" customWidth="1"/>
    <col min="2774" max="2774" width="16.5" style="24" bestFit="1" customWidth="1"/>
    <col min="2775" max="2775" width="10.9140625" style="24" bestFit="1" customWidth="1"/>
    <col min="2776" max="2776" width="16.5" style="24" bestFit="1" customWidth="1"/>
    <col min="2777" max="2778" width="10.9140625" style="24" bestFit="1" customWidth="1"/>
    <col min="2779" max="2779" width="16.5" style="24" bestFit="1" customWidth="1"/>
    <col min="2780" max="2780" width="10.9140625" style="24" bestFit="1" customWidth="1"/>
    <col min="2781" max="2781" width="16.5" style="24" bestFit="1" customWidth="1"/>
    <col min="2782" max="2783" width="10.9140625" style="24" bestFit="1" customWidth="1"/>
    <col min="2784" max="2784" width="16.5" style="24" bestFit="1" customWidth="1"/>
    <col min="2785" max="2785" width="10.9140625" style="24" bestFit="1" customWidth="1"/>
    <col min="2786" max="2786" width="16.5" style="24" bestFit="1" customWidth="1"/>
    <col min="2787" max="2787" width="10.9140625" style="24" bestFit="1" customWidth="1"/>
    <col min="2788" max="2788" width="16.5" style="24" bestFit="1" customWidth="1"/>
    <col min="2789" max="2789" width="10.9140625" style="24" bestFit="1" customWidth="1"/>
    <col min="2790" max="2790" width="16.5" style="24" bestFit="1" customWidth="1"/>
    <col min="2791" max="2791" width="10.9140625" style="24" bestFit="1" customWidth="1"/>
    <col min="2792" max="2792" width="16.5" style="24" bestFit="1" customWidth="1"/>
    <col min="2793" max="2793" width="10.9140625" style="24" bestFit="1" customWidth="1"/>
    <col min="2794" max="2794" width="16.5" style="24" bestFit="1" customWidth="1"/>
    <col min="2795" max="2795" width="10.9140625" style="24" bestFit="1" customWidth="1"/>
    <col min="2796" max="2796" width="16.5" style="24" bestFit="1" customWidth="1"/>
    <col min="2797" max="2797" width="10.9140625" style="24" bestFit="1" customWidth="1"/>
    <col min="2798" max="2798" width="16.5" style="24" bestFit="1" customWidth="1"/>
    <col min="2799" max="2799" width="10.9140625" style="24" bestFit="1" customWidth="1"/>
    <col min="2800" max="2800" width="16.5" style="24" bestFit="1" customWidth="1"/>
    <col min="2801" max="2801" width="10.9140625" style="24" bestFit="1" customWidth="1"/>
    <col min="2802" max="2802" width="16.5" style="24" bestFit="1" customWidth="1"/>
    <col min="2803" max="2803" width="10.9140625" style="24" bestFit="1" customWidth="1"/>
    <col min="2804" max="2804" width="16.5" style="24" bestFit="1" customWidth="1"/>
    <col min="2805" max="2805" width="10.9140625" style="24" bestFit="1" customWidth="1"/>
    <col min="2806" max="2806" width="16.5" style="24" bestFit="1" customWidth="1"/>
    <col min="2807" max="2807" width="10.9140625" style="24" bestFit="1" customWidth="1"/>
    <col min="2808" max="2808" width="16.5" style="24" bestFit="1" customWidth="1"/>
    <col min="2809" max="2809" width="10.9140625" style="24" bestFit="1" customWidth="1"/>
    <col min="2810" max="2810" width="16.5" style="24" bestFit="1" customWidth="1"/>
    <col min="2811" max="2811" width="10.9140625" style="24" bestFit="1" customWidth="1"/>
    <col min="2812" max="2812" width="16.5" style="24" bestFit="1" customWidth="1"/>
    <col min="2813" max="2813" width="10.9140625" style="24" bestFit="1" customWidth="1"/>
    <col min="2814" max="2814" width="16.5" style="24" bestFit="1" customWidth="1"/>
    <col min="2815" max="2815" width="10.9140625" style="24" bestFit="1" customWidth="1"/>
    <col min="2816" max="2816" width="16.5" style="24" bestFit="1" customWidth="1"/>
    <col min="2817" max="2817" width="10.9140625" style="24" bestFit="1" customWidth="1"/>
    <col min="2818" max="2818" width="16.5" style="24" bestFit="1" customWidth="1"/>
    <col min="2819" max="2819" width="10.9140625" style="24" bestFit="1" customWidth="1"/>
    <col min="2820" max="2820" width="16.5" style="24" bestFit="1" customWidth="1"/>
    <col min="2821" max="2821" width="10.9140625" style="24" bestFit="1" customWidth="1"/>
    <col min="2822" max="2822" width="16.5" style="24" bestFit="1" customWidth="1"/>
    <col min="2823" max="2823" width="10.9140625" style="24" bestFit="1" customWidth="1"/>
    <col min="2824" max="2824" width="16.5" style="24" bestFit="1" customWidth="1"/>
    <col min="2825" max="2825" width="10.9140625" style="24" bestFit="1" customWidth="1"/>
    <col min="2826" max="2826" width="16.5" style="24" bestFit="1" customWidth="1"/>
    <col min="2827" max="2827" width="15.25" style="24" bestFit="1" customWidth="1"/>
    <col min="2828" max="2828" width="18.5" style="24" bestFit="1" customWidth="1"/>
    <col min="2829" max="2829" width="15.5" style="24" bestFit="1" customWidth="1"/>
    <col min="2830" max="2830" width="10.9140625" style="24" bestFit="1" customWidth="1"/>
    <col min="2831" max="2831" width="15.5" style="24" bestFit="1" customWidth="1"/>
    <col min="2832" max="2832" width="10.9140625" style="24" bestFit="1" customWidth="1"/>
    <col min="2833" max="2833" width="15.5" style="24" bestFit="1" customWidth="1"/>
    <col min="2834" max="2834" width="10.9140625" style="24" bestFit="1" customWidth="1"/>
    <col min="2835" max="2835" width="15.5" style="24" bestFit="1" customWidth="1"/>
    <col min="2836" max="2836" width="10.9140625" style="24" bestFit="1" customWidth="1"/>
    <col min="2837" max="2837" width="15.5" style="24" bestFit="1" customWidth="1"/>
    <col min="2838" max="2838" width="10.9140625" style="24" bestFit="1" customWidth="1"/>
    <col min="2839" max="2839" width="15.5" style="24" bestFit="1" customWidth="1"/>
    <col min="2840" max="2840" width="9.9140625" style="24" bestFit="1" customWidth="1"/>
    <col min="2841" max="2841" width="15.5" style="24" bestFit="1" customWidth="1"/>
    <col min="2842" max="2842" width="9.9140625" style="24" bestFit="1" customWidth="1"/>
    <col min="2843" max="2843" width="15.5" style="24" bestFit="1" customWidth="1"/>
    <col min="2844" max="2844" width="10.9140625" style="24" bestFit="1" customWidth="1"/>
    <col min="2845" max="2845" width="15.5" style="24" bestFit="1" customWidth="1"/>
    <col min="2846" max="2846" width="10.9140625" style="24" bestFit="1" customWidth="1"/>
    <col min="2847" max="2847" width="15.5" style="24" bestFit="1" customWidth="1"/>
    <col min="2848" max="2848" width="10.9140625" style="24" bestFit="1" customWidth="1"/>
    <col min="2849" max="2849" width="15.5" style="24" bestFit="1" customWidth="1"/>
    <col min="2850" max="2850" width="10.9140625" style="24" bestFit="1" customWidth="1"/>
    <col min="2851" max="2851" width="15.5" style="24" bestFit="1" customWidth="1"/>
    <col min="2852" max="2852" width="10.9140625" style="24" bestFit="1" customWidth="1"/>
    <col min="2853" max="2853" width="15.5" style="24" bestFit="1" customWidth="1"/>
    <col min="2854" max="2854" width="10.9140625" style="24" bestFit="1" customWidth="1"/>
    <col min="2855" max="2855" width="15.5" style="24" bestFit="1" customWidth="1"/>
    <col min="2856" max="2857" width="10.9140625" style="24" bestFit="1" customWidth="1"/>
    <col min="2858" max="2858" width="15.5" style="24" bestFit="1" customWidth="1"/>
    <col min="2859" max="2859" width="10.9140625" style="24" bestFit="1" customWidth="1"/>
    <col min="2860" max="2860" width="15.5" style="24" bestFit="1" customWidth="1"/>
    <col min="2861" max="2862" width="10.9140625" style="24" bestFit="1" customWidth="1"/>
    <col min="2863" max="2863" width="15.5" style="24" bestFit="1" customWidth="1"/>
    <col min="2864" max="2865" width="10.9140625" style="24" bestFit="1" customWidth="1"/>
    <col min="2866" max="2866" width="15.5" style="24" bestFit="1" customWidth="1"/>
    <col min="2867" max="2867" width="10.9140625" style="24" bestFit="1" customWidth="1"/>
    <col min="2868" max="2868" width="15.5" style="24" bestFit="1" customWidth="1"/>
    <col min="2869" max="2869" width="9.9140625" style="24" bestFit="1" customWidth="1"/>
    <col min="2870" max="2870" width="15.5" style="24" bestFit="1" customWidth="1"/>
    <col min="2871" max="2871" width="10.9140625" style="24" bestFit="1" customWidth="1"/>
    <col min="2872" max="2872" width="15.5" style="24" bestFit="1" customWidth="1"/>
    <col min="2873" max="2873" width="10.9140625" style="24" bestFit="1" customWidth="1"/>
    <col min="2874" max="2874" width="15.5" style="24" bestFit="1" customWidth="1"/>
    <col min="2875" max="2875" width="10.9140625" style="24" bestFit="1" customWidth="1"/>
    <col min="2876" max="2876" width="15.5" style="24" bestFit="1" customWidth="1"/>
    <col min="2877" max="2877" width="10.9140625" style="24" bestFit="1" customWidth="1"/>
    <col min="2878" max="2878" width="15.5" style="24" bestFit="1" customWidth="1"/>
    <col min="2879" max="2879" width="10.9140625" style="24" bestFit="1" customWidth="1"/>
    <col min="2880" max="2880" width="15.5" style="24" bestFit="1" customWidth="1"/>
    <col min="2881" max="2881" width="9.9140625" style="24" bestFit="1" customWidth="1"/>
    <col min="2882" max="2882" width="15.5" style="24" bestFit="1" customWidth="1"/>
    <col min="2883" max="2883" width="10.9140625" style="24" bestFit="1" customWidth="1"/>
    <col min="2884" max="2884" width="15.5" style="24" bestFit="1" customWidth="1"/>
    <col min="2885" max="2885" width="10.9140625" style="24" bestFit="1" customWidth="1"/>
    <col min="2886" max="2886" width="15.5" style="24" bestFit="1" customWidth="1"/>
    <col min="2887" max="2887" width="10.9140625" style="24" bestFit="1" customWidth="1"/>
    <col min="2888" max="2888" width="15.5" style="24" bestFit="1" customWidth="1"/>
    <col min="2889" max="2889" width="10.9140625" style="24" bestFit="1" customWidth="1"/>
    <col min="2890" max="2890" width="15.5" style="24" bestFit="1" customWidth="1"/>
    <col min="2891" max="2891" width="10.9140625" style="24" bestFit="1" customWidth="1"/>
    <col min="2892" max="2892" width="15.5" style="24" bestFit="1" customWidth="1"/>
    <col min="2893" max="2893" width="10.9140625" style="24" bestFit="1" customWidth="1"/>
    <col min="2894" max="2894" width="15.5" style="24" bestFit="1" customWidth="1"/>
    <col min="2895" max="2895" width="10.9140625" style="24" bestFit="1" customWidth="1"/>
    <col min="2896" max="2896" width="15.5" style="24" bestFit="1" customWidth="1"/>
    <col min="2897" max="2897" width="10.9140625" style="24" bestFit="1" customWidth="1"/>
    <col min="2898" max="2898" width="15.5" style="24" bestFit="1" customWidth="1"/>
    <col min="2899" max="2899" width="10.9140625" style="24" bestFit="1" customWidth="1"/>
    <col min="2900" max="2900" width="15.5" style="24" bestFit="1" customWidth="1"/>
    <col min="2901" max="2901" width="9.9140625" style="24" bestFit="1" customWidth="1"/>
    <col min="2902" max="2902" width="15.5" style="24" bestFit="1" customWidth="1"/>
    <col min="2903" max="2903" width="9.9140625" style="24" bestFit="1" customWidth="1"/>
    <col min="2904" max="2904" width="15.5" style="24" bestFit="1" customWidth="1"/>
    <col min="2905" max="2905" width="10.9140625" style="24" bestFit="1" customWidth="1"/>
    <col min="2906" max="2906" width="15.5" style="24" bestFit="1" customWidth="1"/>
    <col min="2907" max="2907" width="10.9140625" style="24" bestFit="1" customWidth="1"/>
    <col min="2908" max="2908" width="15.5" style="24" bestFit="1" customWidth="1"/>
    <col min="2909" max="2909" width="10.9140625" style="24" bestFit="1" customWidth="1"/>
    <col min="2910" max="2910" width="15.5" style="24" bestFit="1" customWidth="1"/>
    <col min="2911" max="2911" width="10.9140625" style="24" bestFit="1" customWidth="1"/>
    <col min="2912" max="2912" width="15.5" style="24" bestFit="1" customWidth="1"/>
    <col min="2913" max="2913" width="10.9140625" style="24" bestFit="1" customWidth="1"/>
    <col min="2914" max="2914" width="15.5" style="24" bestFit="1" customWidth="1"/>
    <col min="2915" max="2915" width="9.9140625" style="24" bestFit="1" customWidth="1"/>
    <col min="2916" max="2916" width="15.5" style="24" bestFit="1" customWidth="1"/>
    <col min="2917" max="2917" width="10.9140625" style="24" bestFit="1" customWidth="1"/>
    <col min="2918" max="2918" width="15.5" style="24" bestFit="1" customWidth="1"/>
    <col min="2919" max="2919" width="9.9140625" style="24" bestFit="1" customWidth="1"/>
    <col min="2920" max="2920" width="15.5" style="24" bestFit="1" customWidth="1"/>
    <col min="2921" max="2921" width="10.9140625" style="24" bestFit="1" customWidth="1"/>
    <col min="2922" max="2922" width="15.5" style="24" bestFit="1" customWidth="1"/>
    <col min="2923" max="2923" width="10.9140625" style="24" bestFit="1" customWidth="1"/>
    <col min="2924" max="2924" width="15.5" style="24" bestFit="1" customWidth="1"/>
    <col min="2925" max="2925" width="9.9140625" style="24" bestFit="1" customWidth="1"/>
    <col min="2926" max="2926" width="15.5" style="24" bestFit="1" customWidth="1"/>
    <col min="2927" max="2927" width="10.9140625" style="24" bestFit="1" customWidth="1"/>
    <col min="2928" max="2928" width="15.5" style="24" bestFit="1" customWidth="1"/>
    <col min="2929" max="2929" width="10.9140625" style="24" bestFit="1" customWidth="1"/>
    <col min="2930" max="2930" width="15.5" style="24" bestFit="1" customWidth="1"/>
    <col min="2931" max="2931" width="10.9140625" style="24" bestFit="1" customWidth="1"/>
    <col min="2932" max="2932" width="15.5" style="24" bestFit="1" customWidth="1"/>
    <col min="2933" max="2933" width="10.9140625" style="24" bestFit="1" customWidth="1"/>
    <col min="2934" max="2934" width="15.5" style="24" bestFit="1" customWidth="1"/>
    <col min="2935" max="2935" width="10.9140625" style="24" bestFit="1" customWidth="1"/>
    <col min="2936" max="2936" width="15.5" style="24" bestFit="1" customWidth="1"/>
    <col min="2937" max="2937" width="10.9140625" style="24" bestFit="1" customWidth="1"/>
    <col min="2938" max="2938" width="15.5" style="24" bestFit="1" customWidth="1"/>
    <col min="2939" max="2939" width="10.9140625" style="24" bestFit="1" customWidth="1"/>
    <col min="2940" max="2940" width="15.5" style="24" bestFit="1" customWidth="1"/>
    <col min="2941" max="2941" width="10.9140625" style="24" bestFit="1" customWidth="1"/>
    <col min="2942" max="2942" width="15.5" style="24" bestFit="1" customWidth="1"/>
    <col min="2943" max="2943" width="10.9140625" style="24" bestFit="1" customWidth="1"/>
    <col min="2944" max="2944" width="15.5" style="24" bestFit="1" customWidth="1"/>
    <col min="2945" max="2945" width="10.9140625" style="24" bestFit="1" customWidth="1"/>
    <col min="2946" max="2946" width="15.5" style="24" bestFit="1" customWidth="1"/>
    <col min="2947" max="2947" width="10.9140625" style="24" bestFit="1" customWidth="1"/>
    <col min="2948" max="2948" width="15.5" style="24" bestFit="1" customWidth="1"/>
    <col min="2949" max="2949" width="10.9140625" style="24" bestFit="1" customWidth="1"/>
    <col min="2950" max="2950" width="15.5" style="24" bestFit="1" customWidth="1"/>
    <col min="2951" max="2951" width="10.9140625" style="24" bestFit="1" customWidth="1"/>
    <col min="2952" max="2952" width="15.5" style="24" bestFit="1" customWidth="1"/>
    <col min="2953" max="2953" width="10.9140625" style="24" bestFit="1" customWidth="1"/>
    <col min="2954" max="2954" width="15.5" style="24" bestFit="1" customWidth="1"/>
    <col min="2955" max="2955" width="10.9140625" style="24" bestFit="1" customWidth="1"/>
    <col min="2956" max="2956" width="15.5" style="24" bestFit="1" customWidth="1"/>
    <col min="2957" max="2957" width="10.9140625" style="24" bestFit="1" customWidth="1"/>
    <col min="2958" max="2958" width="15.5" style="24" bestFit="1" customWidth="1"/>
    <col min="2959" max="2959" width="10.9140625" style="24" bestFit="1" customWidth="1"/>
    <col min="2960" max="2960" width="15.5" style="24" bestFit="1" customWidth="1"/>
    <col min="2961" max="2961" width="10.9140625" style="24" bestFit="1" customWidth="1"/>
    <col min="2962" max="2962" width="15.5" style="24" bestFit="1" customWidth="1"/>
    <col min="2963" max="2963" width="10.9140625" style="24" bestFit="1" customWidth="1"/>
    <col min="2964" max="2964" width="15.5" style="24" bestFit="1" customWidth="1"/>
    <col min="2965" max="2965" width="10.9140625" style="24" bestFit="1" customWidth="1"/>
    <col min="2966" max="2966" width="15.5" style="24" bestFit="1" customWidth="1"/>
    <col min="2967" max="2967" width="10.9140625" style="24" bestFit="1" customWidth="1"/>
    <col min="2968" max="2968" width="15.5" style="24" bestFit="1" customWidth="1"/>
    <col min="2969" max="2969" width="10.9140625" style="24" bestFit="1" customWidth="1"/>
    <col min="2970" max="2970" width="15.5" style="24" bestFit="1" customWidth="1"/>
    <col min="2971" max="2971" width="10.9140625" style="24" bestFit="1" customWidth="1"/>
    <col min="2972" max="2972" width="16.5" style="24" bestFit="1" customWidth="1"/>
    <col min="2973" max="2973" width="10.9140625" style="24" bestFit="1" customWidth="1"/>
    <col min="2974" max="2974" width="16.5" style="24" bestFit="1" customWidth="1"/>
    <col min="2975" max="2976" width="10.9140625" style="24" bestFit="1" customWidth="1"/>
    <col min="2977" max="2977" width="16.5" style="24" bestFit="1" customWidth="1"/>
    <col min="2978" max="2978" width="10.9140625" style="24" bestFit="1" customWidth="1"/>
    <col min="2979" max="2979" width="16.5" style="24" bestFit="1" customWidth="1"/>
    <col min="2980" max="2980" width="10.9140625" style="24" bestFit="1" customWidth="1"/>
    <col min="2981" max="2981" width="16.5" style="24" bestFit="1" customWidth="1"/>
    <col min="2982" max="2982" width="10.9140625" style="24" bestFit="1" customWidth="1"/>
    <col min="2983" max="2983" width="16.5" style="24" bestFit="1" customWidth="1"/>
    <col min="2984" max="2984" width="10.9140625" style="24" bestFit="1" customWidth="1"/>
    <col min="2985" max="2985" width="16.5" style="24" bestFit="1" customWidth="1"/>
    <col min="2986" max="2986" width="10.9140625" style="24" bestFit="1" customWidth="1"/>
    <col min="2987" max="2987" width="16.5" style="24" bestFit="1" customWidth="1"/>
    <col min="2988" max="2988" width="10.9140625" style="24" bestFit="1" customWidth="1"/>
    <col min="2989" max="2989" width="16.5" style="24" bestFit="1" customWidth="1"/>
    <col min="2990" max="2990" width="10.9140625" style="24" bestFit="1" customWidth="1"/>
    <col min="2991" max="2991" width="16.5" style="24" bestFit="1" customWidth="1"/>
    <col min="2992" max="2992" width="10.9140625" style="24" bestFit="1" customWidth="1"/>
    <col min="2993" max="2993" width="16.5" style="24" bestFit="1" customWidth="1"/>
    <col min="2994" max="2994" width="10.9140625" style="24" bestFit="1" customWidth="1"/>
    <col min="2995" max="2995" width="16.5" style="24" bestFit="1" customWidth="1"/>
    <col min="2996" max="2996" width="10.9140625" style="24" bestFit="1" customWidth="1"/>
    <col min="2997" max="2997" width="16.5" style="24" bestFit="1" customWidth="1"/>
    <col min="2998" max="2998" width="10.9140625" style="24" bestFit="1" customWidth="1"/>
    <col min="2999" max="2999" width="16.5" style="24" bestFit="1" customWidth="1"/>
    <col min="3000" max="3000" width="10.9140625" style="24" bestFit="1" customWidth="1"/>
    <col min="3001" max="3001" width="16.5" style="24" bestFit="1" customWidth="1"/>
    <col min="3002" max="3002" width="10.9140625" style="24" bestFit="1" customWidth="1"/>
    <col min="3003" max="3003" width="16.5" style="24" bestFit="1" customWidth="1"/>
    <col min="3004" max="3004" width="10.9140625" style="24" bestFit="1" customWidth="1"/>
    <col min="3005" max="3005" width="16.5" style="24" bestFit="1" customWidth="1"/>
    <col min="3006" max="3006" width="10.9140625" style="24" bestFit="1" customWidth="1"/>
    <col min="3007" max="3007" width="16.5" style="24" bestFit="1" customWidth="1"/>
    <col min="3008" max="3008" width="10.9140625" style="24" bestFit="1" customWidth="1"/>
    <col min="3009" max="3009" width="16.5" style="24" bestFit="1" customWidth="1"/>
    <col min="3010" max="3010" width="10.9140625" style="24" bestFit="1" customWidth="1"/>
    <col min="3011" max="3011" width="16.5" style="24" bestFit="1" customWidth="1"/>
    <col min="3012" max="3012" width="10.9140625" style="24" bestFit="1" customWidth="1"/>
    <col min="3013" max="3013" width="16.5" style="24" bestFit="1" customWidth="1"/>
    <col min="3014" max="3014" width="10.9140625" style="24" bestFit="1" customWidth="1"/>
    <col min="3015" max="3015" width="16.5" style="24" bestFit="1" customWidth="1"/>
    <col min="3016" max="3016" width="10.9140625" style="24" bestFit="1" customWidth="1"/>
    <col min="3017" max="3017" width="16.5" style="24" bestFit="1" customWidth="1"/>
    <col min="3018" max="3018" width="10.9140625" style="24" bestFit="1" customWidth="1"/>
    <col min="3019" max="3019" width="16.5" style="24" bestFit="1" customWidth="1"/>
    <col min="3020" max="3020" width="10.9140625" style="24" bestFit="1" customWidth="1"/>
    <col min="3021" max="3021" width="16.5" style="24" bestFit="1" customWidth="1"/>
    <col min="3022" max="3022" width="10.9140625" style="24" bestFit="1" customWidth="1"/>
    <col min="3023" max="3023" width="16.5" style="24" bestFit="1" customWidth="1"/>
    <col min="3024" max="3024" width="10.9140625" style="24" bestFit="1" customWidth="1"/>
    <col min="3025" max="3025" width="16.5" style="24" bestFit="1" customWidth="1"/>
    <col min="3026" max="3026" width="10.9140625" style="24" bestFit="1" customWidth="1"/>
    <col min="3027" max="3027" width="16.5" style="24" bestFit="1" customWidth="1"/>
    <col min="3028" max="3028" width="10.9140625" style="24" bestFit="1" customWidth="1"/>
    <col min="3029" max="3029" width="16.5" style="24" bestFit="1" customWidth="1"/>
    <col min="3030" max="3030" width="10.9140625" style="24" bestFit="1" customWidth="1"/>
    <col min="3031" max="3031" width="16.5" style="24" bestFit="1" customWidth="1"/>
    <col min="3032" max="3032" width="10.9140625" style="24" bestFit="1" customWidth="1"/>
    <col min="3033" max="3033" width="16.5" style="24" bestFit="1" customWidth="1"/>
    <col min="3034" max="3034" width="10.9140625" style="24" bestFit="1" customWidth="1"/>
    <col min="3035" max="3035" width="16.5" style="24" bestFit="1" customWidth="1"/>
    <col min="3036" max="3036" width="10.9140625" style="24" bestFit="1" customWidth="1"/>
    <col min="3037" max="3037" width="16.5" style="24" bestFit="1" customWidth="1"/>
    <col min="3038" max="3038" width="10.9140625" style="24" bestFit="1" customWidth="1"/>
    <col min="3039" max="3039" width="16.5" style="24" bestFit="1" customWidth="1"/>
    <col min="3040" max="3040" width="10.9140625" style="24" bestFit="1" customWidth="1"/>
    <col min="3041" max="3041" width="16.5" style="24" bestFit="1" customWidth="1"/>
    <col min="3042" max="3042" width="10.9140625" style="24" bestFit="1" customWidth="1"/>
    <col min="3043" max="3043" width="16.5" style="24" bestFit="1" customWidth="1"/>
    <col min="3044" max="3044" width="10.9140625" style="24" bestFit="1" customWidth="1"/>
    <col min="3045" max="3045" width="16.5" style="24" bestFit="1" customWidth="1"/>
    <col min="3046" max="3046" width="10.9140625" style="24" bestFit="1" customWidth="1"/>
    <col min="3047" max="3047" width="16.5" style="24" bestFit="1" customWidth="1"/>
    <col min="3048" max="3048" width="10.9140625" style="24" bestFit="1" customWidth="1"/>
    <col min="3049" max="3049" width="16.5" style="24" bestFit="1" customWidth="1"/>
    <col min="3050" max="3050" width="10.9140625" style="24" bestFit="1" customWidth="1"/>
    <col min="3051" max="3051" width="16.5" style="24" bestFit="1" customWidth="1"/>
    <col min="3052" max="3052" width="10.9140625" style="24" bestFit="1" customWidth="1"/>
    <col min="3053" max="3053" width="16.5" style="24" bestFit="1" customWidth="1"/>
    <col min="3054" max="3054" width="10.9140625" style="24" bestFit="1" customWidth="1"/>
    <col min="3055" max="3055" width="16.5" style="24" bestFit="1" customWidth="1"/>
    <col min="3056" max="3056" width="10.9140625" style="24" bestFit="1" customWidth="1"/>
    <col min="3057" max="3057" width="16.5" style="24" bestFit="1" customWidth="1"/>
    <col min="3058" max="3058" width="19.58203125" style="24" bestFit="1" customWidth="1"/>
    <col min="3059" max="3059" width="22.83203125" style="24" bestFit="1" customWidth="1"/>
    <col min="3060" max="3060" width="15.25" style="24" bestFit="1" customWidth="1"/>
    <col min="3061" max="3061" width="18.5" style="24" bestFit="1" customWidth="1"/>
    <col min="3062" max="16384" width="8.6640625" style="24"/>
  </cols>
  <sheetData>
    <row r="4" spans="1:8" x14ac:dyDescent="0.35">
      <c r="A4" s="24" t="s">
        <v>2035</v>
      </c>
      <c r="B4" s="24" t="s">
        <v>2036</v>
      </c>
    </row>
    <row r="5" spans="1:8" s="26" customFormat="1" ht="31" x14ac:dyDescent="0.35">
      <c r="A5" s="56" t="s">
        <v>2166</v>
      </c>
      <c r="B5" s="56" t="s">
        <v>74</v>
      </c>
      <c r="C5" s="56" t="s">
        <v>14</v>
      </c>
      <c r="D5" s="56" t="s">
        <v>20</v>
      </c>
      <c r="E5" s="56" t="s">
        <v>2034</v>
      </c>
      <c r="F5" s="57" t="s">
        <v>2122</v>
      </c>
      <c r="G5" s="57" t="s">
        <v>2140</v>
      </c>
      <c r="H5" s="57" t="s">
        <v>2141</v>
      </c>
    </row>
    <row r="6" spans="1:8" x14ac:dyDescent="0.35">
      <c r="A6" s="68" t="s">
        <v>2123</v>
      </c>
      <c r="B6" s="45">
        <v>14</v>
      </c>
      <c r="C6" s="45">
        <v>35</v>
      </c>
      <c r="D6" s="45">
        <v>58</v>
      </c>
      <c r="E6" s="45">
        <v>107</v>
      </c>
      <c r="F6" s="65">
        <f>D22/E22</f>
        <v>0.54205607476635509</v>
      </c>
      <c r="G6" s="65">
        <f>B22/E22</f>
        <v>0.13084112149532709</v>
      </c>
      <c r="H6" s="65">
        <f>C22/E22</f>
        <v>0.32710280373831774</v>
      </c>
    </row>
    <row r="7" spans="1:8" x14ac:dyDescent="0.35">
      <c r="A7" s="68" t="s">
        <v>2124</v>
      </c>
      <c r="B7" s="45">
        <v>6</v>
      </c>
      <c r="C7" s="45">
        <v>40</v>
      </c>
      <c r="D7" s="45">
        <v>56</v>
      </c>
      <c r="E7" s="45">
        <v>102</v>
      </c>
      <c r="F7" s="65">
        <f t="shared" ref="F7:F17" si="0">D23/E23</f>
        <v>0.5490196078431373</v>
      </c>
      <c r="G7" s="65">
        <f t="shared" ref="G7:G17" si="1">B23/E23</f>
        <v>5.8823529411764705E-2</v>
      </c>
      <c r="H7" s="65">
        <f t="shared" ref="H7:H17" si="2">C23/E23</f>
        <v>0.39215686274509803</v>
      </c>
    </row>
    <row r="8" spans="1:8" x14ac:dyDescent="0.35">
      <c r="A8" s="68" t="s">
        <v>2125</v>
      </c>
      <c r="B8" s="45">
        <v>4</v>
      </c>
      <c r="C8" s="45">
        <v>32</v>
      </c>
      <c r="D8" s="45">
        <v>45</v>
      </c>
      <c r="E8" s="45">
        <v>81</v>
      </c>
      <c r="F8" s="65">
        <f t="shared" si="0"/>
        <v>0.55555555555555558</v>
      </c>
      <c r="G8" s="65">
        <f t="shared" si="1"/>
        <v>4.9382716049382713E-2</v>
      </c>
      <c r="H8" s="65">
        <f t="shared" si="2"/>
        <v>0.39506172839506171</v>
      </c>
    </row>
    <row r="9" spans="1:8" x14ac:dyDescent="0.35">
      <c r="A9" s="68" t="s">
        <v>2128</v>
      </c>
      <c r="B9" s="45">
        <v>4</v>
      </c>
      <c r="C9" s="45">
        <v>35</v>
      </c>
      <c r="D9" s="45">
        <v>48</v>
      </c>
      <c r="E9" s="45">
        <v>87</v>
      </c>
      <c r="F9" s="65">
        <f t="shared" si="0"/>
        <v>0.55172413793103448</v>
      </c>
      <c r="G9" s="65">
        <f t="shared" si="1"/>
        <v>4.5977011494252873E-2</v>
      </c>
      <c r="H9" s="65">
        <f t="shared" si="2"/>
        <v>0.40229885057471265</v>
      </c>
    </row>
    <row r="10" spans="1:8" x14ac:dyDescent="0.35">
      <c r="A10" s="68" t="s">
        <v>2129</v>
      </c>
      <c r="B10" s="45">
        <v>4</v>
      </c>
      <c r="C10" s="45">
        <v>37</v>
      </c>
      <c r="D10" s="45">
        <v>60</v>
      </c>
      <c r="E10" s="45">
        <v>101</v>
      </c>
      <c r="F10" s="65">
        <f t="shared" si="0"/>
        <v>0.59405940594059403</v>
      </c>
      <c r="G10" s="65">
        <f t="shared" si="1"/>
        <v>3.9603960396039604E-2</v>
      </c>
      <c r="H10" s="65">
        <f t="shared" si="2"/>
        <v>0.36633663366336633</v>
      </c>
    </row>
    <row r="11" spans="1:8" x14ac:dyDescent="0.35">
      <c r="A11" s="68" t="s">
        <v>2130</v>
      </c>
      <c r="B11" s="45">
        <v>7</v>
      </c>
      <c r="C11" s="45">
        <v>42</v>
      </c>
      <c r="D11" s="45">
        <v>54</v>
      </c>
      <c r="E11" s="45">
        <v>103</v>
      </c>
      <c r="F11" s="65">
        <f t="shared" si="0"/>
        <v>0.52427184466019416</v>
      </c>
      <c r="G11" s="65">
        <f t="shared" si="1"/>
        <v>6.7961165048543687E-2</v>
      </c>
      <c r="H11" s="65">
        <f t="shared" si="2"/>
        <v>0.40776699029126212</v>
      </c>
    </row>
    <row r="12" spans="1:8" x14ac:dyDescent="0.35">
      <c r="A12" s="68" t="s">
        <v>2131</v>
      </c>
      <c r="B12" s="45">
        <v>5</v>
      </c>
      <c r="C12" s="45">
        <v>42</v>
      </c>
      <c r="D12" s="45">
        <v>49</v>
      </c>
      <c r="E12" s="45">
        <v>96</v>
      </c>
      <c r="F12" s="65">
        <f t="shared" si="0"/>
        <v>0.51041666666666663</v>
      </c>
      <c r="G12" s="65">
        <f t="shared" si="1"/>
        <v>5.2083333333333336E-2</v>
      </c>
      <c r="H12" s="65">
        <f t="shared" si="2"/>
        <v>0.4375</v>
      </c>
    </row>
    <row r="13" spans="1:8" x14ac:dyDescent="0.35">
      <c r="A13" s="68" t="s">
        <v>2126</v>
      </c>
      <c r="B13" s="45">
        <v>5</v>
      </c>
      <c r="C13" s="45">
        <v>28</v>
      </c>
      <c r="D13" s="45">
        <v>67</v>
      </c>
      <c r="E13" s="45">
        <v>100</v>
      </c>
      <c r="F13" s="65">
        <f t="shared" si="0"/>
        <v>0.67</v>
      </c>
      <c r="G13" s="65">
        <f t="shared" si="1"/>
        <v>0.05</v>
      </c>
      <c r="H13" s="65">
        <f t="shared" si="2"/>
        <v>0.28000000000000003</v>
      </c>
    </row>
    <row r="14" spans="1:8" x14ac:dyDescent="0.35">
      <c r="A14" s="68" t="s">
        <v>2132</v>
      </c>
      <c r="B14" s="45">
        <v>4</v>
      </c>
      <c r="C14" s="45">
        <v>35</v>
      </c>
      <c r="D14" s="45">
        <v>61</v>
      </c>
      <c r="E14" s="45">
        <v>100</v>
      </c>
      <c r="F14" s="65">
        <f t="shared" si="0"/>
        <v>0.61</v>
      </c>
      <c r="G14" s="65">
        <f t="shared" si="1"/>
        <v>0.04</v>
      </c>
      <c r="H14" s="65">
        <f t="shared" si="2"/>
        <v>0.35</v>
      </c>
    </row>
    <row r="15" spans="1:8" x14ac:dyDescent="0.35">
      <c r="A15" s="68" t="s">
        <v>2133</v>
      </c>
      <c r="B15" s="45">
        <v>4</v>
      </c>
      <c r="C15" s="45">
        <v>36</v>
      </c>
      <c r="D15" s="45">
        <v>67</v>
      </c>
      <c r="E15" s="45">
        <v>107</v>
      </c>
      <c r="F15" s="65">
        <f t="shared" si="0"/>
        <v>0.62616822429906538</v>
      </c>
      <c r="G15" s="65">
        <f t="shared" si="1"/>
        <v>3.7383177570093455E-2</v>
      </c>
      <c r="H15" s="65">
        <f t="shared" si="2"/>
        <v>0.3364485981308411</v>
      </c>
    </row>
    <row r="16" spans="1:8" x14ac:dyDescent="0.35">
      <c r="A16" s="68" t="s">
        <v>2127</v>
      </c>
      <c r="B16" s="45"/>
      <c r="C16" s="45">
        <v>2</v>
      </c>
      <c r="D16" s="45"/>
      <c r="E16" s="45">
        <v>2</v>
      </c>
      <c r="F16" s="65">
        <f t="shared" si="0"/>
        <v>0</v>
      </c>
      <c r="G16" s="65">
        <f t="shared" si="1"/>
        <v>0</v>
      </c>
      <c r="H16" s="65">
        <f t="shared" si="2"/>
        <v>1</v>
      </c>
    </row>
    <row r="17" spans="1:11" x14ac:dyDescent="0.35">
      <c r="A17" s="58" t="s">
        <v>2034</v>
      </c>
      <c r="B17" s="46">
        <v>57</v>
      </c>
      <c r="C17" s="46">
        <v>364</v>
      </c>
      <c r="D17" s="46">
        <v>565</v>
      </c>
      <c r="E17" s="46">
        <v>986</v>
      </c>
      <c r="F17" s="59">
        <f t="shared" si="0"/>
        <v>0.57302231237322521</v>
      </c>
      <c r="G17" s="59">
        <f t="shared" si="1"/>
        <v>5.7809330628803245E-2</v>
      </c>
      <c r="H17" s="59">
        <f t="shared" si="2"/>
        <v>0.36916835699797163</v>
      </c>
    </row>
    <row r="18" spans="1:11" x14ac:dyDescent="0.35">
      <c r="A18" s="70" t="s">
        <v>2137</v>
      </c>
      <c r="K18" s="48" t="s">
        <v>2138</v>
      </c>
    </row>
    <row r="20" spans="1:11" x14ac:dyDescent="0.35">
      <c r="A20" s="24" t="s">
        <v>2035</v>
      </c>
      <c r="B20" s="24" t="s">
        <v>2036</v>
      </c>
    </row>
    <row r="21" spans="1:11" x14ac:dyDescent="0.35">
      <c r="A21" s="24" t="s">
        <v>2033</v>
      </c>
      <c r="B21" s="24" t="s">
        <v>74</v>
      </c>
      <c r="C21" s="24" t="s">
        <v>14</v>
      </c>
      <c r="D21" s="24" t="s">
        <v>20</v>
      </c>
      <c r="E21" s="24" t="s">
        <v>2034</v>
      </c>
    </row>
    <row r="22" spans="1:11" x14ac:dyDescent="0.35">
      <c r="A22" s="24" t="s">
        <v>2123</v>
      </c>
      <c r="B22" s="24">
        <v>14</v>
      </c>
      <c r="C22" s="24">
        <v>35</v>
      </c>
      <c r="D22" s="24">
        <v>58</v>
      </c>
      <c r="E22" s="24">
        <v>107</v>
      </c>
    </row>
    <row r="23" spans="1:11" x14ac:dyDescent="0.35">
      <c r="A23" s="24" t="s">
        <v>2124</v>
      </c>
      <c r="B23" s="24">
        <v>6</v>
      </c>
      <c r="C23" s="24">
        <v>40</v>
      </c>
      <c r="D23" s="24">
        <v>56</v>
      </c>
      <c r="E23" s="24">
        <v>102</v>
      </c>
    </row>
    <row r="24" spans="1:11" x14ac:dyDescent="0.35">
      <c r="A24" s="24" t="s">
        <v>2125</v>
      </c>
      <c r="B24" s="24">
        <v>4</v>
      </c>
      <c r="C24" s="24">
        <v>32</v>
      </c>
      <c r="D24" s="24">
        <v>45</v>
      </c>
      <c r="E24" s="24">
        <v>81</v>
      </c>
    </row>
    <row r="25" spans="1:11" x14ac:dyDescent="0.35">
      <c r="A25" s="24" t="s">
        <v>2128</v>
      </c>
      <c r="B25" s="24">
        <v>4</v>
      </c>
      <c r="C25" s="24">
        <v>35</v>
      </c>
      <c r="D25" s="24">
        <v>48</v>
      </c>
      <c r="E25" s="24">
        <v>87</v>
      </c>
    </row>
    <row r="26" spans="1:11" x14ac:dyDescent="0.35">
      <c r="A26" s="24" t="s">
        <v>2129</v>
      </c>
      <c r="B26" s="24">
        <v>4</v>
      </c>
      <c r="C26" s="24">
        <v>37</v>
      </c>
      <c r="D26" s="24">
        <v>60</v>
      </c>
      <c r="E26" s="24">
        <v>101</v>
      </c>
    </row>
    <row r="27" spans="1:11" x14ac:dyDescent="0.35">
      <c r="A27" s="24" t="s">
        <v>2130</v>
      </c>
      <c r="B27" s="24">
        <v>7</v>
      </c>
      <c r="C27" s="24">
        <v>42</v>
      </c>
      <c r="D27" s="24">
        <v>54</v>
      </c>
      <c r="E27" s="24">
        <v>103</v>
      </c>
    </row>
    <row r="28" spans="1:11" x14ac:dyDescent="0.35">
      <c r="A28" s="24" t="s">
        <v>2131</v>
      </c>
      <c r="B28" s="24">
        <v>5</v>
      </c>
      <c r="C28" s="24">
        <v>42</v>
      </c>
      <c r="D28" s="24">
        <v>49</v>
      </c>
      <c r="E28" s="24">
        <v>96</v>
      </c>
    </row>
    <row r="29" spans="1:11" x14ac:dyDescent="0.35">
      <c r="A29" s="24" t="s">
        <v>2126</v>
      </c>
      <c r="B29" s="24">
        <v>5</v>
      </c>
      <c r="C29" s="24">
        <v>28</v>
      </c>
      <c r="D29" s="24">
        <v>67</v>
      </c>
      <c r="E29" s="24">
        <v>100</v>
      </c>
    </row>
    <row r="30" spans="1:11" x14ac:dyDescent="0.35">
      <c r="A30" s="24" t="s">
        <v>2132</v>
      </c>
      <c r="B30" s="24">
        <v>4</v>
      </c>
      <c r="C30" s="24">
        <v>35</v>
      </c>
      <c r="D30" s="24">
        <v>61</v>
      </c>
      <c r="E30" s="24">
        <v>100</v>
      </c>
    </row>
    <row r="31" spans="1:11" x14ac:dyDescent="0.35">
      <c r="A31" s="24" t="s">
        <v>2133</v>
      </c>
      <c r="B31" s="24">
        <v>4</v>
      </c>
      <c r="C31" s="24">
        <v>36</v>
      </c>
      <c r="D31" s="24">
        <v>67</v>
      </c>
      <c r="E31" s="24">
        <v>107</v>
      </c>
    </row>
    <row r="32" spans="1:11" x14ac:dyDescent="0.35">
      <c r="A32" s="24" t="s">
        <v>2127</v>
      </c>
      <c r="C32" s="24">
        <v>2</v>
      </c>
      <c r="E32" s="24">
        <v>2</v>
      </c>
    </row>
    <row r="33" spans="1:5" x14ac:dyDescent="0.35">
      <c r="A33" s="24" t="s">
        <v>2034</v>
      </c>
      <c r="B33" s="24">
        <v>57</v>
      </c>
      <c r="C33" s="24">
        <v>364</v>
      </c>
      <c r="D33" s="24">
        <v>565</v>
      </c>
      <c r="E33" s="24">
        <v>986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E353-0269-47DF-B8DB-97C8C7593F40}">
  <sheetPr codeName="Sheet10"/>
  <dimension ref="A1:W1001"/>
  <sheetViews>
    <sheetView topLeftCell="E1" workbookViewId="0">
      <selection activeCell="L8" sqref="L8"/>
    </sheetView>
  </sheetViews>
  <sheetFormatPr defaultColWidth="10.6640625" defaultRowHeight="15.5" x14ac:dyDescent="0.35"/>
  <cols>
    <col min="1" max="1" width="4.1640625" bestFit="1" customWidth="1"/>
    <col min="2" max="2" width="11" style="5" bestFit="1" customWidth="1"/>
    <col min="3" max="3" width="10.9140625" style="5" bestFit="1" customWidth="1"/>
    <col min="5" max="5" width="13" bestFit="1" customWidth="1"/>
    <col min="8" max="8" width="15.75" style="5" customWidth="1"/>
    <col min="9" max="9" width="15.75" style="37" customWidth="1"/>
    <col min="10" max="10" width="14.6640625" style="24" customWidth="1"/>
    <col min="11" max="11" width="10.6640625" style="24" hidden="1" customWidth="1"/>
    <col min="12" max="12" width="16.83203125" style="24" customWidth="1"/>
    <col min="13" max="13" width="18.83203125" style="24" customWidth="1"/>
    <col min="14" max="14" width="1.33203125" style="24" customWidth="1"/>
    <col min="15" max="19" width="10.6640625" style="24"/>
    <col min="20" max="20" width="1.1640625" style="24" customWidth="1"/>
    <col min="21" max="21" width="10.6640625" style="24"/>
  </cols>
  <sheetData>
    <row r="1" spans="1:23" s="1" customFormat="1" x14ac:dyDescent="0.35">
      <c r="A1" s="1" t="s">
        <v>2027</v>
      </c>
      <c r="B1" s="6" t="s">
        <v>2</v>
      </c>
      <c r="C1" s="6" t="s">
        <v>3</v>
      </c>
      <c r="D1" s="1" t="s">
        <v>4</v>
      </c>
      <c r="E1" s="1" t="s">
        <v>5</v>
      </c>
      <c r="F1" s="1" t="s">
        <v>6</v>
      </c>
      <c r="G1" s="1" t="s">
        <v>7</v>
      </c>
      <c r="H1" s="43" t="s">
        <v>2030</v>
      </c>
      <c r="I1" s="74"/>
      <c r="J1" s="72"/>
      <c r="K1" s="72"/>
      <c r="L1" s="72"/>
      <c r="M1" s="72"/>
      <c r="N1" s="72"/>
      <c r="O1" s="72"/>
      <c r="P1" s="72"/>
      <c r="Q1" s="72"/>
      <c r="R1" s="72"/>
      <c r="S1" s="72"/>
      <c r="T1" s="72"/>
      <c r="U1" s="72"/>
    </row>
    <row r="2" spans="1:23" ht="16" x14ac:dyDescent="0.4">
      <c r="A2">
        <v>2</v>
      </c>
      <c r="B2" s="5">
        <v>108400</v>
      </c>
      <c r="C2" s="5">
        <v>142523</v>
      </c>
      <c r="D2" t="s">
        <v>20</v>
      </c>
      <c r="E2">
        <v>1425</v>
      </c>
      <c r="F2" t="s">
        <v>26</v>
      </c>
      <c r="G2" t="s">
        <v>27</v>
      </c>
      <c r="H2" s="44">
        <f>IFERROR(C2/E2, "n/a")</f>
        <v>100.01614035087719</v>
      </c>
      <c r="I2" s="75"/>
      <c r="J2" s="73"/>
      <c r="W2" s="12"/>
    </row>
    <row r="3" spans="1:23" x14ac:dyDescent="0.35">
      <c r="A3">
        <v>85</v>
      </c>
      <c r="B3" s="5">
        <v>4900</v>
      </c>
      <c r="C3" s="5">
        <v>6430</v>
      </c>
      <c r="D3" t="s">
        <v>20</v>
      </c>
      <c r="E3">
        <v>71</v>
      </c>
      <c r="F3" t="s">
        <v>26</v>
      </c>
      <c r="G3" t="s">
        <v>27</v>
      </c>
      <c r="H3" s="44">
        <f t="shared" ref="H3:H65" si="0">IFERROR(C3/E3, "n/a")</f>
        <v>90.563380281690144</v>
      </c>
      <c r="I3" s="75"/>
    </row>
    <row r="4" spans="1:23" x14ac:dyDescent="0.35">
      <c r="A4">
        <v>87</v>
      </c>
      <c r="B4" s="5">
        <v>198500</v>
      </c>
      <c r="C4" s="5">
        <v>123040</v>
      </c>
      <c r="D4" t="s">
        <v>14</v>
      </c>
      <c r="E4">
        <v>1482</v>
      </c>
      <c r="F4" t="s">
        <v>26</v>
      </c>
      <c r="G4" t="s">
        <v>27</v>
      </c>
      <c r="H4" s="44">
        <f t="shared" si="0"/>
        <v>83.022941970310384</v>
      </c>
      <c r="I4" s="75"/>
    </row>
    <row r="5" spans="1:23" x14ac:dyDescent="0.35">
      <c r="A5">
        <v>98</v>
      </c>
      <c r="B5" s="5">
        <v>97800</v>
      </c>
      <c r="C5" s="5">
        <v>32951</v>
      </c>
      <c r="D5" t="s">
        <v>14</v>
      </c>
      <c r="E5">
        <v>1220</v>
      </c>
      <c r="F5" t="s">
        <v>26</v>
      </c>
      <c r="G5" t="s">
        <v>27</v>
      </c>
      <c r="H5" s="44">
        <f t="shared" si="0"/>
        <v>27.009016393442622</v>
      </c>
      <c r="I5" s="75"/>
    </row>
    <row r="6" spans="1:23" x14ac:dyDescent="0.35">
      <c r="A6">
        <v>112</v>
      </c>
      <c r="B6" s="5">
        <v>4700</v>
      </c>
      <c r="C6" s="5">
        <v>12635</v>
      </c>
      <c r="D6" t="s">
        <v>20</v>
      </c>
      <c r="E6">
        <v>361</v>
      </c>
      <c r="F6" t="s">
        <v>26</v>
      </c>
      <c r="G6" t="s">
        <v>27</v>
      </c>
      <c r="H6" s="44">
        <f t="shared" si="0"/>
        <v>35</v>
      </c>
      <c r="I6" s="75"/>
    </row>
    <row r="7" spans="1:23" x14ac:dyDescent="0.35">
      <c r="A7">
        <v>129</v>
      </c>
      <c r="B7" s="5">
        <v>148500</v>
      </c>
      <c r="C7" s="5">
        <v>4756</v>
      </c>
      <c r="D7" t="s">
        <v>74</v>
      </c>
      <c r="E7">
        <v>55</v>
      </c>
      <c r="F7" t="s">
        <v>26</v>
      </c>
      <c r="G7" t="s">
        <v>27</v>
      </c>
      <c r="H7" s="44">
        <f t="shared" si="0"/>
        <v>86.472727272727269</v>
      </c>
      <c r="I7" s="75"/>
      <c r="J7" s="46" t="s">
        <v>2144</v>
      </c>
      <c r="K7" s="46"/>
      <c r="L7" s="46" t="s">
        <v>2143</v>
      </c>
    </row>
    <row r="8" spans="1:23" x14ac:dyDescent="0.35">
      <c r="A8">
        <v>156</v>
      </c>
      <c r="B8" s="5">
        <v>36400</v>
      </c>
      <c r="C8" s="5">
        <v>26914</v>
      </c>
      <c r="D8" t="s">
        <v>74</v>
      </c>
      <c r="E8">
        <v>379</v>
      </c>
      <c r="F8" t="s">
        <v>26</v>
      </c>
      <c r="G8" t="s">
        <v>27</v>
      </c>
      <c r="H8" s="44">
        <f t="shared" si="0"/>
        <v>71.013192612137203</v>
      </c>
      <c r="I8" s="75"/>
      <c r="J8" s="45" t="s">
        <v>26</v>
      </c>
      <c r="K8" s="50">
        <f>SUMIF(F2:F1001, "AU", H2:H1001)</f>
        <v>3105.3543896171213</v>
      </c>
      <c r="L8" s="50">
        <f>AVERAGEIF(F2:F1001, "AU", H2:H1001)</f>
        <v>72.217543944584222</v>
      </c>
      <c r="M8" s="69"/>
    </row>
    <row r="9" spans="1:23" x14ac:dyDescent="0.35">
      <c r="A9">
        <v>157</v>
      </c>
      <c r="B9" s="5">
        <v>4200</v>
      </c>
      <c r="C9" s="5">
        <v>2212</v>
      </c>
      <c r="D9" t="s">
        <v>14</v>
      </c>
      <c r="E9">
        <v>30</v>
      </c>
      <c r="F9" t="s">
        <v>26</v>
      </c>
      <c r="G9" t="s">
        <v>27</v>
      </c>
      <c r="H9" s="44">
        <f t="shared" si="0"/>
        <v>73.733333333333334</v>
      </c>
      <c r="I9" s="75"/>
      <c r="J9" s="45" t="s">
        <v>15</v>
      </c>
      <c r="K9" s="50">
        <f>SUMIF(F2:F1001, "CA", H2:H1001)</f>
        <v>2663.8861916695955</v>
      </c>
      <c r="L9" s="50">
        <f t="shared" ref="L9:L14" si="1">AVERAGEIF(F3:F1002, "AU", H3:H1002)</f>
        <v>71.555672601577257</v>
      </c>
      <c r="M9" s="69"/>
    </row>
    <row r="10" spans="1:23" x14ac:dyDescent="0.35">
      <c r="A10">
        <v>167</v>
      </c>
      <c r="B10" s="5">
        <v>2600</v>
      </c>
      <c r="C10" s="5">
        <v>10804</v>
      </c>
      <c r="D10" t="s">
        <v>20</v>
      </c>
      <c r="E10">
        <v>146</v>
      </c>
      <c r="F10" t="s">
        <v>26</v>
      </c>
      <c r="G10" t="s">
        <v>27</v>
      </c>
      <c r="H10" s="44">
        <f t="shared" si="0"/>
        <v>74</v>
      </c>
      <c r="I10" s="75"/>
      <c r="J10" s="45" t="s">
        <v>98</v>
      </c>
      <c r="K10" s="50">
        <f>SUMIF(F3:F1002, "CH", H3:H1002)</f>
        <v>1460.1298251082922</v>
      </c>
      <c r="L10" s="50">
        <f t="shared" si="1"/>
        <v>71.092069975233045</v>
      </c>
      <c r="M10" s="69"/>
    </row>
    <row r="11" spans="1:23" x14ac:dyDescent="0.35">
      <c r="A11">
        <v>180</v>
      </c>
      <c r="B11" s="5">
        <v>56000</v>
      </c>
      <c r="C11" s="5">
        <v>172736</v>
      </c>
      <c r="D11" t="s">
        <v>20</v>
      </c>
      <c r="E11">
        <v>2107</v>
      </c>
      <c r="F11" t="s">
        <v>26</v>
      </c>
      <c r="G11" t="s">
        <v>27</v>
      </c>
      <c r="H11" s="44">
        <f t="shared" si="0"/>
        <v>81.98196487897485</v>
      </c>
      <c r="I11" s="75"/>
      <c r="J11" s="45" t="s">
        <v>36</v>
      </c>
      <c r="K11" s="50">
        <f>SUMIF(F4:F1003, "DK", H4:H1003)</f>
        <v>2027.1594933605263</v>
      </c>
      <c r="L11" s="50">
        <f t="shared" si="1"/>
        <v>70.793798175356116</v>
      </c>
      <c r="M11" s="69"/>
    </row>
    <row r="12" spans="1:23" x14ac:dyDescent="0.35">
      <c r="A12">
        <v>203</v>
      </c>
      <c r="B12" s="5">
        <v>143900</v>
      </c>
      <c r="C12" s="5">
        <v>193413</v>
      </c>
      <c r="D12" t="s">
        <v>20</v>
      </c>
      <c r="E12">
        <v>4498</v>
      </c>
      <c r="F12" t="s">
        <v>26</v>
      </c>
      <c r="G12" t="s">
        <v>27</v>
      </c>
      <c r="H12" s="44">
        <f t="shared" si="0"/>
        <v>42.999777678968428</v>
      </c>
      <c r="I12" s="75"/>
      <c r="J12" s="45" t="s">
        <v>40</v>
      </c>
      <c r="K12" s="50">
        <f>SUMIF(F5:F1004, "GB", H5:H1004)</f>
        <v>3009.6740870283516</v>
      </c>
      <c r="L12" s="50">
        <f t="shared" si="1"/>
        <v>71.916484887712869</v>
      </c>
      <c r="M12" s="69"/>
    </row>
    <row r="13" spans="1:23" x14ac:dyDescent="0.35">
      <c r="A13">
        <v>209</v>
      </c>
      <c r="B13" s="5">
        <v>194500</v>
      </c>
      <c r="C13" s="5">
        <v>41212</v>
      </c>
      <c r="D13" t="s">
        <v>47</v>
      </c>
      <c r="E13">
        <v>808</v>
      </c>
      <c r="F13" t="s">
        <v>26</v>
      </c>
      <c r="G13" t="s">
        <v>27</v>
      </c>
      <c r="H13" s="44">
        <f t="shared" si="0"/>
        <v>51.004950495049506</v>
      </c>
      <c r="I13" s="75"/>
      <c r="J13" s="45" t="s">
        <v>21</v>
      </c>
      <c r="K13" s="50">
        <f>SUMIF(F6:F1005, "US", H6:H1005)</f>
        <v>51880.866879511239</v>
      </c>
      <c r="L13" s="50">
        <f t="shared" si="1"/>
        <v>72.887971332126369</v>
      </c>
      <c r="M13" s="69"/>
    </row>
    <row r="14" spans="1:23" x14ac:dyDescent="0.35">
      <c r="A14">
        <v>236</v>
      </c>
      <c r="B14" s="5">
        <v>39500</v>
      </c>
      <c r="C14" s="5">
        <v>4323</v>
      </c>
      <c r="D14" t="s">
        <v>14</v>
      </c>
      <c r="E14">
        <v>57</v>
      </c>
      <c r="F14" t="s">
        <v>26</v>
      </c>
      <c r="G14" t="s">
        <v>27</v>
      </c>
      <c r="H14" s="44">
        <f t="shared" si="0"/>
        <v>75.84210526315789</v>
      </c>
      <c r="I14" s="75"/>
      <c r="J14" s="45" t="s">
        <v>107</v>
      </c>
      <c r="K14" s="50">
        <f>SUMIF(F7:F1006, "IT", H7:H1006)</f>
        <v>3399.6339716825078</v>
      </c>
      <c r="L14" s="50">
        <f t="shared" si="1"/>
        <v>72.520815766164191</v>
      </c>
      <c r="M14" s="69"/>
    </row>
    <row r="15" spans="1:23" x14ac:dyDescent="0.35">
      <c r="A15">
        <v>241</v>
      </c>
      <c r="B15" s="5">
        <v>168500</v>
      </c>
      <c r="C15" s="5">
        <v>171729</v>
      </c>
      <c r="D15" t="s">
        <v>20</v>
      </c>
      <c r="E15">
        <v>1684</v>
      </c>
      <c r="F15" t="s">
        <v>26</v>
      </c>
      <c r="G15" t="s">
        <v>27</v>
      </c>
      <c r="H15" s="44">
        <f t="shared" si="0"/>
        <v>101.97684085510689</v>
      </c>
      <c r="I15" s="75"/>
      <c r="J15" s="48" t="s">
        <v>2167</v>
      </c>
    </row>
    <row r="16" spans="1:23" x14ac:dyDescent="0.35">
      <c r="A16">
        <v>248</v>
      </c>
      <c r="B16" s="5">
        <v>6200</v>
      </c>
      <c r="C16" s="5">
        <v>13103</v>
      </c>
      <c r="D16" t="s">
        <v>20</v>
      </c>
      <c r="E16">
        <v>218</v>
      </c>
      <c r="F16" t="s">
        <v>26</v>
      </c>
      <c r="G16" t="s">
        <v>27</v>
      </c>
      <c r="H16" s="44">
        <f t="shared" si="0"/>
        <v>60.105504587155963</v>
      </c>
      <c r="I16" s="75"/>
      <c r="O16" s="48" t="s">
        <v>2168</v>
      </c>
    </row>
    <row r="17" spans="1:11" x14ac:dyDescent="0.35">
      <c r="A17">
        <v>267</v>
      </c>
      <c r="B17" s="5">
        <v>61600</v>
      </c>
      <c r="C17" s="5">
        <v>143910</v>
      </c>
      <c r="D17" t="s">
        <v>20</v>
      </c>
      <c r="E17">
        <v>2768</v>
      </c>
      <c r="F17" t="s">
        <v>26</v>
      </c>
      <c r="G17" t="s">
        <v>27</v>
      </c>
      <c r="H17" s="44">
        <f t="shared" si="0"/>
        <v>51.990606936416185</v>
      </c>
      <c r="I17" s="75"/>
    </row>
    <row r="18" spans="1:11" x14ac:dyDescent="0.35">
      <c r="A18">
        <v>296</v>
      </c>
      <c r="B18" s="5">
        <v>6100</v>
      </c>
      <c r="C18" s="5">
        <v>3352</v>
      </c>
      <c r="D18" t="s">
        <v>14</v>
      </c>
      <c r="E18">
        <v>38</v>
      </c>
      <c r="F18" t="s">
        <v>26</v>
      </c>
      <c r="G18" t="s">
        <v>27</v>
      </c>
      <c r="H18" s="44">
        <f t="shared" si="0"/>
        <v>88.21052631578948</v>
      </c>
      <c r="I18" s="75"/>
    </row>
    <row r="19" spans="1:11" x14ac:dyDescent="0.35">
      <c r="A19">
        <v>297</v>
      </c>
      <c r="B19" s="5">
        <v>7200</v>
      </c>
      <c r="C19" s="5">
        <v>6785</v>
      </c>
      <c r="D19" t="s">
        <v>14</v>
      </c>
      <c r="E19">
        <v>104</v>
      </c>
      <c r="F19" t="s">
        <v>26</v>
      </c>
      <c r="G19" t="s">
        <v>27</v>
      </c>
      <c r="H19" s="44">
        <f t="shared" si="0"/>
        <v>65.240384615384613</v>
      </c>
      <c r="I19" s="75"/>
    </row>
    <row r="20" spans="1:11" x14ac:dyDescent="0.35">
      <c r="A20">
        <v>365</v>
      </c>
      <c r="B20" s="5">
        <v>1600</v>
      </c>
      <c r="C20" s="5">
        <v>11735</v>
      </c>
      <c r="D20" t="s">
        <v>20</v>
      </c>
      <c r="E20">
        <v>112</v>
      </c>
      <c r="F20" t="s">
        <v>26</v>
      </c>
      <c r="G20" t="s">
        <v>27</v>
      </c>
      <c r="H20" s="44">
        <f t="shared" si="0"/>
        <v>104.77678571428571</v>
      </c>
      <c r="I20" s="75"/>
    </row>
    <row r="21" spans="1:11" x14ac:dyDescent="0.35">
      <c r="A21">
        <v>396</v>
      </c>
      <c r="B21" s="5">
        <v>46100</v>
      </c>
      <c r="C21" s="5">
        <v>77012</v>
      </c>
      <c r="D21" t="s">
        <v>20</v>
      </c>
      <c r="E21">
        <v>1604</v>
      </c>
      <c r="F21" t="s">
        <v>26</v>
      </c>
      <c r="G21" t="s">
        <v>27</v>
      </c>
      <c r="H21" s="44">
        <f t="shared" si="0"/>
        <v>48.012468827930178</v>
      </c>
      <c r="I21" s="75"/>
    </row>
    <row r="22" spans="1:11" x14ac:dyDescent="0.35">
      <c r="A22">
        <v>502</v>
      </c>
      <c r="B22" s="5">
        <v>1300</v>
      </c>
      <c r="C22" s="5">
        <v>6889</v>
      </c>
      <c r="D22" t="s">
        <v>20</v>
      </c>
      <c r="E22">
        <v>186</v>
      </c>
      <c r="F22" t="s">
        <v>26</v>
      </c>
      <c r="G22" t="s">
        <v>27</v>
      </c>
      <c r="H22" s="44">
        <f t="shared" si="0"/>
        <v>37.037634408602152</v>
      </c>
      <c r="I22" s="75"/>
    </row>
    <row r="23" spans="1:11" x14ac:dyDescent="0.35">
      <c r="A23">
        <v>510</v>
      </c>
      <c r="B23" s="5">
        <v>7800</v>
      </c>
      <c r="C23" s="5">
        <v>9289</v>
      </c>
      <c r="D23" t="s">
        <v>20</v>
      </c>
      <c r="E23">
        <v>131</v>
      </c>
      <c r="F23" t="s">
        <v>26</v>
      </c>
      <c r="G23" t="s">
        <v>27</v>
      </c>
      <c r="H23" s="44">
        <f t="shared" si="0"/>
        <v>70.908396946564892</v>
      </c>
      <c r="I23" s="75"/>
    </row>
    <row r="24" spans="1:11" x14ac:dyDescent="0.35">
      <c r="A24">
        <v>551</v>
      </c>
      <c r="B24" s="5">
        <v>180100</v>
      </c>
      <c r="C24" s="5">
        <v>105598</v>
      </c>
      <c r="D24" t="s">
        <v>14</v>
      </c>
      <c r="E24">
        <v>2779</v>
      </c>
      <c r="F24" t="s">
        <v>26</v>
      </c>
      <c r="G24" t="s">
        <v>27</v>
      </c>
      <c r="H24" s="44">
        <f t="shared" si="0"/>
        <v>37.99856063332134</v>
      </c>
      <c r="I24" s="75"/>
    </row>
    <row r="25" spans="1:11" x14ac:dyDescent="0.35">
      <c r="A25">
        <v>563</v>
      </c>
      <c r="B25" s="5">
        <v>3700</v>
      </c>
      <c r="C25" s="5">
        <v>5107</v>
      </c>
      <c r="D25" t="s">
        <v>20</v>
      </c>
      <c r="E25">
        <v>85</v>
      </c>
      <c r="F25" t="s">
        <v>26</v>
      </c>
      <c r="G25" t="s">
        <v>27</v>
      </c>
      <c r="H25" s="44">
        <f t="shared" si="0"/>
        <v>60.082352941176474</v>
      </c>
      <c r="I25" s="75"/>
    </row>
    <row r="26" spans="1:11" x14ac:dyDescent="0.35">
      <c r="A26">
        <v>590</v>
      </c>
      <c r="B26" s="5">
        <v>7100</v>
      </c>
      <c r="C26" s="5">
        <v>5824</v>
      </c>
      <c r="D26" t="s">
        <v>14</v>
      </c>
      <c r="E26">
        <v>86</v>
      </c>
      <c r="F26" t="s">
        <v>26</v>
      </c>
      <c r="G26" t="s">
        <v>27</v>
      </c>
      <c r="H26" s="44">
        <f t="shared" si="0"/>
        <v>67.720930232558146</v>
      </c>
      <c r="I26" s="75"/>
    </row>
    <row r="27" spans="1:11" x14ac:dyDescent="0.35">
      <c r="A27">
        <v>620</v>
      </c>
      <c r="B27" s="5">
        <v>4300</v>
      </c>
      <c r="C27" s="5">
        <v>11525</v>
      </c>
      <c r="D27" t="s">
        <v>20</v>
      </c>
      <c r="E27">
        <v>128</v>
      </c>
      <c r="F27" t="s">
        <v>26</v>
      </c>
      <c r="G27" t="s">
        <v>27</v>
      </c>
      <c r="H27" s="44">
        <f t="shared" si="0"/>
        <v>90.0390625</v>
      </c>
      <c r="I27" s="75"/>
    </row>
    <row r="28" spans="1:11" x14ac:dyDescent="0.35">
      <c r="A28">
        <v>656</v>
      </c>
      <c r="B28" s="5">
        <v>118400</v>
      </c>
      <c r="C28" s="5">
        <v>49879</v>
      </c>
      <c r="D28" t="s">
        <v>14</v>
      </c>
      <c r="E28">
        <v>504</v>
      </c>
      <c r="F28" t="s">
        <v>26</v>
      </c>
      <c r="G28" t="s">
        <v>27</v>
      </c>
      <c r="H28" s="44">
        <f t="shared" si="0"/>
        <v>98.966269841269835</v>
      </c>
      <c r="I28" s="75"/>
      <c r="K28" s="38"/>
    </row>
    <row r="29" spans="1:11" x14ac:dyDescent="0.35">
      <c r="A29">
        <v>672</v>
      </c>
      <c r="B29" s="5">
        <v>197900</v>
      </c>
      <c r="C29" s="5">
        <v>110689</v>
      </c>
      <c r="D29" t="s">
        <v>14</v>
      </c>
      <c r="E29">
        <v>4428</v>
      </c>
      <c r="F29" t="s">
        <v>26</v>
      </c>
      <c r="G29" t="s">
        <v>27</v>
      </c>
      <c r="H29" s="44">
        <f t="shared" si="0"/>
        <v>24.997515808491418</v>
      </c>
      <c r="I29" s="75"/>
    </row>
    <row r="30" spans="1:11" x14ac:dyDescent="0.35">
      <c r="A30">
        <v>706</v>
      </c>
      <c r="B30" s="5">
        <v>108400</v>
      </c>
      <c r="C30" s="5">
        <v>138586</v>
      </c>
      <c r="D30" t="s">
        <v>20</v>
      </c>
      <c r="E30">
        <v>1345</v>
      </c>
      <c r="F30" t="s">
        <v>26</v>
      </c>
      <c r="G30" t="s">
        <v>27</v>
      </c>
      <c r="H30" s="44">
        <f t="shared" si="0"/>
        <v>103.03791821561339</v>
      </c>
      <c r="I30" s="75"/>
    </row>
    <row r="31" spans="1:11" x14ac:dyDescent="0.35">
      <c r="A31">
        <v>723</v>
      </c>
      <c r="B31" s="5">
        <v>4900</v>
      </c>
      <c r="C31" s="5">
        <v>13250</v>
      </c>
      <c r="D31" t="s">
        <v>20</v>
      </c>
      <c r="E31">
        <v>144</v>
      </c>
      <c r="F31" t="s">
        <v>26</v>
      </c>
      <c r="G31" t="s">
        <v>27</v>
      </c>
      <c r="H31" s="44">
        <f t="shared" si="0"/>
        <v>92.013888888888886</v>
      </c>
      <c r="I31" s="75"/>
    </row>
    <row r="32" spans="1:11" x14ac:dyDescent="0.35">
      <c r="A32">
        <v>762</v>
      </c>
      <c r="B32" s="5">
        <v>3500</v>
      </c>
      <c r="C32" s="5">
        <v>6204</v>
      </c>
      <c r="D32" t="s">
        <v>20</v>
      </c>
      <c r="E32">
        <v>100</v>
      </c>
      <c r="F32" t="s">
        <v>26</v>
      </c>
      <c r="G32" t="s">
        <v>27</v>
      </c>
      <c r="H32" s="44">
        <f t="shared" si="0"/>
        <v>62.04</v>
      </c>
      <c r="I32" s="75"/>
    </row>
    <row r="33" spans="1:9" x14ac:dyDescent="0.35">
      <c r="A33">
        <v>766</v>
      </c>
      <c r="B33" s="5">
        <v>43800</v>
      </c>
      <c r="C33" s="5">
        <v>13653</v>
      </c>
      <c r="D33" t="s">
        <v>14</v>
      </c>
      <c r="E33">
        <v>248</v>
      </c>
      <c r="F33" t="s">
        <v>26</v>
      </c>
      <c r="G33" t="s">
        <v>27</v>
      </c>
      <c r="H33" s="44">
        <f t="shared" si="0"/>
        <v>55.052419354838712</v>
      </c>
      <c r="I33" s="75"/>
    </row>
    <row r="34" spans="1:9" x14ac:dyDescent="0.35">
      <c r="A34">
        <v>785</v>
      </c>
      <c r="B34" s="5">
        <v>6700</v>
      </c>
      <c r="C34" s="5">
        <v>12939</v>
      </c>
      <c r="D34" t="s">
        <v>20</v>
      </c>
      <c r="E34">
        <v>127</v>
      </c>
      <c r="F34" t="s">
        <v>26</v>
      </c>
      <c r="G34" t="s">
        <v>27</v>
      </c>
      <c r="H34" s="44">
        <f t="shared" si="0"/>
        <v>101.88188976377953</v>
      </c>
      <c r="I34" s="75"/>
    </row>
    <row r="35" spans="1:9" x14ac:dyDescent="0.35">
      <c r="A35">
        <v>805</v>
      </c>
      <c r="B35" s="5">
        <v>9700</v>
      </c>
      <c r="C35" s="5">
        <v>4932</v>
      </c>
      <c r="D35" t="s">
        <v>14</v>
      </c>
      <c r="E35">
        <v>67</v>
      </c>
      <c r="F35" t="s">
        <v>26</v>
      </c>
      <c r="G35" t="s">
        <v>27</v>
      </c>
      <c r="H35" s="44">
        <f t="shared" si="0"/>
        <v>73.611940298507463</v>
      </c>
      <c r="I35" s="75"/>
    </row>
    <row r="36" spans="1:9" x14ac:dyDescent="0.35">
      <c r="A36">
        <v>827</v>
      </c>
      <c r="B36" s="5">
        <v>2300</v>
      </c>
      <c r="C36" s="5">
        <v>6134</v>
      </c>
      <c r="D36" t="s">
        <v>20</v>
      </c>
      <c r="E36">
        <v>82</v>
      </c>
      <c r="F36" t="s">
        <v>26</v>
      </c>
      <c r="G36" t="s">
        <v>27</v>
      </c>
      <c r="H36" s="44">
        <f t="shared" si="0"/>
        <v>74.804878048780495</v>
      </c>
      <c r="I36" s="75"/>
    </row>
    <row r="37" spans="1:9" x14ac:dyDescent="0.35">
      <c r="A37">
        <v>855</v>
      </c>
      <c r="B37" s="5">
        <v>23400</v>
      </c>
      <c r="C37" s="5">
        <v>23956</v>
      </c>
      <c r="D37" t="s">
        <v>20</v>
      </c>
      <c r="E37">
        <v>452</v>
      </c>
      <c r="F37" t="s">
        <v>26</v>
      </c>
      <c r="G37" t="s">
        <v>27</v>
      </c>
      <c r="H37" s="44">
        <f t="shared" si="0"/>
        <v>53</v>
      </c>
      <c r="I37" s="75"/>
    </row>
    <row r="38" spans="1:9" x14ac:dyDescent="0.35">
      <c r="A38">
        <v>872</v>
      </c>
      <c r="B38" s="5">
        <v>4700</v>
      </c>
      <c r="C38" s="5">
        <v>7992</v>
      </c>
      <c r="D38" t="s">
        <v>20</v>
      </c>
      <c r="E38">
        <v>81</v>
      </c>
      <c r="F38" t="s">
        <v>26</v>
      </c>
      <c r="G38" t="s">
        <v>27</v>
      </c>
      <c r="H38" s="44">
        <f t="shared" si="0"/>
        <v>98.666666666666671</v>
      </c>
      <c r="I38" s="75"/>
    </row>
    <row r="39" spans="1:9" x14ac:dyDescent="0.35">
      <c r="A39">
        <v>896</v>
      </c>
      <c r="B39" s="5">
        <v>19800</v>
      </c>
      <c r="C39" s="5">
        <v>153338</v>
      </c>
      <c r="D39" t="s">
        <v>20</v>
      </c>
      <c r="E39">
        <v>1460</v>
      </c>
      <c r="F39" t="s">
        <v>26</v>
      </c>
      <c r="G39" t="s">
        <v>27</v>
      </c>
      <c r="H39" s="44">
        <f t="shared" si="0"/>
        <v>105.02602739726028</v>
      </c>
      <c r="I39" s="75"/>
    </row>
    <row r="40" spans="1:9" x14ac:dyDescent="0.35">
      <c r="A40">
        <v>913</v>
      </c>
      <c r="B40" s="5">
        <v>70200</v>
      </c>
      <c r="C40" s="5">
        <v>35536</v>
      </c>
      <c r="D40" t="s">
        <v>14</v>
      </c>
      <c r="E40">
        <v>523</v>
      </c>
      <c r="F40" t="s">
        <v>26</v>
      </c>
      <c r="G40" t="s">
        <v>27</v>
      </c>
      <c r="H40" s="44">
        <f t="shared" si="0"/>
        <v>67.946462715105156</v>
      </c>
      <c r="I40" s="75"/>
    </row>
    <row r="41" spans="1:9" x14ac:dyDescent="0.35">
      <c r="A41">
        <v>919</v>
      </c>
      <c r="B41" s="5">
        <v>35600</v>
      </c>
      <c r="C41" s="5">
        <v>20915</v>
      </c>
      <c r="D41" t="s">
        <v>14</v>
      </c>
      <c r="E41">
        <v>225</v>
      </c>
      <c r="F41" t="s">
        <v>26</v>
      </c>
      <c r="G41" t="s">
        <v>27</v>
      </c>
      <c r="H41" s="44">
        <f t="shared" si="0"/>
        <v>92.955555555555549</v>
      </c>
      <c r="I41" s="75"/>
    </row>
    <row r="42" spans="1:9" x14ac:dyDescent="0.35">
      <c r="A42">
        <v>942</v>
      </c>
      <c r="B42" s="5">
        <v>9600</v>
      </c>
      <c r="C42" s="5">
        <v>6205</v>
      </c>
      <c r="D42" t="s">
        <v>14</v>
      </c>
      <c r="E42">
        <v>67</v>
      </c>
      <c r="F42" t="s">
        <v>26</v>
      </c>
      <c r="G42" t="s">
        <v>27</v>
      </c>
      <c r="H42" s="44">
        <f t="shared" si="0"/>
        <v>92.611940298507463</v>
      </c>
      <c r="I42" s="75"/>
    </row>
    <row r="43" spans="1:9" x14ac:dyDescent="0.35">
      <c r="A43">
        <v>944</v>
      </c>
      <c r="B43" s="5">
        <v>10000</v>
      </c>
      <c r="C43" s="5">
        <v>8142</v>
      </c>
      <c r="D43" t="s">
        <v>14</v>
      </c>
      <c r="E43">
        <v>263</v>
      </c>
      <c r="F43" t="s">
        <v>26</v>
      </c>
      <c r="G43" t="s">
        <v>27</v>
      </c>
      <c r="H43" s="44">
        <f t="shared" si="0"/>
        <v>30.958174904942965</v>
      </c>
      <c r="I43" s="75"/>
    </row>
    <row r="44" spans="1:9" x14ac:dyDescent="0.35">
      <c r="A44">
        <v>954</v>
      </c>
      <c r="B44" s="5">
        <v>42600</v>
      </c>
      <c r="C44" s="5">
        <v>156384</v>
      </c>
      <c r="D44" t="s">
        <v>20</v>
      </c>
      <c r="E44">
        <v>1548</v>
      </c>
      <c r="F44" t="s">
        <v>26</v>
      </c>
      <c r="G44" t="s">
        <v>27</v>
      </c>
      <c r="H44" s="44">
        <f t="shared" si="0"/>
        <v>101.02325581395348</v>
      </c>
      <c r="I44" s="75"/>
    </row>
    <row r="45" spans="1:9" x14ac:dyDescent="0.35">
      <c r="A45">
        <v>0</v>
      </c>
      <c r="B45" s="5">
        <v>100</v>
      </c>
      <c r="C45" s="5">
        <v>0</v>
      </c>
      <c r="D45" t="s">
        <v>14</v>
      </c>
      <c r="E45">
        <v>0</v>
      </c>
      <c r="F45" t="s">
        <v>15</v>
      </c>
      <c r="G45" t="s">
        <v>16</v>
      </c>
      <c r="H45" s="44" t="str">
        <f t="shared" si="0"/>
        <v>n/a</v>
      </c>
      <c r="I45" s="75"/>
    </row>
    <row r="46" spans="1:9" x14ac:dyDescent="0.35">
      <c r="A46">
        <v>60</v>
      </c>
      <c r="B46" s="5">
        <v>94200</v>
      </c>
      <c r="C46" s="5">
        <v>135997</v>
      </c>
      <c r="D46" t="s">
        <v>20</v>
      </c>
      <c r="E46">
        <v>1600</v>
      </c>
      <c r="F46" t="s">
        <v>15</v>
      </c>
      <c r="G46" t="s">
        <v>16</v>
      </c>
      <c r="H46" s="44">
        <f t="shared" si="0"/>
        <v>84.998125000000002</v>
      </c>
      <c r="I46" s="75"/>
    </row>
    <row r="47" spans="1:9" x14ac:dyDescent="0.35">
      <c r="A47">
        <v>61</v>
      </c>
      <c r="B47" s="5">
        <v>199200</v>
      </c>
      <c r="C47" s="5">
        <v>184750</v>
      </c>
      <c r="D47" t="s">
        <v>14</v>
      </c>
      <c r="E47">
        <v>2253</v>
      </c>
      <c r="F47" t="s">
        <v>15</v>
      </c>
      <c r="G47" t="s">
        <v>16</v>
      </c>
      <c r="H47" s="44">
        <f t="shared" si="0"/>
        <v>82.001775410563695</v>
      </c>
      <c r="I47" s="75"/>
    </row>
    <row r="48" spans="1:9" x14ac:dyDescent="0.35">
      <c r="A48">
        <v>123</v>
      </c>
      <c r="B48" s="5">
        <v>177700</v>
      </c>
      <c r="C48" s="5">
        <v>33092</v>
      </c>
      <c r="D48" t="s">
        <v>14</v>
      </c>
      <c r="E48">
        <v>662</v>
      </c>
      <c r="F48" t="s">
        <v>15</v>
      </c>
      <c r="G48" t="s">
        <v>16</v>
      </c>
      <c r="H48" s="44">
        <f t="shared" si="0"/>
        <v>49.987915407854985</v>
      </c>
      <c r="I48" s="75"/>
    </row>
    <row r="49" spans="1:9" x14ac:dyDescent="0.35">
      <c r="A49">
        <v>127</v>
      </c>
      <c r="B49" s="5">
        <v>103200</v>
      </c>
      <c r="C49" s="5">
        <v>53067</v>
      </c>
      <c r="D49" t="s">
        <v>14</v>
      </c>
      <c r="E49">
        <v>672</v>
      </c>
      <c r="F49" t="s">
        <v>15</v>
      </c>
      <c r="G49" t="s">
        <v>16</v>
      </c>
      <c r="H49" s="44">
        <f t="shared" si="0"/>
        <v>78.96875</v>
      </c>
      <c r="I49" s="75"/>
    </row>
    <row r="50" spans="1:9" x14ac:dyDescent="0.35">
      <c r="A50">
        <v>179</v>
      </c>
      <c r="B50" s="5">
        <v>44500</v>
      </c>
      <c r="C50" s="5">
        <v>159185</v>
      </c>
      <c r="D50" t="s">
        <v>20</v>
      </c>
      <c r="E50">
        <v>3537</v>
      </c>
      <c r="F50" t="s">
        <v>15</v>
      </c>
      <c r="G50" t="s">
        <v>16</v>
      </c>
      <c r="H50" s="44">
        <f t="shared" si="0"/>
        <v>45.005654509471306</v>
      </c>
      <c r="I50" s="75"/>
    </row>
    <row r="51" spans="1:9" x14ac:dyDescent="0.35">
      <c r="A51">
        <v>183</v>
      </c>
      <c r="B51" s="5">
        <v>5100</v>
      </c>
      <c r="C51" s="5">
        <v>3525</v>
      </c>
      <c r="D51" t="s">
        <v>14</v>
      </c>
      <c r="E51">
        <v>86</v>
      </c>
      <c r="F51" t="s">
        <v>15</v>
      </c>
      <c r="G51" t="s">
        <v>16</v>
      </c>
      <c r="H51" s="44">
        <f t="shared" si="0"/>
        <v>40.988372093023258</v>
      </c>
      <c r="I51" s="75"/>
    </row>
    <row r="52" spans="1:9" x14ac:dyDescent="0.35">
      <c r="A52">
        <v>187</v>
      </c>
      <c r="B52" s="5">
        <v>60200</v>
      </c>
      <c r="C52" s="5">
        <v>138384</v>
      </c>
      <c r="D52" t="s">
        <v>20</v>
      </c>
      <c r="E52">
        <v>1442</v>
      </c>
      <c r="F52" t="s">
        <v>15</v>
      </c>
      <c r="G52" t="s">
        <v>16</v>
      </c>
      <c r="H52" s="44">
        <f t="shared" si="0"/>
        <v>95.966712898751737</v>
      </c>
      <c r="I52" s="75"/>
    </row>
    <row r="53" spans="1:9" x14ac:dyDescent="0.35">
      <c r="A53">
        <v>200</v>
      </c>
      <c r="B53" s="5">
        <v>100</v>
      </c>
      <c r="C53" s="5">
        <v>2</v>
      </c>
      <c r="D53" t="s">
        <v>14</v>
      </c>
      <c r="E53">
        <v>1</v>
      </c>
      <c r="F53" t="s">
        <v>15</v>
      </c>
      <c r="G53" t="s">
        <v>16</v>
      </c>
      <c r="H53" s="44">
        <f t="shared" si="0"/>
        <v>2</v>
      </c>
      <c r="I53" s="75"/>
    </row>
    <row r="54" spans="1:9" x14ac:dyDescent="0.35">
      <c r="A54">
        <v>253</v>
      </c>
      <c r="B54" s="5">
        <v>121500</v>
      </c>
      <c r="C54" s="5">
        <v>108161</v>
      </c>
      <c r="D54" t="s">
        <v>14</v>
      </c>
      <c r="E54">
        <v>1335</v>
      </c>
      <c r="F54" t="s">
        <v>15</v>
      </c>
      <c r="G54" t="s">
        <v>16</v>
      </c>
      <c r="H54" s="44">
        <f t="shared" si="0"/>
        <v>81.019475655430711</v>
      </c>
      <c r="I54" s="75"/>
    </row>
    <row r="55" spans="1:9" x14ac:dyDescent="0.35">
      <c r="A55">
        <v>273</v>
      </c>
      <c r="B55" s="5">
        <v>7800</v>
      </c>
      <c r="C55" s="5">
        <v>10704</v>
      </c>
      <c r="D55" t="s">
        <v>20</v>
      </c>
      <c r="E55">
        <v>282</v>
      </c>
      <c r="F55" t="s">
        <v>15</v>
      </c>
      <c r="G55" t="s">
        <v>16</v>
      </c>
      <c r="H55" s="44">
        <f t="shared" si="0"/>
        <v>37.957446808510639</v>
      </c>
      <c r="I55" s="75"/>
    </row>
    <row r="56" spans="1:9" x14ac:dyDescent="0.35">
      <c r="A56">
        <v>289</v>
      </c>
      <c r="B56" s="5">
        <v>800</v>
      </c>
      <c r="C56" s="5">
        <v>13474</v>
      </c>
      <c r="D56" t="s">
        <v>20</v>
      </c>
      <c r="E56">
        <v>337</v>
      </c>
      <c r="F56" t="s">
        <v>15</v>
      </c>
      <c r="G56" t="s">
        <v>16</v>
      </c>
      <c r="H56" s="44">
        <f t="shared" si="0"/>
        <v>39.982195845697326</v>
      </c>
      <c r="I56" s="75"/>
    </row>
    <row r="57" spans="1:9" x14ac:dyDescent="0.35">
      <c r="A57">
        <v>339</v>
      </c>
      <c r="B57" s="5">
        <v>136300</v>
      </c>
      <c r="C57" s="5">
        <v>108974</v>
      </c>
      <c r="D57" t="s">
        <v>74</v>
      </c>
      <c r="E57">
        <v>1297</v>
      </c>
      <c r="F57" t="s">
        <v>15</v>
      </c>
      <c r="G57" t="s">
        <v>16</v>
      </c>
      <c r="H57" s="44">
        <f t="shared" si="0"/>
        <v>84.02004626060139</v>
      </c>
      <c r="I57" s="75"/>
    </row>
    <row r="58" spans="1:9" x14ac:dyDescent="0.35">
      <c r="A58">
        <v>352</v>
      </c>
      <c r="B58" s="5">
        <v>2800</v>
      </c>
      <c r="C58" s="5">
        <v>977</v>
      </c>
      <c r="D58" t="s">
        <v>14</v>
      </c>
      <c r="E58">
        <v>33</v>
      </c>
      <c r="F58" t="s">
        <v>15</v>
      </c>
      <c r="G58" t="s">
        <v>16</v>
      </c>
      <c r="H58" s="44">
        <f t="shared" si="0"/>
        <v>29.606060606060606</v>
      </c>
      <c r="I58" s="75"/>
    </row>
    <row r="59" spans="1:9" x14ac:dyDescent="0.35">
      <c r="A59">
        <v>358</v>
      </c>
      <c r="B59" s="5">
        <v>9700</v>
      </c>
      <c r="C59" s="5">
        <v>1146</v>
      </c>
      <c r="D59" t="s">
        <v>14</v>
      </c>
      <c r="E59">
        <v>23</v>
      </c>
      <c r="F59" t="s">
        <v>15</v>
      </c>
      <c r="G59" t="s">
        <v>16</v>
      </c>
      <c r="H59" s="44">
        <f t="shared" si="0"/>
        <v>49.826086956521742</v>
      </c>
      <c r="I59" s="75"/>
    </row>
    <row r="60" spans="1:9" x14ac:dyDescent="0.35">
      <c r="A60">
        <v>393</v>
      </c>
      <c r="B60" s="5">
        <v>62800</v>
      </c>
      <c r="C60" s="5">
        <v>143788</v>
      </c>
      <c r="D60" t="s">
        <v>20</v>
      </c>
      <c r="E60">
        <v>3059</v>
      </c>
      <c r="F60" t="s">
        <v>15</v>
      </c>
      <c r="G60" t="s">
        <v>16</v>
      </c>
      <c r="H60" s="44">
        <f t="shared" si="0"/>
        <v>47.004903563255965</v>
      </c>
      <c r="I60" s="75"/>
    </row>
    <row r="61" spans="1:9" x14ac:dyDescent="0.35">
      <c r="A61">
        <v>403</v>
      </c>
      <c r="B61" s="5">
        <v>195800</v>
      </c>
      <c r="C61" s="5">
        <v>168820</v>
      </c>
      <c r="D61" t="s">
        <v>14</v>
      </c>
      <c r="E61">
        <v>3015</v>
      </c>
      <c r="F61" t="s">
        <v>15</v>
      </c>
      <c r="G61" t="s">
        <v>16</v>
      </c>
      <c r="H61" s="44">
        <f t="shared" si="0"/>
        <v>55.99336650082919</v>
      </c>
      <c r="I61" s="75"/>
    </row>
    <row r="62" spans="1:9" x14ac:dyDescent="0.35">
      <c r="A62">
        <v>408</v>
      </c>
      <c r="B62" s="5">
        <v>9200</v>
      </c>
      <c r="C62" s="5">
        <v>12129</v>
      </c>
      <c r="D62" t="s">
        <v>20</v>
      </c>
      <c r="E62">
        <v>154</v>
      </c>
      <c r="F62" t="s">
        <v>15</v>
      </c>
      <c r="G62" t="s">
        <v>16</v>
      </c>
      <c r="H62" s="44">
        <f t="shared" si="0"/>
        <v>78.759740259740255</v>
      </c>
      <c r="I62" s="75"/>
    </row>
    <row r="63" spans="1:9" x14ac:dyDescent="0.35">
      <c r="A63">
        <v>418</v>
      </c>
      <c r="B63" s="5">
        <v>163700</v>
      </c>
      <c r="C63" s="5">
        <v>93963</v>
      </c>
      <c r="D63" t="s">
        <v>14</v>
      </c>
      <c r="E63">
        <v>1999</v>
      </c>
      <c r="F63" t="s">
        <v>15</v>
      </c>
      <c r="G63" t="s">
        <v>16</v>
      </c>
      <c r="H63" s="44">
        <f t="shared" si="0"/>
        <v>47.005002501250623</v>
      </c>
      <c r="I63" s="75"/>
    </row>
    <row r="64" spans="1:9" x14ac:dyDescent="0.35">
      <c r="A64">
        <v>434</v>
      </c>
      <c r="B64" s="5">
        <v>5400</v>
      </c>
      <c r="C64" s="5">
        <v>903</v>
      </c>
      <c r="D64" t="s">
        <v>74</v>
      </c>
      <c r="E64">
        <v>10</v>
      </c>
      <c r="F64" t="s">
        <v>15</v>
      </c>
      <c r="G64" t="s">
        <v>16</v>
      </c>
      <c r="H64" s="44">
        <f t="shared" si="0"/>
        <v>90.3</v>
      </c>
      <c r="I64" s="75"/>
    </row>
    <row r="65" spans="1:9" x14ac:dyDescent="0.35">
      <c r="A65">
        <v>450</v>
      </c>
      <c r="B65" s="5">
        <v>100</v>
      </c>
      <c r="C65" s="5">
        <v>4</v>
      </c>
      <c r="D65" t="s">
        <v>14</v>
      </c>
      <c r="E65">
        <v>1</v>
      </c>
      <c r="F65" t="s">
        <v>15</v>
      </c>
      <c r="G65" t="s">
        <v>16</v>
      </c>
      <c r="H65" s="44">
        <f t="shared" si="0"/>
        <v>4</v>
      </c>
      <c r="I65" s="75"/>
    </row>
    <row r="66" spans="1:9" x14ac:dyDescent="0.35">
      <c r="A66">
        <v>467</v>
      </c>
      <c r="B66" s="5">
        <v>1400</v>
      </c>
      <c r="C66" s="5">
        <v>8053</v>
      </c>
      <c r="D66" t="s">
        <v>20</v>
      </c>
      <c r="E66">
        <v>139</v>
      </c>
      <c r="F66" t="s">
        <v>15</v>
      </c>
      <c r="G66" t="s">
        <v>16</v>
      </c>
      <c r="H66" s="44">
        <f t="shared" ref="H66:H129" si="2">IFERROR(C66/E66, "n/a")</f>
        <v>57.935251798561154</v>
      </c>
      <c r="I66" s="75"/>
    </row>
    <row r="67" spans="1:9" x14ac:dyDescent="0.35">
      <c r="A67">
        <v>515</v>
      </c>
      <c r="B67" s="5">
        <v>8600</v>
      </c>
      <c r="C67" s="5">
        <v>4797</v>
      </c>
      <c r="D67" t="s">
        <v>14</v>
      </c>
      <c r="E67">
        <v>133</v>
      </c>
      <c r="F67" t="s">
        <v>15</v>
      </c>
      <c r="G67" t="s">
        <v>16</v>
      </c>
      <c r="H67" s="44">
        <f t="shared" si="2"/>
        <v>36.067669172932334</v>
      </c>
      <c r="I67" s="75"/>
    </row>
    <row r="68" spans="1:9" x14ac:dyDescent="0.35">
      <c r="A68">
        <v>527</v>
      </c>
      <c r="B68" s="5">
        <v>189200</v>
      </c>
      <c r="C68" s="5">
        <v>188480</v>
      </c>
      <c r="D68" t="s">
        <v>14</v>
      </c>
      <c r="E68">
        <v>6080</v>
      </c>
      <c r="F68" t="s">
        <v>15</v>
      </c>
      <c r="G68" t="s">
        <v>16</v>
      </c>
      <c r="H68" s="44">
        <f t="shared" si="2"/>
        <v>31</v>
      </c>
      <c r="I68" s="75"/>
    </row>
    <row r="69" spans="1:9" x14ac:dyDescent="0.35">
      <c r="A69">
        <v>532</v>
      </c>
      <c r="B69" s="5">
        <v>1600</v>
      </c>
      <c r="C69" s="5">
        <v>8046</v>
      </c>
      <c r="D69" t="s">
        <v>20</v>
      </c>
      <c r="E69">
        <v>126</v>
      </c>
      <c r="F69" t="s">
        <v>15</v>
      </c>
      <c r="G69" t="s">
        <v>16</v>
      </c>
      <c r="H69" s="44">
        <f t="shared" si="2"/>
        <v>63.857142857142854</v>
      </c>
      <c r="I69" s="75"/>
    </row>
    <row r="70" spans="1:9" x14ac:dyDescent="0.35">
      <c r="A70">
        <v>554</v>
      </c>
      <c r="B70" s="5">
        <v>9500</v>
      </c>
      <c r="C70" s="5">
        <v>14408</v>
      </c>
      <c r="D70" t="s">
        <v>20</v>
      </c>
      <c r="E70">
        <v>554</v>
      </c>
      <c r="F70" t="s">
        <v>15</v>
      </c>
      <c r="G70" t="s">
        <v>16</v>
      </c>
      <c r="H70" s="44">
        <f t="shared" si="2"/>
        <v>26.007220216606498</v>
      </c>
      <c r="I70" s="75"/>
    </row>
    <row r="71" spans="1:9" x14ac:dyDescent="0.35">
      <c r="A71">
        <v>587</v>
      </c>
      <c r="B71" s="5">
        <v>9400</v>
      </c>
      <c r="C71" s="5">
        <v>6852</v>
      </c>
      <c r="D71" t="s">
        <v>14</v>
      </c>
      <c r="E71">
        <v>156</v>
      </c>
      <c r="F71" t="s">
        <v>15</v>
      </c>
      <c r="G71" t="s">
        <v>16</v>
      </c>
      <c r="H71" s="44">
        <f t="shared" si="2"/>
        <v>43.92307692307692</v>
      </c>
      <c r="I71" s="75"/>
    </row>
    <row r="72" spans="1:9" x14ac:dyDescent="0.35">
      <c r="A72">
        <v>613</v>
      </c>
      <c r="B72" s="5">
        <v>1100</v>
      </c>
      <c r="C72" s="5">
        <v>1914</v>
      </c>
      <c r="D72" t="s">
        <v>20</v>
      </c>
      <c r="E72">
        <v>26</v>
      </c>
      <c r="F72" t="s">
        <v>15</v>
      </c>
      <c r="G72" t="s">
        <v>16</v>
      </c>
      <c r="H72" s="44">
        <f t="shared" si="2"/>
        <v>73.615384615384613</v>
      </c>
      <c r="I72" s="75"/>
    </row>
    <row r="73" spans="1:9" x14ac:dyDescent="0.35">
      <c r="A73">
        <v>642</v>
      </c>
      <c r="B73" s="5">
        <v>9200</v>
      </c>
      <c r="C73" s="5">
        <v>13382</v>
      </c>
      <c r="D73" t="s">
        <v>20</v>
      </c>
      <c r="E73">
        <v>129</v>
      </c>
      <c r="F73" t="s">
        <v>15</v>
      </c>
      <c r="G73" t="s">
        <v>16</v>
      </c>
      <c r="H73" s="44">
        <f t="shared" si="2"/>
        <v>103.73643410852713</v>
      </c>
      <c r="I73" s="75"/>
    </row>
    <row r="74" spans="1:9" x14ac:dyDescent="0.35">
      <c r="A74">
        <v>644</v>
      </c>
      <c r="B74" s="5">
        <v>169400</v>
      </c>
      <c r="C74" s="5">
        <v>81984</v>
      </c>
      <c r="D74" t="s">
        <v>14</v>
      </c>
      <c r="E74">
        <v>2928</v>
      </c>
      <c r="F74" t="s">
        <v>15</v>
      </c>
      <c r="G74" t="s">
        <v>16</v>
      </c>
      <c r="H74" s="44">
        <f t="shared" si="2"/>
        <v>28</v>
      </c>
      <c r="I74" s="75"/>
    </row>
    <row r="75" spans="1:9" x14ac:dyDescent="0.35">
      <c r="A75">
        <v>684</v>
      </c>
      <c r="B75" s="5">
        <v>1400</v>
      </c>
      <c r="C75" s="5">
        <v>7600</v>
      </c>
      <c r="D75" t="s">
        <v>20</v>
      </c>
      <c r="E75">
        <v>110</v>
      </c>
      <c r="F75" t="s">
        <v>15</v>
      </c>
      <c r="G75" t="s">
        <v>16</v>
      </c>
      <c r="H75" s="44">
        <f t="shared" si="2"/>
        <v>69.090909090909093</v>
      </c>
      <c r="I75" s="75"/>
    </row>
    <row r="76" spans="1:9" x14ac:dyDescent="0.35">
      <c r="A76">
        <v>685</v>
      </c>
      <c r="B76" s="5">
        <v>140000</v>
      </c>
      <c r="C76" s="5">
        <v>94501</v>
      </c>
      <c r="D76" t="s">
        <v>14</v>
      </c>
      <c r="E76">
        <v>926</v>
      </c>
      <c r="F76" t="s">
        <v>15</v>
      </c>
      <c r="G76" t="s">
        <v>16</v>
      </c>
      <c r="H76" s="44">
        <f t="shared" si="2"/>
        <v>102.05291576673866</v>
      </c>
      <c r="I76" s="75"/>
    </row>
    <row r="77" spans="1:9" x14ac:dyDescent="0.35">
      <c r="A77">
        <v>698</v>
      </c>
      <c r="B77" s="5">
        <v>42100</v>
      </c>
      <c r="C77" s="5">
        <v>188057</v>
      </c>
      <c r="D77" t="s">
        <v>20</v>
      </c>
      <c r="E77">
        <v>2893</v>
      </c>
      <c r="F77" t="s">
        <v>15</v>
      </c>
      <c r="G77" t="s">
        <v>16</v>
      </c>
      <c r="H77" s="44">
        <f t="shared" si="2"/>
        <v>65.004147943311438</v>
      </c>
      <c r="I77" s="75"/>
    </row>
    <row r="78" spans="1:9" x14ac:dyDescent="0.35">
      <c r="A78">
        <v>730</v>
      </c>
      <c r="B78" s="5">
        <v>28800</v>
      </c>
      <c r="C78" s="5">
        <v>118847</v>
      </c>
      <c r="D78" t="s">
        <v>20</v>
      </c>
      <c r="E78">
        <v>1071</v>
      </c>
      <c r="F78" t="s">
        <v>15</v>
      </c>
      <c r="G78" t="s">
        <v>16</v>
      </c>
      <c r="H78" s="44">
        <f t="shared" si="2"/>
        <v>110.96825396825396</v>
      </c>
      <c r="I78" s="75"/>
    </row>
    <row r="79" spans="1:9" x14ac:dyDescent="0.35">
      <c r="A79">
        <v>758</v>
      </c>
      <c r="B79" s="5">
        <v>29600</v>
      </c>
      <c r="C79" s="5">
        <v>167005</v>
      </c>
      <c r="D79" t="s">
        <v>20</v>
      </c>
      <c r="E79">
        <v>1518</v>
      </c>
      <c r="F79" t="s">
        <v>15</v>
      </c>
      <c r="G79" t="s">
        <v>16</v>
      </c>
      <c r="H79" s="44">
        <f t="shared" si="2"/>
        <v>110.01646903820817</v>
      </c>
      <c r="I79" s="75"/>
    </row>
    <row r="80" spans="1:9" x14ac:dyDescent="0.35">
      <c r="A80">
        <v>787</v>
      </c>
      <c r="B80" s="5">
        <v>61200</v>
      </c>
      <c r="C80" s="5">
        <v>60994</v>
      </c>
      <c r="D80" t="s">
        <v>14</v>
      </c>
      <c r="E80">
        <v>859</v>
      </c>
      <c r="F80" t="s">
        <v>15</v>
      </c>
      <c r="G80" t="s">
        <v>16</v>
      </c>
      <c r="H80" s="44">
        <f t="shared" si="2"/>
        <v>71.005820721769496</v>
      </c>
      <c r="I80" s="75"/>
    </row>
    <row r="81" spans="1:9" x14ac:dyDescent="0.35">
      <c r="A81">
        <v>812</v>
      </c>
      <c r="B81" s="5">
        <v>59700</v>
      </c>
      <c r="C81" s="5">
        <v>134640</v>
      </c>
      <c r="D81" t="s">
        <v>20</v>
      </c>
      <c r="E81">
        <v>2805</v>
      </c>
      <c r="F81" t="s">
        <v>15</v>
      </c>
      <c r="G81" t="s">
        <v>16</v>
      </c>
      <c r="H81" s="44">
        <f t="shared" si="2"/>
        <v>48</v>
      </c>
      <c r="I81" s="75"/>
    </row>
    <row r="82" spans="1:9" x14ac:dyDescent="0.35">
      <c r="A82">
        <v>815</v>
      </c>
      <c r="B82" s="5">
        <v>9000</v>
      </c>
      <c r="C82" s="5">
        <v>11721</v>
      </c>
      <c r="D82" t="s">
        <v>20</v>
      </c>
      <c r="E82">
        <v>183</v>
      </c>
      <c r="F82" t="s">
        <v>15</v>
      </c>
      <c r="G82" t="s">
        <v>16</v>
      </c>
      <c r="H82" s="44">
        <f t="shared" si="2"/>
        <v>64.049180327868854</v>
      </c>
      <c r="I82" s="75"/>
    </row>
    <row r="83" spans="1:9" x14ac:dyDescent="0.35">
      <c r="A83">
        <v>853</v>
      </c>
      <c r="B83" s="5">
        <v>17100</v>
      </c>
      <c r="C83" s="5">
        <v>111502</v>
      </c>
      <c r="D83" t="s">
        <v>20</v>
      </c>
      <c r="E83">
        <v>1467</v>
      </c>
      <c r="F83" t="s">
        <v>15</v>
      </c>
      <c r="G83" t="s">
        <v>16</v>
      </c>
      <c r="H83" s="44">
        <f t="shared" si="2"/>
        <v>76.006816632583508</v>
      </c>
      <c r="I83" s="75"/>
    </row>
    <row r="84" spans="1:9" x14ac:dyDescent="0.35">
      <c r="A84">
        <v>854</v>
      </c>
      <c r="B84" s="5">
        <v>171000</v>
      </c>
      <c r="C84" s="5">
        <v>194309</v>
      </c>
      <c r="D84" t="s">
        <v>20</v>
      </c>
      <c r="E84">
        <v>2662</v>
      </c>
      <c r="F84" t="s">
        <v>15</v>
      </c>
      <c r="G84" t="s">
        <v>16</v>
      </c>
      <c r="H84" s="44">
        <f t="shared" si="2"/>
        <v>72.993613824192337</v>
      </c>
      <c r="I84" s="75"/>
    </row>
    <row r="85" spans="1:9" x14ac:dyDescent="0.35">
      <c r="A85">
        <v>876</v>
      </c>
      <c r="B85" s="5">
        <v>8300</v>
      </c>
      <c r="C85" s="5">
        <v>2111</v>
      </c>
      <c r="D85" t="s">
        <v>14</v>
      </c>
      <c r="E85">
        <v>57</v>
      </c>
      <c r="F85" t="s">
        <v>15</v>
      </c>
      <c r="G85" t="s">
        <v>16</v>
      </c>
      <c r="H85" s="44">
        <f t="shared" si="2"/>
        <v>37.035087719298247</v>
      </c>
      <c r="I85" s="75"/>
    </row>
    <row r="86" spans="1:9" x14ac:dyDescent="0.35">
      <c r="A86">
        <v>891</v>
      </c>
      <c r="B86" s="5">
        <v>3000</v>
      </c>
      <c r="C86" s="5">
        <v>7758</v>
      </c>
      <c r="D86" t="s">
        <v>20</v>
      </c>
      <c r="E86">
        <v>165</v>
      </c>
      <c r="F86" t="s">
        <v>15</v>
      </c>
      <c r="G86" t="s">
        <v>16</v>
      </c>
      <c r="H86" s="44">
        <f t="shared" si="2"/>
        <v>47.018181818181816</v>
      </c>
      <c r="I86" s="75"/>
    </row>
    <row r="87" spans="1:9" x14ac:dyDescent="0.35">
      <c r="A87">
        <v>909</v>
      </c>
      <c r="B87" s="5">
        <v>1800</v>
      </c>
      <c r="C87" s="5">
        <v>8621</v>
      </c>
      <c r="D87" t="s">
        <v>20</v>
      </c>
      <c r="E87">
        <v>80</v>
      </c>
      <c r="F87" t="s">
        <v>15</v>
      </c>
      <c r="G87" t="s">
        <v>16</v>
      </c>
      <c r="H87" s="44">
        <f t="shared" si="2"/>
        <v>107.7625</v>
      </c>
      <c r="I87" s="75"/>
    </row>
    <row r="88" spans="1:9" x14ac:dyDescent="0.35">
      <c r="A88">
        <v>940</v>
      </c>
      <c r="B88" s="5">
        <v>9900</v>
      </c>
      <c r="C88" s="5">
        <v>6161</v>
      </c>
      <c r="D88" t="s">
        <v>47</v>
      </c>
      <c r="E88">
        <v>66</v>
      </c>
      <c r="F88" t="s">
        <v>15</v>
      </c>
      <c r="G88" t="s">
        <v>16</v>
      </c>
      <c r="H88" s="44">
        <f t="shared" si="2"/>
        <v>93.348484848484844</v>
      </c>
      <c r="I88" s="75"/>
    </row>
    <row r="89" spans="1:9" x14ac:dyDescent="0.35">
      <c r="A89">
        <v>29</v>
      </c>
      <c r="B89" s="5">
        <v>45900</v>
      </c>
      <c r="C89" s="5">
        <v>150965</v>
      </c>
      <c r="D89" t="s">
        <v>20</v>
      </c>
      <c r="E89">
        <v>1606</v>
      </c>
      <c r="F89" t="s">
        <v>98</v>
      </c>
      <c r="G89" t="s">
        <v>99</v>
      </c>
      <c r="H89" s="44">
        <f t="shared" si="2"/>
        <v>94.000622665006233</v>
      </c>
      <c r="I89" s="75"/>
    </row>
    <row r="90" spans="1:9" x14ac:dyDescent="0.35">
      <c r="A90">
        <v>92</v>
      </c>
      <c r="B90" s="5">
        <v>20000</v>
      </c>
      <c r="C90" s="5">
        <v>51775</v>
      </c>
      <c r="D90" t="s">
        <v>20</v>
      </c>
      <c r="E90">
        <v>498</v>
      </c>
      <c r="F90" t="s">
        <v>98</v>
      </c>
      <c r="G90" t="s">
        <v>99</v>
      </c>
      <c r="H90" s="44">
        <f t="shared" si="2"/>
        <v>103.96586345381526</v>
      </c>
      <c r="I90" s="75"/>
    </row>
    <row r="91" spans="1:9" x14ac:dyDescent="0.35">
      <c r="A91">
        <v>134</v>
      </c>
      <c r="B91" s="5">
        <v>99500</v>
      </c>
      <c r="C91" s="5">
        <v>89288</v>
      </c>
      <c r="D91" t="s">
        <v>14</v>
      </c>
      <c r="E91">
        <v>940</v>
      </c>
      <c r="F91" t="s">
        <v>98</v>
      </c>
      <c r="G91" t="s">
        <v>99</v>
      </c>
      <c r="H91" s="44">
        <f t="shared" si="2"/>
        <v>94.987234042553197</v>
      </c>
      <c r="I91" s="75"/>
    </row>
    <row r="92" spans="1:9" x14ac:dyDescent="0.35">
      <c r="A92">
        <v>145</v>
      </c>
      <c r="B92" s="5">
        <v>25000</v>
      </c>
      <c r="C92" s="5">
        <v>59128</v>
      </c>
      <c r="D92" t="s">
        <v>20</v>
      </c>
      <c r="E92">
        <v>768</v>
      </c>
      <c r="F92" t="s">
        <v>98</v>
      </c>
      <c r="G92" t="s">
        <v>99</v>
      </c>
      <c r="H92" s="44">
        <f t="shared" si="2"/>
        <v>76.989583333333329</v>
      </c>
      <c r="I92" s="75"/>
    </row>
    <row r="93" spans="1:9" x14ac:dyDescent="0.35">
      <c r="A93">
        <v>162</v>
      </c>
      <c r="B93" s="5">
        <v>6100</v>
      </c>
      <c r="C93" s="5">
        <v>9134</v>
      </c>
      <c r="D93" t="s">
        <v>20</v>
      </c>
      <c r="E93">
        <v>157</v>
      </c>
      <c r="F93" t="s">
        <v>98</v>
      </c>
      <c r="G93" t="s">
        <v>99</v>
      </c>
      <c r="H93" s="44">
        <f t="shared" si="2"/>
        <v>58.178343949044589</v>
      </c>
      <c r="I93" s="75"/>
    </row>
    <row r="94" spans="1:9" x14ac:dyDescent="0.35">
      <c r="A94">
        <v>295</v>
      </c>
      <c r="B94" s="5">
        <v>192900</v>
      </c>
      <c r="C94" s="5">
        <v>68769</v>
      </c>
      <c r="D94" t="s">
        <v>14</v>
      </c>
      <c r="E94">
        <v>1910</v>
      </c>
      <c r="F94" t="s">
        <v>98</v>
      </c>
      <c r="G94" t="s">
        <v>99</v>
      </c>
      <c r="H94" s="44">
        <f t="shared" si="2"/>
        <v>36.004712041884815</v>
      </c>
      <c r="I94" s="75"/>
    </row>
    <row r="95" spans="1:9" x14ac:dyDescent="0.35">
      <c r="A95">
        <v>388</v>
      </c>
      <c r="B95" s="5">
        <v>114800</v>
      </c>
      <c r="C95" s="5">
        <v>12938</v>
      </c>
      <c r="D95" t="s">
        <v>74</v>
      </c>
      <c r="E95">
        <v>145</v>
      </c>
      <c r="F95" t="s">
        <v>98</v>
      </c>
      <c r="G95" t="s">
        <v>99</v>
      </c>
      <c r="H95" s="44">
        <f t="shared" si="2"/>
        <v>89.227586206896547</v>
      </c>
      <c r="I95" s="75"/>
    </row>
    <row r="96" spans="1:9" x14ac:dyDescent="0.35">
      <c r="A96">
        <v>514</v>
      </c>
      <c r="B96" s="5">
        <v>138700</v>
      </c>
      <c r="C96" s="5">
        <v>31123</v>
      </c>
      <c r="D96" t="s">
        <v>74</v>
      </c>
      <c r="E96">
        <v>528</v>
      </c>
      <c r="F96" t="s">
        <v>98</v>
      </c>
      <c r="G96" t="s">
        <v>99</v>
      </c>
      <c r="H96" s="44">
        <f t="shared" si="2"/>
        <v>58.945075757575758</v>
      </c>
      <c r="I96" s="75"/>
    </row>
    <row r="97" spans="1:9" x14ac:dyDescent="0.35">
      <c r="A97">
        <v>531</v>
      </c>
      <c r="B97" s="5">
        <v>186700</v>
      </c>
      <c r="C97" s="5">
        <v>178338</v>
      </c>
      <c r="D97" t="s">
        <v>47</v>
      </c>
      <c r="E97">
        <v>3640</v>
      </c>
      <c r="F97" t="s">
        <v>98</v>
      </c>
      <c r="G97" t="s">
        <v>99</v>
      </c>
      <c r="H97" s="44">
        <f t="shared" si="2"/>
        <v>48.993956043956047</v>
      </c>
      <c r="I97" s="75"/>
    </row>
    <row r="98" spans="1:9" x14ac:dyDescent="0.35">
      <c r="A98">
        <v>550</v>
      </c>
      <c r="B98" s="5">
        <v>100</v>
      </c>
      <c r="C98" s="5">
        <v>4</v>
      </c>
      <c r="D98" t="s">
        <v>74</v>
      </c>
      <c r="E98">
        <v>1</v>
      </c>
      <c r="F98" t="s">
        <v>98</v>
      </c>
      <c r="G98" t="s">
        <v>99</v>
      </c>
      <c r="H98" s="44">
        <f t="shared" si="2"/>
        <v>4</v>
      </c>
      <c r="I98" s="75"/>
    </row>
    <row r="99" spans="1:9" x14ac:dyDescent="0.35">
      <c r="A99">
        <v>561</v>
      </c>
      <c r="B99" s="5">
        <v>3000</v>
      </c>
      <c r="C99" s="5">
        <v>11091</v>
      </c>
      <c r="D99" t="s">
        <v>20</v>
      </c>
      <c r="E99">
        <v>198</v>
      </c>
      <c r="F99" t="s">
        <v>98</v>
      </c>
      <c r="G99" t="s">
        <v>99</v>
      </c>
      <c r="H99" s="44">
        <f t="shared" si="2"/>
        <v>56.015151515151516</v>
      </c>
      <c r="I99" s="75"/>
    </row>
    <row r="100" spans="1:9" x14ac:dyDescent="0.35">
      <c r="A100">
        <v>562</v>
      </c>
      <c r="B100" s="5">
        <v>9900</v>
      </c>
      <c r="C100" s="5">
        <v>1269</v>
      </c>
      <c r="D100" t="s">
        <v>14</v>
      </c>
      <c r="E100">
        <v>26</v>
      </c>
      <c r="F100" t="s">
        <v>98</v>
      </c>
      <c r="G100" t="s">
        <v>99</v>
      </c>
      <c r="H100" s="44">
        <f t="shared" si="2"/>
        <v>48.807692307692307</v>
      </c>
      <c r="I100" s="75"/>
    </row>
    <row r="101" spans="1:9" x14ac:dyDescent="0.35">
      <c r="A101">
        <v>641</v>
      </c>
      <c r="B101" s="5">
        <v>9400</v>
      </c>
      <c r="C101" s="5">
        <v>11277</v>
      </c>
      <c r="D101" t="s">
        <v>20</v>
      </c>
      <c r="E101">
        <v>194</v>
      </c>
      <c r="F101" t="s">
        <v>98</v>
      </c>
      <c r="G101" t="s">
        <v>99</v>
      </c>
      <c r="H101" s="44">
        <f t="shared" si="2"/>
        <v>58.128865979381445</v>
      </c>
      <c r="I101" s="75"/>
    </row>
    <row r="102" spans="1:9" x14ac:dyDescent="0.35">
      <c r="A102">
        <v>649</v>
      </c>
      <c r="B102" s="5">
        <v>121700</v>
      </c>
      <c r="C102" s="5">
        <v>59003</v>
      </c>
      <c r="D102" t="s">
        <v>14</v>
      </c>
      <c r="E102">
        <v>602</v>
      </c>
      <c r="F102" t="s">
        <v>98</v>
      </c>
      <c r="G102" t="s">
        <v>99</v>
      </c>
      <c r="H102" s="44">
        <f t="shared" si="2"/>
        <v>98.011627906976742</v>
      </c>
      <c r="I102" s="75"/>
    </row>
    <row r="103" spans="1:9" x14ac:dyDescent="0.35">
      <c r="A103">
        <v>708</v>
      </c>
      <c r="B103" s="5">
        <v>1700</v>
      </c>
      <c r="C103" s="5">
        <v>12020</v>
      </c>
      <c r="D103" t="s">
        <v>20</v>
      </c>
      <c r="E103">
        <v>137</v>
      </c>
      <c r="F103" t="s">
        <v>98</v>
      </c>
      <c r="G103" t="s">
        <v>99</v>
      </c>
      <c r="H103" s="44">
        <f t="shared" si="2"/>
        <v>87.737226277372258</v>
      </c>
      <c r="I103" s="75"/>
    </row>
    <row r="104" spans="1:9" x14ac:dyDescent="0.35">
      <c r="A104">
        <v>778</v>
      </c>
      <c r="B104" s="5">
        <v>1300</v>
      </c>
      <c r="C104" s="5">
        <v>10243</v>
      </c>
      <c r="D104" t="s">
        <v>20</v>
      </c>
      <c r="E104">
        <v>174</v>
      </c>
      <c r="F104" t="s">
        <v>98</v>
      </c>
      <c r="G104" t="s">
        <v>99</v>
      </c>
      <c r="H104" s="44">
        <f t="shared" si="2"/>
        <v>58.867816091954026</v>
      </c>
      <c r="I104" s="75"/>
    </row>
    <row r="105" spans="1:9" x14ac:dyDescent="0.35">
      <c r="A105">
        <v>781</v>
      </c>
      <c r="B105" s="5">
        <v>8700</v>
      </c>
      <c r="C105" s="5">
        <v>4414</v>
      </c>
      <c r="D105" t="s">
        <v>74</v>
      </c>
      <c r="E105">
        <v>56</v>
      </c>
      <c r="F105" t="s">
        <v>98</v>
      </c>
      <c r="G105" t="s">
        <v>99</v>
      </c>
      <c r="H105" s="44">
        <f t="shared" si="2"/>
        <v>78.821428571428569</v>
      </c>
      <c r="I105" s="75"/>
    </row>
    <row r="106" spans="1:9" x14ac:dyDescent="0.35">
      <c r="A106">
        <v>793</v>
      </c>
      <c r="B106" s="5">
        <v>1100</v>
      </c>
      <c r="C106" s="5">
        <v>13045</v>
      </c>
      <c r="D106" t="s">
        <v>20</v>
      </c>
      <c r="E106">
        <v>181</v>
      </c>
      <c r="F106" t="s">
        <v>98</v>
      </c>
      <c r="G106" t="s">
        <v>99</v>
      </c>
      <c r="H106" s="44">
        <f t="shared" si="2"/>
        <v>72.071823204419886</v>
      </c>
      <c r="I106" s="75"/>
    </row>
    <row r="107" spans="1:9" x14ac:dyDescent="0.35">
      <c r="A107">
        <v>800</v>
      </c>
      <c r="B107" s="5">
        <v>100</v>
      </c>
      <c r="C107" s="5">
        <v>1</v>
      </c>
      <c r="D107" t="s">
        <v>14</v>
      </c>
      <c r="E107">
        <v>1</v>
      </c>
      <c r="F107" t="s">
        <v>98</v>
      </c>
      <c r="G107" t="s">
        <v>99</v>
      </c>
      <c r="H107" s="44">
        <f t="shared" si="2"/>
        <v>1</v>
      </c>
      <c r="I107" s="75"/>
    </row>
    <row r="108" spans="1:9" x14ac:dyDescent="0.35">
      <c r="A108">
        <v>809</v>
      </c>
      <c r="B108" s="5">
        <v>140800</v>
      </c>
      <c r="C108" s="5">
        <v>88536</v>
      </c>
      <c r="D108" t="s">
        <v>14</v>
      </c>
      <c r="E108">
        <v>2108</v>
      </c>
      <c r="F108" t="s">
        <v>98</v>
      </c>
      <c r="G108" t="s">
        <v>99</v>
      </c>
      <c r="H108" s="44">
        <f t="shared" si="2"/>
        <v>42</v>
      </c>
      <c r="I108" s="75"/>
    </row>
    <row r="109" spans="1:9" x14ac:dyDescent="0.35">
      <c r="A109">
        <v>857</v>
      </c>
      <c r="B109" s="5">
        <v>5300</v>
      </c>
      <c r="C109" s="5">
        <v>7413</v>
      </c>
      <c r="D109" t="s">
        <v>20</v>
      </c>
      <c r="E109">
        <v>225</v>
      </c>
      <c r="F109" t="s">
        <v>98</v>
      </c>
      <c r="G109" t="s">
        <v>99</v>
      </c>
      <c r="H109" s="44">
        <f t="shared" si="2"/>
        <v>32.946666666666665</v>
      </c>
      <c r="I109" s="75"/>
    </row>
    <row r="110" spans="1:9" x14ac:dyDescent="0.35">
      <c r="A110">
        <v>899</v>
      </c>
      <c r="B110" s="5">
        <v>3100</v>
      </c>
      <c r="C110" s="5">
        <v>12620</v>
      </c>
      <c r="D110" t="s">
        <v>20</v>
      </c>
      <c r="E110">
        <v>123</v>
      </c>
      <c r="F110" t="s">
        <v>98</v>
      </c>
      <c r="G110" t="s">
        <v>99</v>
      </c>
      <c r="H110" s="44">
        <f t="shared" si="2"/>
        <v>102.60162601626017</v>
      </c>
      <c r="I110" s="75"/>
    </row>
    <row r="111" spans="1:9" x14ac:dyDescent="0.35">
      <c r="A111">
        <v>918</v>
      </c>
      <c r="B111" s="5">
        <v>3800</v>
      </c>
      <c r="C111" s="5">
        <v>9021</v>
      </c>
      <c r="D111" t="s">
        <v>20</v>
      </c>
      <c r="E111">
        <v>156</v>
      </c>
      <c r="F111" t="s">
        <v>98</v>
      </c>
      <c r="G111" t="s">
        <v>99</v>
      </c>
      <c r="H111" s="44">
        <f t="shared" si="2"/>
        <v>57.82692307692308</v>
      </c>
      <c r="I111" s="75"/>
    </row>
    <row r="112" spans="1:9" x14ac:dyDescent="0.35">
      <c r="A112">
        <v>5</v>
      </c>
      <c r="B112" s="5">
        <v>7600</v>
      </c>
      <c r="C112" s="5">
        <v>13195</v>
      </c>
      <c r="D112" t="s">
        <v>20</v>
      </c>
      <c r="E112">
        <v>174</v>
      </c>
      <c r="F112" t="s">
        <v>36</v>
      </c>
      <c r="G112" t="s">
        <v>37</v>
      </c>
      <c r="H112" s="44">
        <f t="shared" si="2"/>
        <v>75.833333333333329</v>
      </c>
      <c r="I112" s="75"/>
    </row>
    <row r="113" spans="1:9" x14ac:dyDescent="0.35">
      <c r="A113">
        <v>7</v>
      </c>
      <c r="B113" s="5">
        <v>4500</v>
      </c>
      <c r="C113" s="5">
        <v>14741</v>
      </c>
      <c r="D113" t="s">
        <v>20</v>
      </c>
      <c r="E113">
        <v>227</v>
      </c>
      <c r="F113" t="s">
        <v>36</v>
      </c>
      <c r="G113" t="s">
        <v>37</v>
      </c>
      <c r="H113" s="44">
        <f t="shared" si="2"/>
        <v>64.93832599118943</v>
      </c>
      <c r="I113" s="75"/>
    </row>
    <row r="114" spans="1:9" x14ac:dyDescent="0.35">
      <c r="A114">
        <v>8</v>
      </c>
      <c r="B114" s="5">
        <v>110100</v>
      </c>
      <c r="C114" s="5">
        <v>21946</v>
      </c>
      <c r="D114" t="s">
        <v>47</v>
      </c>
      <c r="E114">
        <v>708</v>
      </c>
      <c r="F114" t="s">
        <v>36</v>
      </c>
      <c r="G114" t="s">
        <v>37</v>
      </c>
      <c r="H114" s="44">
        <f t="shared" si="2"/>
        <v>30.997175141242938</v>
      </c>
      <c r="I114" s="75"/>
    </row>
    <row r="115" spans="1:9" x14ac:dyDescent="0.35">
      <c r="A115">
        <v>35</v>
      </c>
      <c r="B115" s="5">
        <v>125500</v>
      </c>
      <c r="C115" s="5">
        <v>188628</v>
      </c>
      <c r="D115" t="s">
        <v>20</v>
      </c>
      <c r="E115">
        <v>1965</v>
      </c>
      <c r="F115" t="s">
        <v>36</v>
      </c>
      <c r="G115" t="s">
        <v>37</v>
      </c>
      <c r="H115" s="44">
        <f t="shared" si="2"/>
        <v>95.993893129770996</v>
      </c>
      <c r="I115" s="75"/>
    </row>
    <row r="116" spans="1:9" x14ac:dyDescent="0.35">
      <c r="A116">
        <v>39</v>
      </c>
      <c r="B116" s="5">
        <v>9900</v>
      </c>
      <c r="C116" s="5">
        <v>5027</v>
      </c>
      <c r="D116" t="s">
        <v>14</v>
      </c>
      <c r="E116">
        <v>88</v>
      </c>
      <c r="F116" t="s">
        <v>36</v>
      </c>
      <c r="G116" t="s">
        <v>37</v>
      </c>
      <c r="H116" s="44">
        <f t="shared" si="2"/>
        <v>57.125</v>
      </c>
      <c r="I116" s="75"/>
    </row>
    <row r="117" spans="1:9" x14ac:dyDescent="0.35">
      <c r="A117">
        <v>44</v>
      </c>
      <c r="B117" s="5">
        <v>1600</v>
      </c>
      <c r="C117" s="5">
        <v>10541</v>
      </c>
      <c r="D117" t="s">
        <v>20</v>
      </c>
      <c r="E117">
        <v>98</v>
      </c>
      <c r="F117" t="s">
        <v>36</v>
      </c>
      <c r="G117" t="s">
        <v>37</v>
      </c>
      <c r="H117" s="44">
        <f t="shared" si="2"/>
        <v>107.56122448979592</v>
      </c>
      <c r="I117" s="75"/>
    </row>
    <row r="118" spans="1:9" x14ac:dyDescent="0.35">
      <c r="A118">
        <v>130</v>
      </c>
      <c r="B118" s="5">
        <v>9600</v>
      </c>
      <c r="C118" s="5">
        <v>14925</v>
      </c>
      <c r="D118" t="s">
        <v>20</v>
      </c>
      <c r="E118">
        <v>533</v>
      </c>
      <c r="F118" t="s">
        <v>36</v>
      </c>
      <c r="G118" t="s">
        <v>37</v>
      </c>
      <c r="H118" s="44">
        <f t="shared" si="2"/>
        <v>28.001876172607879</v>
      </c>
      <c r="I118" s="75"/>
    </row>
    <row r="119" spans="1:9" x14ac:dyDescent="0.35">
      <c r="A119">
        <v>168</v>
      </c>
      <c r="B119" s="5">
        <v>128100</v>
      </c>
      <c r="C119" s="5">
        <v>40107</v>
      </c>
      <c r="D119" t="s">
        <v>14</v>
      </c>
      <c r="E119">
        <v>955</v>
      </c>
      <c r="F119" t="s">
        <v>36</v>
      </c>
      <c r="G119" t="s">
        <v>37</v>
      </c>
      <c r="H119" s="44">
        <f t="shared" si="2"/>
        <v>41.996858638743454</v>
      </c>
      <c r="I119" s="75"/>
    </row>
    <row r="120" spans="1:9" x14ac:dyDescent="0.35">
      <c r="A120">
        <v>182</v>
      </c>
      <c r="B120" s="5">
        <v>27100</v>
      </c>
      <c r="C120" s="5">
        <v>195750</v>
      </c>
      <c r="D120" t="s">
        <v>20</v>
      </c>
      <c r="E120">
        <v>3318</v>
      </c>
      <c r="F120" t="s">
        <v>36</v>
      </c>
      <c r="G120" t="s">
        <v>37</v>
      </c>
      <c r="H120" s="44">
        <f t="shared" si="2"/>
        <v>58.996383363471971</v>
      </c>
      <c r="I120" s="75"/>
    </row>
    <row r="121" spans="1:9" x14ac:dyDescent="0.35">
      <c r="A121">
        <v>196</v>
      </c>
      <c r="B121" s="5">
        <v>8200</v>
      </c>
      <c r="C121" s="5">
        <v>5178</v>
      </c>
      <c r="D121" t="s">
        <v>14</v>
      </c>
      <c r="E121">
        <v>100</v>
      </c>
      <c r="F121" t="s">
        <v>36</v>
      </c>
      <c r="G121" t="s">
        <v>37</v>
      </c>
      <c r="H121" s="44">
        <f t="shared" si="2"/>
        <v>51.78</v>
      </c>
      <c r="I121" s="75"/>
    </row>
    <row r="122" spans="1:9" x14ac:dyDescent="0.35">
      <c r="A122">
        <v>210</v>
      </c>
      <c r="B122" s="5">
        <v>9400</v>
      </c>
      <c r="C122" s="5">
        <v>6338</v>
      </c>
      <c r="D122" t="s">
        <v>14</v>
      </c>
      <c r="E122">
        <v>226</v>
      </c>
      <c r="F122" t="s">
        <v>36</v>
      </c>
      <c r="G122" t="s">
        <v>37</v>
      </c>
      <c r="H122" s="44">
        <f t="shared" si="2"/>
        <v>28.044247787610619</v>
      </c>
      <c r="I122" s="75"/>
    </row>
    <row r="123" spans="1:9" x14ac:dyDescent="0.35">
      <c r="A123">
        <v>238</v>
      </c>
      <c r="B123" s="5">
        <v>2400</v>
      </c>
      <c r="C123" s="5">
        <v>10138</v>
      </c>
      <c r="D123" t="s">
        <v>20</v>
      </c>
      <c r="E123">
        <v>97</v>
      </c>
      <c r="F123" t="s">
        <v>36</v>
      </c>
      <c r="G123" t="s">
        <v>37</v>
      </c>
      <c r="H123" s="44">
        <f t="shared" si="2"/>
        <v>104.51546391752578</v>
      </c>
      <c r="I123" s="75"/>
    </row>
    <row r="124" spans="1:9" x14ac:dyDescent="0.35">
      <c r="A124">
        <v>283</v>
      </c>
      <c r="B124" s="5">
        <v>8100</v>
      </c>
      <c r="C124" s="5">
        <v>1517</v>
      </c>
      <c r="D124" t="s">
        <v>14</v>
      </c>
      <c r="E124">
        <v>29</v>
      </c>
      <c r="F124" t="s">
        <v>36</v>
      </c>
      <c r="G124" t="s">
        <v>37</v>
      </c>
      <c r="H124" s="44">
        <f t="shared" si="2"/>
        <v>52.310344827586206</v>
      </c>
      <c r="I124" s="75"/>
    </row>
    <row r="125" spans="1:9" x14ac:dyDescent="0.35">
      <c r="A125">
        <v>288</v>
      </c>
      <c r="B125" s="5">
        <v>5600</v>
      </c>
      <c r="C125" s="5">
        <v>5476</v>
      </c>
      <c r="D125" t="s">
        <v>14</v>
      </c>
      <c r="E125">
        <v>137</v>
      </c>
      <c r="F125" t="s">
        <v>36</v>
      </c>
      <c r="G125" t="s">
        <v>37</v>
      </c>
      <c r="H125" s="44">
        <f t="shared" si="2"/>
        <v>39.970802919708028</v>
      </c>
      <c r="I125" s="75"/>
    </row>
    <row r="126" spans="1:9" x14ac:dyDescent="0.35">
      <c r="A126">
        <v>300</v>
      </c>
      <c r="B126" s="5">
        <v>100</v>
      </c>
      <c r="C126" s="5">
        <v>5</v>
      </c>
      <c r="D126" t="s">
        <v>14</v>
      </c>
      <c r="E126">
        <v>1</v>
      </c>
      <c r="F126" t="s">
        <v>36</v>
      </c>
      <c r="G126" t="s">
        <v>37</v>
      </c>
      <c r="H126" s="44">
        <f t="shared" si="2"/>
        <v>5</v>
      </c>
      <c r="I126" s="75"/>
    </row>
    <row r="127" spans="1:9" x14ac:dyDescent="0.35">
      <c r="A127">
        <v>307</v>
      </c>
      <c r="B127" s="5">
        <v>32900</v>
      </c>
      <c r="C127" s="5">
        <v>43473</v>
      </c>
      <c r="D127" t="s">
        <v>20</v>
      </c>
      <c r="E127">
        <v>659</v>
      </c>
      <c r="F127" t="s">
        <v>36</v>
      </c>
      <c r="G127" t="s">
        <v>37</v>
      </c>
      <c r="H127" s="44">
        <f t="shared" si="2"/>
        <v>65.968133535660087</v>
      </c>
      <c r="I127" s="75"/>
    </row>
    <row r="128" spans="1:9" x14ac:dyDescent="0.35">
      <c r="A128">
        <v>354</v>
      </c>
      <c r="B128" s="5">
        <v>6100</v>
      </c>
      <c r="C128" s="5">
        <v>7548</v>
      </c>
      <c r="D128" t="s">
        <v>20</v>
      </c>
      <c r="E128">
        <v>80</v>
      </c>
      <c r="F128" t="s">
        <v>36</v>
      </c>
      <c r="G128" t="s">
        <v>37</v>
      </c>
      <c r="H128" s="44">
        <f t="shared" si="2"/>
        <v>94.35</v>
      </c>
      <c r="I128" s="75"/>
    </row>
    <row r="129" spans="1:9" x14ac:dyDescent="0.35">
      <c r="A129">
        <v>407</v>
      </c>
      <c r="B129" s="5">
        <v>3400</v>
      </c>
      <c r="C129" s="5">
        <v>12100</v>
      </c>
      <c r="D129" t="s">
        <v>20</v>
      </c>
      <c r="E129">
        <v>484</v>
      </c>
      <c r="F129" t="s">
        <v>36</v>
      </c>
      <c r="G129" t="s">
        <v>37</v>
      </c>
      <c r="H129" s="44">
        <f t="shared" si="2"/>
        <v>25</v>
      </c>
      <c r="I129" s="75"/>
    </row>
    <row r="130" spans="1:9" x14ac:dyDescent="0.35">
      <c r="A130">
        <v>449</v>
      </c>
      <c r="B130" s="5">
        <v>900</v>
      </c>
      <c r="C130" s="5">
        <v>8703</v>
      </c>
      <c r="D130" t="s">
        <v>20</v>
      </c>
      <c r="E130">
        <v>86</v>
      </c>
      <c r="F130" t="s">
        <v>36</v>
      </c>
      <c r="G130" t="s">
        <v>37</v>
      </c>
      <c r="H130" s="44">
        <f t="shared" ref="H130:H193" si="3">IFERROR(C130/E130, "n/a")</f>
        <v>101.19767441860465</v>
      </c>
      <c r="I130" s="75"/>
    </row>
    <row r="131" spans="1:9" x14ac:dyDescent="0.35">
      <c r="A131">
        <v>495</v>
      </c>
      <c r="B131" s="5">
        <v>3200</v>
      </c>
      <c r="C131" s="5">
        <v>13264</v>
      </c>
      <c r="D131" t="s">
        <v>20</v>
      </c>
      <c r="E131">
        <v>195</v>
      </c>
      <c r="F131" t="s">
        <v>36</v>
      </c>
      <c r="G131" t="s">
        <v>37</v>
      </c>
      <c r="H131" s="44">
        <f t="shared" si="3"/>
        <v>68.02051282051282</v>
      </c>
      <c r="I131" s="75"/>
    </row>
    <row r="132" spans="1:9" x14ac:dyDescent="0.35">
      <c r="A132">
        <v>498</v>
      </c>
      <c r="B132" s="5">
        <v>193400</v>
      </c>
      <c r="C132" s="5">
        <v>46317</v>
      </c>
      <c r="D132" t="s">
        <v>14</v>
      </c>
      <c r="E132">
        <v>579</v>
      </c>
      <c r="F132" t="s">
        <v>36</v>
      </c>
      <c r="G132" t="s">
        <v>37</v>
      </c>
      <c r="H132" s="44">
        <f t="shared" si="3"/>
        <v>79.994818652849744</v>
      </c>
      <c r="I132" s="75"/>
    </row>
    <row r="133" spans="1:9" x14ac:dyDescent="0.35">
      <c r="A133">
        <v>537</v>
      </c>
      <c r="B133" s="5">
        <v>84400</v>
      </c>
      <c r="C133" s="5">
        <v>98935</v>
      </c>
      <c r="D133" t="s">
        <v>20</v>
      </c>
      <c r="E133">
        <v>1052</v>
      </c>
      <c r="F133" t="s">
        <v>36</v>
      </c>
      <c r="G133" t="s">
        <v>37</v>
      </c>
      <c r="H133" s="44">
        <f t="shared" si="3"/>
        <v>94.044676806083643</v>
      </c>
      <c r="I133" s="75"/>
    </row>
    <row r="134" spans="1:9" x14ac:dyDescent="0.35">
      <c r="A134">
        <v>555</v>
      </c>
      <c r="B134" s="5">
        <v>6300</v>
      </c>
      <c r="C134" s="5">
        <v>14089</v>
      </c>
      <c r="D134" t="s">
        <v>20</v>
      </c>
      <c r="E134">
        <v>135</v>
      </c>
      <c r="F134" t="s">
        <v>36</v>
      </c>
      <c r="G134" t="s">
        <v>37</v>
      </c>
      <c r="H134" s="44">
        <f t="shared" si="3"/>
        <v>104.36296296296297</v>
      </c>
      <c r="I134" s="75"/>
    </row>
    <row r="135" spans="1:9" x14ac:dyDescent="0.35">
      <c r="A135">
        <v>599</v>
      </c>
      <c r="B135" s="5">
        <v>140300</v>
      </c>
      <c r="C135" s="5">
        <v>5112</v>
      </c>
      <c r="D135" t="s">
        <v>14</v>
      </c>
      <c r="E135">
        <v>82</v>
      </c>
      <c r="F135" t="s">
        <v>36</v>
      </c>
      <c r="G135" t="s">
        <v>37</v>
      </c>
      <c r="H135" s="44">
        <f t="shared" si="3"/>
        <v>62.341463414634148</v>
      </c>
      <c r="I135" s="75"/>
    </row>
    <row r="136" spans="1:9" x14ac:dyDescent="0.35">
      <c r="A136">
        <v>636</v>
      </c>
      <c r="B136" s="5">
        <v>197700</v>
      </c>
      <c r="C136" s="5">
        <v>127591</v>
      </c>
      <c r="D136" t="s">
        <v>14</v>
      </c>
      <c r="E136">
        <v>2604</v>
      </c>
      <c r="F136" t="s">
        <v>36</v>
      </c>
      <c r="G136" t="s">
        <v>37</v>
      </c>
      <c r="H136" s="44">
        <f t="shared" si="3"/>
        <v>48.998079877112133</v>
      </c>
      <c r="I136" s="75"/>
    </row>
    <row r="137" spans="1:9" x14ac:dyDescent="0.35">
      <c r="A137">
        <v>661</v>
      </c>
      <c r="B137" s="5">
        <v>106800</v>
      </c>
      <c r="C137" s="5">
        <v>57872</v>
      </c>
      <c r="D137" t="s">
        <v>14</v>
      </c>
      <c r="E137">
        <v>752</v>
      </c>
      <c r="F137" t="s">
        <v>36</v>
      </c>
      <c r="G137" t="s">
        <v>37</v>
      </c>
      <c r="H137" s="44">
        <f t="shared" si="3"/>
        <v>76.957446808510639</v>
      </c>
      <c r="I137" s="75"/>
    </row>
    <row r="138" spans="1:9" x14ac:dyDescent="0.35">
      <c r="A138">
        <v>720</v>
      </c>
      <c r="B138" s="5">
        <v>8700</v>
      </c>
      <c r="C138" s="5">
        <v>3227</v>
      </c>
      <c r="D138" t="s">
        <v>74</v>
      </c>
      <c r="E138">
        <v>38</v>
      </c>
      <c r="F138" t="s">
        <v>36</v>
      </c>
      <c r="G138" t="s">
        <v>37</v>
      </c>
      <c r="H138" s="44">
        <f t="shared" si="3"/>
        <v>84.921052631578945</v>
      </c>
      <c r="I138" s="75"/>
    </row>
    <row r="139" spans="1:9" x14ac:dyDescent="0.35">
      <c r="A139">
        <v>755</v>
      </c>
      <c r="B139" s="5">
        <v>4500</v>
      </c>
      <c r="C139" s="5">
        <v>7496</v>
      </c>
      <c r="D139" t="s">
        <v>20</v>
      </c>
      <c r="E139">
        <v>288</v>
      </c>
      <c r="F139" t="s">
        <v>36</v>
      </c>
      <c r="G139" t="s">
        <v>37</v>
      </c>
      <c r="H139" s="44">
        <f t="shared" si="3"/>
        <v>26.027777777777779</v>
      </c>
      <c r="I139" s="75"/>
    </row>
    <row r="140" spans="1:9" x14ac:dyDescent="0.35">
      <c r="A140">
        <v>814</v>
      </c>
      <c r="B140" s="5">
        <v>3200</v>
      </c>
      <c r="C140" s="5">
        <v>2950</v>
      </c>
      <c r="D140" t="s">
        <v>14</v>
      </c>
      <c r="E140">
        <v>36</v>
      </c>
      <c r="F140" t="s">
        <v>36</v>
      </c>
      <c r="G140" t="s">
        <v>37</v>
      </c>
      <c r="H140" s="44">
        <f t="shared" si="3"/>
        <v>81.944444444444443</v>
      </c>
      <c r="I140" s="75"/>
    </row>
    <row r="141" spans="1:9" x14ac:dyDescent="0.35">
      <c r="A141">
        <v>832</v>
      </c>
      <c r="B141" s="5">
        <v>43200</v>
      </c>
      <c r="C141" s="5">
        <v>136156</v>
      </c>
      <c r="D141" t="s">
        <v>20</v>
      </c>
      <c r="E141">
        <v>1297</v>
      </c>
      <c r="F141" t="s">
        <v>36</v>
      </c>
      <c r="G141" t="s">
        <v>37</v>
      </c>
      <c r="H141" s="44">
        <f t="shared" si="3"/>
        <v>104.97764070932922</v>
      </c>
      <c r="I141" s="75"/>
    </row>
    <row r="142" spans="1:9" x14ac:dyDescent="0.35">
      <c r="A142">
        <v>833</v>
      </c>
      <c r="B142" s="5">
        <v>6800</v>
      </c>
      <c r="C142" s="5">
        <v>10723</v>
      </c>
      <c r="D142" t="s">
        <v>20</v>
      </c>
      <c r="E142">
        <v>165</v>
      </c>
      <c r="F142" t="s">
        <v>36</v>
      </c>
      <c r="G142" t="s">
        <v>37</v>
      </c>
      <c r="H142" s="44">
        <f t="shared" si="3"/>
        <v>64.987878787878785</v>
      </c>
      <c r="I142" s="75"/>
    </row>
    <row r="143" spans="1:9" x14ac:dyDescent="0.35">
      <c r="A143">
        <v>6</v>
      </c>
      <c r="B143" s="5">
        <v>5200</v>
      </c>
      <c r="C143" s="5">
        <v>1090</v>
      </c>
      <c r="D143" t="s">
        <v>14</v>
      </c>
      <c r="E143">
        <v>18</v>
      </c>
      <c r="F143" t="s">
        <v>40</v>
      </c>
      <c r="G143" t="s">
        <v>41</v>
      </c>
      <c r="H143" s="44">
        <f t="shared" si="3"/>
        <v>60.555555555555557</v>
      </c>
      <c r="I143" s="75"/>
    </row>
    <row r="144" spans="1:9" x14ac:dyDescent="0.35">
      <c r="A144">
        <v>23</v>
      </c>
      <c r="B144" s="5">
        <v>4500</v>
      </c>
      <c r="C144" s="5">
        <v>14942</v>
      </c>
      <c r="D144" t="s">
        <v>20</v>
      </c>
      <c r="E144">
        <v>142</v>
      </c>
      <c r="F144" t="s">
        <v>40</v>
      </c>
      <c r="G144" t="s">
        <v>41</v>
      </c>
      <c r="H144" s="44">
        <f t="shared" si="3"/>
        <v>105.22535211267606</v>
      </c>
      <c r="I144" s="75"/>
    </row>
    <row r="145" spans="1:9" x14ac:dyDescent="0.35">
      <c r="A145">
        <v>31</v>
      </c>
      <c r="B145" s="5">
        <v>3500</v>
      </c>
      <c r="C145" s="5">
        <v>10850</v>
      </c>
      <c r="D145" t="s">
        <v>20</v>
      </c>
      <c r="E145">
        <v>226</v>
      </c>
      <c r="F145" t="s">
        <v>40</v>
      </c>
      <c r="G145" t="s">
        <v>41</v>
      </c>
      <c r="H145" s="44">
        <f t="shared" si="3"/>
        <v>48.008849557522126</v>
      </c>
      <c r="I145" s="75"/>
    </row>
    <row r="146" spans="1:9" x14ac:dyDescent="0.35">
      <c r="A146">
        <v>51</v>
      </c>
      <c r="B146" s="5">
        <v>158100</v>
      </c>
      <c r="C146" s="5">
        <v>145243</v>
      </c>
      <c r="D146" t="s">
        <v>14</v>
      </c>
      <c r="E146">
        <v>1467</v>
      </c>
      <c r="F146" t="s">
        <v>40</v>
      </c>
      <c r="G146" t="s">
        <v>41</v>
      </c>
      <c r="H146" s="44">
        <f t="shared" si="3"/>
        <v>99.006816632583508</v>
      </c>
      <c r="I146" s="75"/>
    </row>
    <row r="147" spans="1:9" x14ac:dyDescent="0.35">
      <c r="A147">
        <v>67</v>
      </c>
      <c r="B147" s="5">
        <v>72600</v>
      </c>
      <c r="C147" s="5">
        <v>117892</v>
      </c>
      <c r="D147" t="s">
        <v>20</v>
      </c>
      <c r="E147">
        <v>4065</v>
      </c>
      <c r="F147" t="s">
        <v>40</v>
      </c>
      <c r="G147" t="s">
        <v>41</v>
      </c>
      <c r="H147" s="44">
        <f t="shared" si="3"/>
        <v>29.001722017220171</v>
      </c>
      <c r="I147" s="75"/>
    </row>
    <row r="148" spans="1:9" x14ac:dyDescent="0.35">
      <c r="A148">
        <v>74</v>
      </c>
      <c r="B148" s="5">
        <v>3900</v>
      </c>
      <c r="C148" s="5">
        <v>4776</v>
      </c>
      <c r="D148" t="s">
        <v>20</v>
      </c>
      <c r="E148">
        <v>85</v>
      </c>
      <c r="F148" t="s">
        <v>40</v>
      </c>
      <c r="G148" t="s">
        <v>41</v>
      </c>
      <c r="H148" s="44">
        <f t="shared" si="3"/>
        <v>56.188235294117646</v>
      </c>
      <c r="I148" s="75"/>
    </row>
    <row r="149" spans="1:9" x14ac:dyDescent="0.35">
      <c r="A149">
        <v>82</v>
      </c>
      <c r="B149" s="5">
        <v>1000</v>
      </c>
      <c r="C149" s="5">
        <v>14973</v>
      </c>
      <c r="D149" t="s">
        <v>20</v>
      </c>
      <c r="E149">
        <v>180</v>
      </c>
      <c r="F149" t="s">
        <v>40</v>
      </c>
      <c r="G149" t="s">
        <v>41</v>
      </c>
      <c r="H149" s="44">
        <f t="shared" si="3"/>
        <v>83.183333333333337</v>
      </c>
      <c r="I149" s="75"/>
    </row>
    <row r="150" spans="1:9" x14ac:dyDescent="0.35">
      <c r="A150">
        <v>94</v>
      </c>
      <c r="B150" s="5">
        <v>2900</v>
      </c>
      <c r="C150" s="5">
        <v>8807</v>
      </c>
      <c r="D150" t="s">
        <v>20</v>
      </c>
      <c r="E150">
        <v>180</v>
      </c>
      <c r="F150" t="s">
        <v>40</v>
      </c>
      <c r="G150" t="s">
        <v>41</v>
      </c>
      <c r="H150" s="44">
        <f t="shared" si="3"/>
        <v>48.927777777777777</v>
      </c>
      <c r="I150" s="75"/>
    </row>
    <row r="151" spans="1:9" x14ac:dyDescent="0.35">
      <c r="A151">
        <v>131</v>
      </c>
      <c r="B151" s="5">
        <v>164700</v>
      </c>
      <c r="C151" s="5">
        <v>166116</v>
      </c>
      <c r="D151" t="s">
        <v>20</v>
      </c>
      <c r="E151">
        <v>2443</v>
      </c>
      <c r="F151" t="s">
        <v>40</v>
      </c>
      <c r="G151" t="s">
        <v>41</v>
      </c>
      <c r="H151" s="44">
        <f t="shared" si="3"/>
        <v>67.996725337699544</v>
      </c>
      <c r="I151" s="75"/>
    </row>
    <row r="152" spans="1:9" x14ac:dyDescent="0.35">
      <c r="A152">
        <v>218</v>
      </c>
      <c r="B152" s="5">
        <v>5700</v>
      </c>
      <c r="C152" s="5">
        <v>12309</v>
      </c>
      <c r="D152" t="s">
        <v>20</v>
      </c>
      <c r="E152">
        <v>397</v>
      </c>
      <c r="F152" t="s">
        <v>40</v>
      </c>
      <c r="G152" t="s">
        <v>41</v>
      </c>
      <c r="H152" s="44">
        <f t="shared" si="3"/>
        <v>31.005037783375315</v>
      </c>
      <c r="I152" s="75"/>
    </row>
    <row r="153" spans="1:9" x14ac:dyDescent="0.35">
      <c r="A153">
        <v>256</v>
      </c>
      <c r="B153" s="5">
        <v>4100</v>
      </c>
      <c r="C153" s="5">
        <v>959</v>
      </c>
      <c r="D153" t="s">
        <v>14</v>
      </c>
      <c r="E153">
        <v>15</v>
      </c>
      <c r="F153" t="s">
        <v>40</v>
      </c>
      <c r="G153" t="s">
        <v>41</v>
      </c>
      <c r="H153" s="44">
        <f t="shared" si="3"/>
        <v>63.93333333333333</v>
      </c>
      <c r="I153" s="75"/>
    </row>
    <row r="154" spans="1:9" x14ac:dyDescent="0.35">
      <c r="A154">
        <v>323</v>
      </c>
      <c r="B154" s="5">
        <v>8900</v>
      </c>
      <c r="C154" s="5">
        <v>2148</v>
      </c>
      <c r="D154" t="s">
        <v>14</v>
      </c>
      <c r="E154">
        <v>26</v>
      </c>
      <c r="F154" t="s">
        <v>40</v>
      </c>
      <c r="G154" t="s">
        <v>41</v>
      </c>
      <c r="H154" s="44">
        <f t="shared" si="3"/>
        <v>82.615384615384613</v>
      </c>
      <c r="I154" s="75"/>
    </row>
    <row r="155" spans="1:9" x14ac:dyDescent="0.35">
      <c r="A155">
        <v>330</v>
      </c>
      <c r="B155" s="5">
        <v>33700</v>
      </c>
      <c r="C155" s="5">
        <v>62330</v>
      </c>
      <c r="D155" t="s">
        <v>20</v>
      </c>
      <c r="E155">
        <v>1385</v>
      </c>
      <c r="F155" t="s">
        <v>40</v>
      </c>
      <c r="G155" t="s">
        <v>41</v>
      </c>
      <c r="H155" s="44">
        <f t="shared" si="3"/>
        <v>45.003610108303249</v>
      </c>
      <c r="I155" s="75"/>
    </row>
    <row r="156" spans="1:9" x14ac:dyDescent="0.35">
      <c r="A156">
        <v>345</v>
      </c>
      <c r="B156" s="5">
        <v>157600</v>
      </c>
      <c r="C156" s="5">
        <v>23159</v>
      </c>
      <c r="D156" t="s">
        <v>14</v>
      </c>
      <c r="E156">
        <v>331</v>
      </c>
      <c r="F156" t="s">
        <v>40</v>
      </c>
      <c r="G156" t="s">
        <v>41</v>
      </c>
      <c r="H156" s="44">
        <f t="shared" si="3"/>
        <v>69.966767371601208</v>
      </c>
      <c r="I156" s="75"/>
    </row>
    <row r="157" spans="1:9" x14ac:dyDescent="0.35">
      <c r="A157">
        <v>360</v>
      </c>
      <c r="B157" s="5">
        <v>59700</v>
      </c>
      <c r="C157" s="5">
        <v>135132</v>
      </c>
      <c r="D157" t="s">
        <v>20</v>
      </c>
      <c r="E157">
        <v>2875</v>
      </c>
      <c r="F157" t="s">
        <v>40</v>
      </c>
      <c r="G157" t="s">
        <v>41</v>
      </c>
      <c r="H157" s="44">
        <f t="shared" si="3"/>
        <v>47.002434782608695</v>
      </c>
      <c r="I157" s="75"/>
    </row>
    <row r="158" spans="1:9" x14ac:dyDescent="0.35">
      <c r="A158">
        <v>368</v>
      </c>
      <c r="B158" s="5">
        <v>5200</v>
      </c>
      <c r="C158" s="5">
        <v>14394</v>
      </c>
      <c r="D158" t="s">
        <v>20</v>
      </c>
      <c r="E158">
        <v>206</v>
      </c>
      <c r="F158" t="s">
        <v>40</v>
      </c>
      <c r="G158" t="s">
        <v>41</v>
      </c>
      <c r="H158" s="44">
        <f t="shared" si="3"/>
        <v>69.873786407766985</v>
      </c>
      <c r="I158" s="75"/>
    </row>
    <row r="159" spans="1:9" x14ac:dyDescent="0.35">
      <c r="A159">
        <v>379</v>
      </c>
      <c r="B159" s="5">
        <v>7200</v>
      </c>
      <c r="C159" s="5">
        <v>2912</v>
      </c>
      <c r="D159" t="s">
        <v>14</v>
      </c>
      <c r="E159">
        <v>44</v>
      </c>
      <c r="F159" t="s">
        <v>40</v>
      </c>
      <c r="G159" t="s">
        <v>41</v>
      </c>
      <c r="H159" s="44">
        <f t="shared" si="3"/>
        <v>66.181818181818187</v>
      </c>
      <c r="I159" s="75"/>
    </row>
    <row r="160" spans="1:9" x14ac:dyDescent="0.35">
      <c r="A160">
        <v>447</v>
      </c>
      <c r="B160" s="5">
        <v>155200</v>
      </c>
      <c r="C160" s="5">
        <v>37754</v>
      </c>
      <c r="D160" t="s">
        <v>74</v>
      </c>
      <c r="E160">
        <v>439</v>
      </c>
      <c r="F160" t="s">
        <v>40</v>
      </c>
      <c r="G160" t="s">
        <v>41</v>
      </c>
      <c r="H160" s="44">
        <f t="shared" si="3"/>
        <v>86</v>
      </c>
      <c r="I160" s="75"/>
    </row>
    <row r="161" spans="1:9" x14ac:dyDescent="0.35">
      <c r="A161">
        <v>471</v>
      </c>
      <c r="B161" s="5">
        <v>3100</v>
      </c>
      <c r="C161" s="5">
        <v>9889</v>
      </c>
      <c r="D161" t="s">
        <v>20</v>
      </c>
      <c r="E161">
        <v>194</v>
      </c>
      <c r="F161" t="s">
        <v>40</v>
      </c>
      <c r="G161" t="s">
        <v>41</v>
      </c>
      <c r="H161" s="44">
        <f t="shared" si="3"/>
        <v>50.97422680412371</v>
      </c>
      <c r="I161" s="75"/>
    </row>
    <row r="162" spans="1:9" x14ac:dyDescent="0.35">
      <c r="A162">
        <v>479</v>
      </c>
      <c r="B162" s="5">
        <v>2400</v>
      </c>
      <c r="C162" s="5">
        <v>12310</v>
      </c>
      <c r="D162" t="s">
        <v>20</v>
      </c>
      <c r="E162">
        <v>173</v>
      </c>
      <c r="F162" t="s">
        <v>40</v>
      </c>
      <c r="G162" t="s">
        <v>41</v>
      </c>
      <c r="H162" s="44">
        <f t="shared" si="3"/>
        <v>71.156069364161851</v>
      </c>
      <c r="I162" s="75"/>
    </row>
    <row r="163" spans="1:9" x14ac:dyDescent="0.35">
      <c r="A163">
        <v>484</v>
      </c>
      <c r="B163" s="5">
        <v>29600</v>
      </c>
      <c r="C163" s="5">
        <v>77021</v>
      </c>
      <c r="D163" t="s">
        <v>20</v>
      </c>
      <c r="E163">
        <v>1572</v>
      </c>
      <c r="F163" t="s">
        <v>40</v>
      </c>
      <c r="G163" t="s">
        <v>41</v>
      </c>
      <c r="H163" s="44">
        <f t="shared" si="3"/>
        <v>48.99554707379135</v>
      </c>
      <c r="I163" s="75"/>
    </row>
    <row r="164" spans="1:9" x14ac:dyDescent="0.35">
      <c r="A164">
        <v>485</v>
      </c>
      <c r="B164" s="5">
        <v>90600</v>
      </c>
      <c r="C164" s="5">
        <v>27844</v>
      </c>
      <c r="D164" t="s">
        <v>14</v>
      </c>
      <c r="E164">
        <v>648</v>
      </c>
      <c r="F164" t="s">
        <v>40</v>
      </c>
      <c r="G164" t="s">
        <v>41</v>
      </c>
      <c r="H164" s="44">
        <f t="shared" si="3"/>
        <v>42.969135802469133</v>
      </c>
      <c r="I164" s="75"/>
    </row>
    <row r="165" spans="1:9" x14ac:dyDescent="0.35">
      <c r="A165">
        <v>486</v>
      </c>
      <c r="B165" s="5">
        <v>5200</v>
      </c>
      <c r="C165" s="5">
        <v>702</v>
      </c>
      <c r="D165" t="s">
        <v>14</v>
      </c>
      <c r="E165">
        <v>21</v>
      </c>
      <c r="F165" t="s">
        <v>40</v>
      </c>
      <c r="G165" t="s">
        <v>41</v>
      </c>
      <c r="H165" s="44">
        <f t="shared" si="3"/>
        <v>33.428571428571431</v>
      </c>
      <c r="I165" s="75"/>
    </row>
    <row r="166" spans="1:9" x14ac:dyDescent="0.35">
      <c r="A166">
        <v>528</v>
      </c>
      <c r="B166" s="5">
        <v>9000</v>
      </c>
      <c r="C166" s="5">
        <v>7227</v>
      </c>
      <c r="D166" t="s">
        <v>14</v>
      </c>
      <c r="E166">
        <v>80</v>
      </c>
      <c r="F166" t="s">
        <v>40</v>
      </c>
      <c r="G166" t="s">
        <v>41</v>
      </c>
      <c r="H166" s="44">
        <f t="shared" si="3"/>
        <v>90.337500000000006</v>
      </c>
      <c r="I166" s="75"/>
    </row>
    <row r="167" spans="1:9" x14ac:dyDescent="0.35">
      <c r="A167">
        <v>533</v>
      </c>
      <c r="B167" s="5">
        <v>115600</v>
      </c>
      <c r="C167" s="5">
        <v>184086</v>
      </c>
      <c r="D167" t="s">
        <v>20</v>
      </c>
      <c r="E167">
        <v>2218</v>
      </c>
      <c r="F167" t="s">
        <v>40</v>
      </c>
      <c r="G167" t="s">
        <v>41</v>
      </c>
      <c r="H167" s="44">
        <f t="shared" si="3"/>
        <v>82.996393146979258</v>
      </c>
      <c r="I167" s="75"/>
    </row>
    <row r="168" spans="1:9" x14ac:dyDescent="0.35">
      <c r="A168">
        <v>542</v>
      </c>
      <c r="B168" s="5">
        <v>77000</v>
      </c>
      <c r="C168" s="5">
        <v>1930</v>
      </c>
      <c r="D168" t="s">
        <v>14</v>
      </c>
      <c r="E168">
        <v>49</v>
      </c>
      <c r="F168" t="s">
        <v>40</v>
      </c>
      <c r="G168" t="s">
        <v>41</v>
      </c>
      <c r="H168" s="44">
        <f t="shared" si="3"/>
        <v>39.387755102040813</v>
      </c>
      <c r="I168" s="75"/>
    </row>
    <row r="169" spans="1:9" x14ac:dyDescent="0.35">
      <c r="A169">
        <v>588</v>
      </c>
      <c r="B169" s="5">
        <v>157600</v>
      </c>
      <c r="C169" s="5">
        <v>124517</v>
      </c>
      <c r="D169" t="s">
        <v>14</v>
      </c>
      <c r="E169">
        <v>1368</v>
      </c>
      <c r="F169" t="s">
        <v>40</v>
      </c>
      <c r="G169" t="s">
        <v>41</v>
      </c>
      <c r="H169" s="44">
        <f t="shared" si="3"/>
        <v>91.021198830409361</v>
      </c>
      <c r="I169" s="75"/>
    </row>
    <row r="170" spans="1:9" x14ac:dyDescent="0.35">
      <c r="A170">
        <v>600</v>
      </c>
      <c r="B170" s="5">
        <v>100</v>
      </c>
      <c r="C170" s="5">
        <v>5</v>
      </c>
      <c r="D170" t="s">
        <v>14</v>
      </c>
      <c r="E170">
        <v>1</v>
      </c>
      <c r="F170" t="s">
        <v>40</v>
      </c>
      <c r="G170" t="s">
        <v>41</v>
      </c>
      <c r="H170" s="44">
        <f t="shared" si="3"/>
        <v>5</v>
      </c>
      <c r="I170" s="75"/>
    </row>
    <row r="171" spans="1:9" x14ac:dyDescent="0.35">
      <c r="A171">
        <v>606</v>
      </c>
      <c r="B171" s="5">
        <v>3400</v>
      </c>
      <c r="C171" s="5">
        <v>6405</v>
      </c>
      <c r="D171" t="s">
        <v>20</v>
      </c>
      <c r="E171">
        <v>160</v>
      </c>
      <c r="F171" t="s">
        <v>40</v>
      </c>
      <c r="G171" t="s">
        <v>41</v>
      </c>
      <c r="H171" s="44">
        <f t="shared" si="3"/>
        <v>40.03125</v>
      </c>
      <c r="I171" s="75"/>
    </row>
    <row r="172" spans="1:9" x14ac:dyDescent="0.35">
      <c r="A172">
        <v>616</v>
      </c>
      <c r="B172" s="5">
        <v>6400</v>
      </c>
      <c r="C172" s="5">
        <v>12129</v>
      </c>
      <c r="D172" t="s">
        <v>20</v>
      </c>
      <c r="E172">
        <v>238</v>
      </c>
      <c r="F172" t="s">
        <v>40</v>
      </c>
      <c r="G172" t="s">
        <v>41</v>
      </c>
      <c r="H172" s="44">
        <f t="shared" si="3"/>
        <v>50.962184873949582</v>
      </c>
      <c r="I172" s="75"/>
    </row>
    <row r="173" spans="1:9" x14ac:dyDescent="0.35">
      <c r="A173">
        <v>623</v>
      </c>
      <c r="B173" s="5">
        <v>94300</v>
      </c>
      <c r="C173" s="5">
        <v>150806</v>
      </c>
      <c r="D173" t="s">
        <v>20</v>
      </c>
      <c r="E173">
        <v>2693</v>
      </c>
      <c r="F173" t="s">
        <v>40</v>
      </c>
      <c r="G173" t="s">
        <v>41</v>
      </c>
      <c r="H173" s="44">
        <f t="shared" si="3"/>
        <v>55.999257333828446</v>
      </c>
      <c r="I173" s="75"/>
    </row>
    <row r="174" spans="1:9" x14ac:dyDescent="0.35">
      <c r="A174">
        <v>627</v>
      </c>
      <c r="B174" s="5">
        <v>1600</v>
      </c>
      <c r="C174" s="5">
        <v>11108</v>
      </c>
      <c r="D174" t="s">
        <v>20</v>
      </c>
      <c r="E174">
        <v>154</v>
      </c>
      <c r="F174" t="s">
        <v>40</v>
      </c>
      <c r="G174" t="s">
        <v>41</v>
      </c>
      <c r="H174" s="44">
        <f t="shared" si="3"/>
        <v>72.129870129870127</v>
      </c>
      <c r="I174" s="75"/>
    </row>
    <row r="175" spans="1:9" x14ac:dyDescent="0.35">
      <c r="A175">
        <v>659</v>
      </c>
      <c r="B175" s="5">
        <v>120700</v>
      </c>
      <c r="C175" s="5">
        <v>57010</v>
      </c>
      <c r="D175" t="s">
        <v>14</v>
      </c>
      <c r="E175">
        <v>750</v>
      </c>
      <c r="F175" t="s">
        <v>40</v>
      </c>
      <c r="G175" t="s">
        <v>41</v>
      </c>
      <c r="H175" s="44">
        <f t="shared" si="3"/>
        <v>76.013333333333335</v>
      </c>
      <c r="I175" s="75"/>
    </row>
    <row r="176" spans="1:9" x14ac:dyDescent="0.35">
      <c r="A176">
        <v>692</v>
      </c>
      <c r="B176" s="5">
        <v>6000</v>
      </c>
      <c r="C176" s="5">
        <v>5438</v>
      </c>
      <c r="D176" t="s">
        <v>14</v>
      </c>
      <c r="E176">
        <v>77</v>
      </c>
      <c r="F176" t="s">
        <v>40</v>
      </c>
      <c r="G176" t="s">
        <v>41</v>
      </c>
      <c r="H176" s="44">
        <f t="shared" si="3"/>
        <v>70.623376623376629</v>
      </c>
      <c r="I176" s="75"/>
    </row>
    <row r="177" spans="1:9" x14ac:dyDescent="0.35">
      <c r="A177">
        <v>705</v>
      </c>
      <c r="B177" s="5">
        <v>169700</v>
      </c>
      <c r="C177" s="5">
        <v>168048</v>
      </c>
      <c r="D177" t="s">
        <v>14</v>
      </c>
      <c r="E177">
        <v>2025</v>
      </c>
      <c r="F177" t="s">
        <v>40</v>
      </c>
      <c r="G177" t="s">
        <v>41</v>
      </c>
      <c r="H177" s="44">
        <f t="shared" si="3"/>
        <v>82.986666666666665</v>
      </c>
      <c r="I177" s="75"/>
    </row>
    <row r="178" spans="1:9" x14ac:dyDescent="0.35">
      <c r="A178">
        <v>724</v>
      </c>
      <c r="B178" s="5">
        <v>8400</v>
      </c>
      <c r="C178" s="5">
        <v>11261</v>
      </c>
      <c r="D178" t="s">
        <v>20</v>
      </c>
      <c r="E178">
        <v>121</v>
      </c>
      <c r="F178" t="s">
        <v>40</v>
      </c>
      <c r="G178" t="s">
        <v>41</v>
      </c>
      <c r="H178" s="44">
        <f t="shared" si="3"/>
        <v>93.066115702479337</v>
      </c>
      <c r="I178" s="75"/>
    </row>
    <row r="179" spans="1:9" x14ac:dyDescent="0.35">
      <c r="A179">
        <v>750</v>
      </c>
      <c r="B179" s="5">
        <v>100</v>
      </c>
      <c r="C179" s="5">
        <v>1</v>
      </c>
      <c r="D179" t="s">
        <v>14</v>
      </c>
      <c r="E179">
        <v>1</v>
      </c>
      <c r="F179" t="s">
        <v>40</v>
      </c>
      <c r="G179" t="s">
        <v>41</v>
      </c>
      <c r="H179" s="44">
        <f t="shared" si="3"/>
        <v>1</v>
      </c>
      <c r="I179" s="75"/>
    </row>
    <row r="180" spans="1:9" x14ac:dyDescent="0.35">
      <c r="A180">
        <v>799</v>
      </c>
      <c r="B180" s="5">
        <v>84500</v>
      </c>
      <c r="C180" s="5">
        <v>73522</v>
      </c>
      <c r="D180" t="s">
        <v>14</v>
      </c>
      <c r="E180">
        <v>1225</v>
      </c>
      <c r="F180" t="s">
        <v>40</v>
      </c>
      <c r="G180" t="s">
        <v>41</v>
      </c>
      <c r="H180" s="44">
        <f t="shared" si="3"/>
        <v>60.017959183673469</v>
      </c>
      <c r="I180" s="75"/>
    </row>
    <row r="181" spans="1:9" x14ac:dyDescent="0.35">
      <c r="A181">
        <v>820</v>
      </c>
      <c r="B181" s="5">
        <v>1500</v>
      </c>
      <c r="C181" s="5">
        <v>12009</v>
      </c>
      <c r="D181" t="s">
        <v>20</v>
      </c>
      <c r="E181">
        <v>279</v>
      </c>
      <c r="F181" t="s">
        <v>40</v>
      </c>
      <c r="G181" t="s">
        <v>41</v>
      </c>
      <c r="H181" s="44">
        <f t="shared" si="3"/>
        <v>43.043010752688176</v>
      </c>
      <c r="I181" s="75"/>
    </row>
    <row r="182" spans="1:9" x14ac:dyDescent="0.35">
      <c r="A182">
        <v>825</v>
      </c>
      <c r="B182" s="5">
        <v>3600</v>
      </c>
      <c r="C182" s="5">
        <v>13950</v>
      </c>
      <c r="D182" t="s">
        <v>20</v>
      </c>
      <c r="E182">
        <v>157</v>
      </c>
      <c r="F182" t="s">
        <v>40</v>
      </c>
      <c r="G182" t="s">
        <v>41</v>
      </c>
      <c r="H182" s="44">
        <f t="shared" si="3"/>
        <v>88.853503184713375</v>
      </c>
      <c r="I182" s="75"/>
    </row>
    <row r="183" spans="1:9" x14ac:dyDescent="0.35">
      <c r="A183">
        <v>845</v>
      </c>
      <c r="B183" s="5">
        <v>69900</v>
      </c>
      <c r="C183" s="5">
        <v>138087</v>
      </c>
      <c r="D183" t="s">
        <v>20</v>
      </c>
      <c r="E183">
        <v>1354</v>
      </c>
      <c r="F183" t="s">
        <v>40</v>
      </c>
      <c r="G183" t="s">
        <v>41</v>
      </c>
      <c r="H183" s="44">
        <f t="shared" si="3"/>
        <v>101.98449039881831</v>
      </c>
      <c r="I183" s="75"/>
    </row>
    <row r="184" spans="1:9" x14ac:dyDescent="0.35">
      <c r="A184">
        <v>894</v>
      </c>
      <c r="B184" s="5">
        <v>1700</v>
      </c>
      <c r="C184" s="5">
        <v>3208</v>
      </c>
      <c r="D184" t="s">
        <v>20</v>
      </c>
      <c r="E184">
        <v>56</v>
      </c>
      <c r="F184" t="s">
        <v>40</v>
      </c>
      <c r="G184" t="s">
        <v>41</v>
      </c>
      <c r="H184" s="44">
        <f t="shared" si="3"/>
        <v>57.285714285714285</v>
      </c>
      <c r="I184" s="75"/>
    </row>
    <row r="185" spans="1:9" x14ac:dyDescent="0.35">
      <c r="A185">
        <v>914</v>
      </c>
      <c r="B185" s="5">
        <v>6400</v>
      </c>
      <c r="C185" s="5">
        <v>3676</v>
      </c>
      <c r="D185" t="s">
        <v>14</v>
      </c>
      <c r="E185">
        <v>141</v>
      </c>
      <c r="F185" t="s">
        <v>40</v>
      </c>
      <c r="G185" t="s">
        <v>41</v>
      </c>
      <c r="H185" s="44">
        <f t="shared" si="3"/>
        <v>26.070921985815602</v>
      </c>
      <c r="I185" s="75"/>
    </row>
    <row r="186" spans="1:9" x14ac:dyDescent="0.35">
      <c r="A186">
        <v>915</v>
      </c>
      <c r="B186" s="5">
        <v>125900</v>
      </c>
      <c r="C186" s="5">
        <v>195936</v>
      </c>
      <c r="D186" t="s">
        <v>20</v>
      </c>
      <c r="E186">
        <v>1866</v>
      </c>
      <c r="F186" t="s">
        <v>40</v>
      </c>
      <c r="G186" t="s">
        <v>41</v>
      </c>
      <c r="H186" s="44">
        <f t="shared" si="3"/>
        <v>105.0032154340836</v>
      </c>
      <c r="I186" s="75"/>
    </row>
    <row r="187" spans="1:9" x14ac:dyDescent="0.35">
      <c r="A187">
        <v>917</v>
      </c>
      <c r="B187" s="5">
        <v>3600</v>
      </c>
      <c r="C187" s="5">
        <v>2097</v>
      </c>
      <c r="D187" t="s">
        <v>47</v>
      </c>
      <c r="E187">
        <v>27</v>
      </c>
      <c r="F187" t="s">
        <v>40</v>
      </c>
      <c r="G187" t="s">
        <v>41</v>
      </c>
      <c r="H187" s="44">
        <f t="shared" si="3"/>
        <v>77.666666666666671</v>
      </c>
      <c r="I187" s="75"/>
    </row>
    <row r="188" spans="1:9" x14ac:dyDescent="0.35">
      <c r="A188">
        <v>929</v>
      </c>
      <c r="B188" s="5">
        <v>5500</v>
      </c>
      <c r="C188" s="5">
        <v>11952</v>
      </c>
      <c r="D188" t="s">
        <v>20</v>
      </c>
      <c r="E188">
        <v>184</v>
      </c>
      <c r="F188" t="s">
        <v>40</v>
      </c>
      <c r="G188" t="s">
        <v>41</v>
      </c>
      <c r="H188" s="44">
        <f t="shared" si="3"/>
        <v>64.956521739130437</v>
      </c>
      <c r="I188" s="75"/>
    </row>
    <row r="189" spans="1:9" x14ac:dyDescent="0.35">
      <c r="A189">
        <v>965</v>
      </c>
      <c r="B189" s="5">
        <v>2200</v>
      </c>
      <c r="C189" s="5">
        <v>8501</v>
      </c>
      <c r="D189" t="s">
        <v>20</v>
      </c>
      <c r="E189">
        <v>207</v>
      </c>
      <c r="F189" t="s">
        <v>40</v>
      </c>
      <c r="G189" t="s">
        <v>41</v>
      </c>
      <c r="H189" s="44">
        <f t="shared" si="3"/>
        <v>41.067632850241544</v>
      </c>
      <c r="I189" s="75"/>
    </row>
    <row r="190" spans="1:9" x14ac:dyDescent="0.35">
      <c r="A190">
        <v>979</v>
      </c>
      <c r="B190" s="5">
        <v>60200</v>
      </c>
      <c r="C190" s="5">
        <v>86244</v>
      </c>
      <c r="D190" t="s">
        <v>20</v>
      </c>
      <c r="E190">
        <v>1015</v>
      </c>
      <c r="F190" t="s">
        <v>40</v>
      </c>
      <c r="G190" t="s">
        <v>41</v>
      </c>
      <c r="H190" s="44">
        <f t="shared" si="3"/>
        <v>84.969458128078813</v>
      </c>
      <c r="I190" s="75"/>
    </row>
    <row r="191" spans="1:9" x14ac:dyDescent="0.35">
      <c r="A191">
        <v>32</v>
      </c>
      <c r="B191" s="5">
        <v>101000</v>
      </c>
      <c r="C191" s="5">
        <v>87676</v>
      </c>
      <c r="D191" t="s">
        <v>14</v>
      </c>
      <c r="E191">
        <v>2307</v>
      </c>
      <c r="F191" t="s">
        <v>107</v>
      </c>
      <c r="G191" t="s">
        <v>108</v>
      </c>
      <c r="H191" s="44">
        <f t="shared" si="3"/>
        <v>38.004334633723452</v>
      </c>
      <c r="I191" s="75"/>
    </row>
    <row r="192" spans="1:9" x14ac:dyDescent="0.35">
      <c r="A192">
        <v>41</v>
      </c>
      <c r="B192" s="5">
        <v>5600</v>
      </c>
      <c r="C192" s="5">
        <v>11924</v>
      </c>
      <c r="D192" t="s">
        <v>20</v>
      </c>
      <c r="E192">
        <v>111</v>
      </c>
      <c r="F192" t="s">
        <v>107</v>
      </c>
      <c r="G192" t="s">
        <v>108</v>
      </c>
      <c r="H192" s="44">
        <f t="shared" si="3"/>
        <v>107.42342342342343</v>
      </c>
      <c r="I192" s="75"/>
    </row>
    <row r="193" spans="1:9" x14ac:dyDescent="0.35">
      <c r="A193">
        <v>50</v>
      </c>
      <c r="B193" s="5">
        <v>100</v>
      </c>
      <c r="C193" s="5">
        <v>2</v>
      </c>
      <c r="D193" t="s">
        <v>14</v>
      </c>
      <c r="E193">
        <v>1</v>
      </c>
      <c r="F193" t="s">
        <v>107</v>
      </c>
      <c r="G193" t="s">
        <v>108</v>
      </c>
      <c r="H193" s="44">
        <f t="shared" si="3"/>
        <v>2</v>
      </c>
      <c r="I193" s="75"/>
    </row>
    <row r="194" spans="1:9" x14ac:dyDescent="0.35">
      <c r="A194">
        <v>68</v>
      </c>
      <c r="B194" s="5">
        <v>5700</v>
      </c>
      <c r="C194" s="5">
        <v>14508</v>
      </c>
      <c r="D194" t="s">
        <v>20</v>
      </c>
      <c r="E194">
        <v>246</v>
      </c>
      <c r="F194" t="s">
        <v>107</v>
      </c>
      <c r="G194" t="s">
        <v>108</v>
      </c>
      <c r="H194" s="44">
        <f t="shared" ref="H194:H257" si="4">IFERROR(C194/E194, "n/a")</f>
        <v>58.975609756097562</v>
      </c>
      <c r="I194" s="75"/>
    </row>
    <row r="195" spans="1:9" x14ac:dyDescent="0.35">
      <c r="A195">
        <v>70</v>
      </c>
      <c r="B195" s="5">
        <v>128000</v>
      </c>
      <c r="C195" s="5">
        <v>158389</v>
      </c>
      <c r="D195" t="s">
        <v>20</v>
      </c>
      <c r="E195">
        <v>2475</v>
      </c>
      <c r="F195" t="s">
        <v>107</v>
      </c>
      <c r="G195" t="s">
        <v>108</v>
      </c>
      <c r="H195" s="44">
        <f t="shared" si="4"/>
        <v>63.995555555555555</v>
      </c>
      <c r="I195" s="75"/>
    </row>
    <row r="196" spans="1:9" x14ac:dyDescent="0.35">
      <c r="A196">
        <v>91</v>
      </c>
      <c r="B196" s="5">
        <v>154300</v>
      </c>
      <c r="C196" s="5">
        <v>74688</v>
      </c>
      <c r="D196" t="s">
        <v>14</v>
      </c>
      <c r="E196">
        <v>679</v>
      </c>
      <c r="F196" t="s">
        <v>107</v>
      </c>
      <c r="G196" t="s">
        <v>108</v>
      </c>
      <c r="H196" s="44">
        <f t="shared" si="4"/>
        <v>109.99705449189985</v>
      </c>
      <c r="I196" s="75"/>
    </row>
    <row r="197" spans="1:9" x14ac:dyDescent="0.35">
      <c r="A197">
        <v>103</v>
      </c>
      <c r="B197" s="5">
        <v>10000</v>
      </c>
      <c r="C197" s="5">
        <v>2461</v>
      </c>
      <c r="D197" t="s">
        <v>14</v>
      </c>
      <c r="E197">
        <v>37</v>
      </c>
      <c r="F197" t="s">
        <v>107</v>
      </c>
      <c r="G197" t="s">
        <v>108</v>
      </c>
      <c r="H197" s="44">
        <f t="shared" si="4"/>
        <v>66.513513513513516</v>
      </c>
      <c r="I197" s="75"/>
    </row>
    <row r="198" spans="1:9" x14ac:dyDescent="0.35">
      <c r="A198">
        <v>115</v>
      </c>
      <c r="B198" s="5">
        <v>166700</v>
      </c>
      <c r="C198" s="5">
        <v>145382</v>
      </c>
      <c r="D198" t="s">
        <v>14</v>
      </c>
      <c r="E198">
        <v>3304</v>
      </c>
      <c r="F198" t="s">
        <v>107</v>
      </c>
      <c r="G198" t="s">
        <v>108</v>
      </c>
      <c r="H198" s="44">
        <f t="shared" si="4"/>
        <v>44.001815980629537</v>
      </c>
      <c r="I198" s="75"/>
    </row>
    <row r="199" spans="1:9" x14ac:dyDescent="0.35">
      <c r="A199">
        <v>124</v>
      </c>
      <c r="B199" s="5">
        <v>2600</v>
      </c>
      <c r="C199" s="5">
        <v>9562</v>
      </c>
      <c r="D199" t="s">
        <v>20</v>
      </c>
      <c r="E199">
        <v>94</v>
      </c>
      <c r="F199" t="s">
        <v>107</v>
      </c>
      <c r="G199" t="s">
        <v>108</v>
      </c>
      <c r="H199" s="44">
        <f t="shared" si="4"/>
        <v>101.72340425531915</v>
      </c>
      <c r="I199" s="75"/>
    </row>
    <row r="200" spans="1:9" x14ac:dyDescent="0.35">
      <c r="A200">
        <v>188</v>
      </c>
      <c r="B200" s="5">
        <v>8200</v>
      </c>
      <c r="C200" s="5">
        <v>2625</v>
      </c>
      <c r="D200" t="s">
        <v>14</v>
      </c>
      <c r="E200">
        <v>35</v>
      </c>
      <c r="F200" t="s">
        <v>107</v>
      </c>
      <c r="G200" t="s">
        <v>108</v>
      </c>
      <c r="H200" s="44">
        <f t="shared" si="4"/>
        <v>75</v>
      </c>
      <c r="I200" s="75"/>
    </row>
    <row r="201" spans="1:9" x14ac:dyDescent="0.35">
      <c r="A201">
        <v>191</v>
      </c>
      <c r="B201" s="5">
        <v>8400</v>
      </c>
      <c r="C201" s="5">
        <v>3188</v>
      </c>
      <c r="D201" t="s">
        <v>14</v>
      </c>
      <c r="E201">
        <v>86</v>
      </c>
      <c r="F201" t="s">
        <v>107</v>
      </c>
      <c r="G201" t="s">
        <v>108</v>
      </c>
      <c r="H201" s="44">
        <f t="shared" si="4"/>
        <v>37.069767441860463</v>
      </c>
      <c r="I201" s="75"/>
    </row>
    <row r="202" spans="1:9" x14ac:dyDescent="0.35">
      <c r="A202">
        <v>234</v>
      </c>
      <c r="B202" s="5">
        <v>7500</v>
      </c>
      <c r="C202" s="5">
        <v>8181</v>
      </c>
      <c r="D202" t="s">
        <v>20</v>
      </c>
      <c r="E202">
        <v>149</v>
      </c>
      <c r="F202" t="s">
        <v>107</v>
      </c>
      <c r="G202" t="s">
        <v>108</v>
      </c>
      <c r="H202" s="44">
        <f t="shared" si="4"/>
        <v>54.906040268456373</v>
      </c>
      <c r="I202" s="75"/>
    </row>
    <row r="203" spans="1:9" x14ac:dyDescent="0.35">
      <c r="A203">
        <v>266</v>
      </c>
      <c r="B203" s="5">
        <v>111900</v>
      </c>
      <c r="C203" s="5">
        <v>85902</v>
      </c>
      <c r="D203" t="s">
        <v>14</v>
      </c>
      <c r="E203">
        <v>3182</v>
      </c>
      <c r="F203" t="s">
        <v>107</v>
      </c>
      <c r="G203" t="s">
        <v>108</v>
      </c>
      <c r="H203" s="44">
        <f t="shared" si="4"/>
        <v>26.996228786926462</v>
      </c>
      <c r="I203" s="75"/>
    </row>
    <row r="204" spans="1:9" x14ac:dyDescent="0.35">
      <c r="A204">
        <v>293</v>
      </c>
      <c r="B204" s="5">
        <v>6500</v>
      </c>
      <c r="C204" s="5">
        <v>1065</v>
      </c>
      <c r="D204" t="s">
        <v>74</v>
      </c>
      <c r="E204">
        <v>32</v>
      </c>
      <c r="F204" t="s">
        <v>107</v>
      </c>
      <c r="G204" t="s">
        <v>108</v>
      </c>
      <c r="H204" s="44">
        <f t="shared" si="4"/>
        <v>33.28125</v>
      </c>
      <c r="I204" s="75"/>
    </row>
    <row r="205" spans="1:9" x14ac:dyDescent="0.35">
      <c r="A205">
        <v>316</v>
      </c>
      <c r="B205" s="5">
        <v>9600</v>
      </c>
      <c r="C205" s="5">
        <v>6401</v>
      </c>
      <c r="D205" t="s">
        <v>14</v>
      </c>
      <c r="E205">
        <v>108</v>
      </c>
      <c r="F205" t="s">
        <v>107</v>
      </c>
      <c r="G205" t="s">
        <v>108</v>
      </c>
      <c r="H205" s="44">
        <f t="shared" si="4"/>
        <v>59.268518518518519</v>
      </c>
      <c r="I205" s="75"/>
    </row>
    <row r="206" spans="1:9" x14ac:dyDescent="0.35">
      <c r="A206">
        <v>356</v>
      </c>
      <c r="B206" s="5">
        <v>9300</v>
      </c>
      <c r="C206" s="5">
        <v>3431</v>
      </c>
      <c r="D206" t="s">
        <v>14</v>
      </c>
      <c r="E206">
        <v>40</v>
      </c>
      <c r="F206" t="s">
        <v>107</v>
      </c>
      <c r="G206" t="s">
        <v>108</v>
      </c>
      <c r="H206" s="44">
        <f t="shared" si="4"/>
        <v>85.775000000000006</v>
      </c>
      <c r="I206" s="75"/>
    </row>
    <row r="207" spans="1:9" x14ac:dyDescent="0.35">
      <c r="A207">
        <v>398</v>
      </c>
      <c r="B207" s="5">
        <v>1700</v>
      </c>
      <c r="C207" s="5">
        <v>12202</v>
      </c>
      <c r="D207" t="s">
        <v>20</v>
      </c>
      <c r="E207">
        <v>123</v>
      </c>
      <c r="F207" t="s">
        <v>107</v>
      </c>
      <c r="G207" t="s">
        <v>108</v>
      </c>
      <c r="H207" s="44">
        <f t="shared" si="4"/>
        <v>99.203252032520325</v>
      </c>
      <c r="I207" s="75"/>
    </row>
    <row r="208" spans="1:9" x14ac:dyDescent="0.35">
      <c r="A208">
        <v>435</v>
      </c>
      <c r="B208" s="5">
        <v>152400</v>
      </c>
      <c r="C208" s="5">
        <v>178120</v>
      </c>
      <c r="D208" t="s">
        <v>20</v>
      </c>
      <c r="E208">
        <v>1713</v>
      </c>
      <c r="F208" t="s">
        <v>107</v>
      </c>
      <c r="G208" t="s">
        <v>108</v>
      </c>
      <c r="H208" s="44">
        <f t="shared" si="4"/>
        <v>103.98131932282546</v>
      </c>
      <c r="I208" s="75"/>
    </row>
    <row r="209" spans="1:9" x14ac:dyDescent="0.35">
      <c r="A209">
        <v>442</v>
      </c>
      <c r="B209" s="5">
        <v>5400</v>
      </c>
      <c r="C209" s="5">
        <v>10731</v>
      </c>
      <c r="D209" t="s">
        <v>20</v>
      </c>
      <c r="E209">
        <v>143</v>
      </c>
      <c r="F209" t="s">
        <v>107</v>
      </c>
      <c r="G209" t="s">
        <v>108</v>
      </c>
      <c r="H209" s="44">
        <f t="shared" si="4"/>
        <v>75.04195804195804</v>
      </c>
      <c r="I209" s="75"/>
    </row>
    <row r="210" spans="1:9" x14ac:dyDescent="0.35">
      <c r="A210">
        <v>489</v>
      </c>
      <c r="B210" s="5">
        <v>9200</v>
      </c>
      <c r="C210" s="5">
        <v>9339</v>
      </c>
      <c r="D210" t="s">
        <v>20</v>
      </c>
      <c r="E210">
        <v>85</v>
      </c>
      <c r="F210" t="s">
        <v>107</v>
      </c>
      <c r="G210" t="s">
        <v>108</v>
      </c>
      <c r="H210" s="44">
        <f t="shared" si="4"/>
        <v>109.87058823529412</v>
      </c>
      <c r="I210" s="75"/>
    </row>
    <row r="211" spans="1:9" x14ac:dyDescent="0.35">
      <c r="A211">
        <v>504</v>
      </c>
      <c r="B211" s="5">
        <v>7500</v>
      </c>
      <c r="C211" s="5">
        <v>6924</v>
      </c>
      <c r="D211" t="s">
        <v>14</v>
      </c>
      <c r="E211">
        <v>62</v>
      </c>
      <c r="F211" t="s">
        <v>107</v>
      </c>
      <c r="G211" t="s">
        <v>108</v>
      </c>
      <c r="H211" s="44">
        <f t="shared" si="4"/>
        <v>111.6774193548387</v>
      </c>
      <c r="I211" s="75"/>
    </row>
    <row r="212" spans="1:9" x14ac:dyDescent="0.35">
      <c r="A212">
        <v>535</v>
      </c>
      <c r="B212" s="5">
        <v>2600</v>
      </c>
      <c r="C212" s="5">
        <v>12533</v>
      </c>
      <c r="D212" t="s">
        <v>20</v>
      </c>
      <c r="E212">
        <v>202</v>
      </c>
      <c r="F212" t="s">
        <v>107</v>
      </c>
      <c r="G212" t="s">
        <v>108</v>
      </c>
      <c r="H212" s="44">
        <f t="shared" si="4"/>
        <v>62.044554455445542</v>
      </c>
      <c r="I212" s="75"/>
    </row>
    <row r="213" spans="1:9" x14ac:dyDescent="0.35">
      <c r="A213">
        <v>536</v>
      </c>
      <c r="B213" s="5">
        <v>9800</v>
      </c>
      <c r="C213" s="5">
        <v>14697</v>
      </c>
      <c r="D213" t="s">
        <v>20</v>
      </c>
      <c r="E213">
        <v>140</v>
      </c>
      <c r="F213" t="s">
        <v>107</v>
      </c>
      <c r="G213" t="s">
        <v>108</v>
      </c>
      <c r="H213" s="44">
        <f t="shared" si="4"/>
        <v>104.97857142857143</v>
      </c>
      <c r="I213" s="75"/>
    </row>
    <row r="214" spans="1:9" x14ac:dyDescent="0.35">
      <c r="A214">
        <v>541</v>
      </c>
      <c r="B214" s="5">
        <v>178000</v>
      </c>
      <c r="C214" s="5">
        <v>43086</v>
      </c>
      <c r="D214" t="s">
        <v>14</v>
      </c>
      <c r="E214">
        <v>395</v>
      </c>
      <c r="F214" t="s">
        <v>107</v>
      </c>
      <c r="G214" t="s">
        <v>108</v>
      </c>
      <c r="H214" s="44">
        <f t="shared" si="4"/>
        <v>109.07848101265823</v>
      </c>
      <c r="I214" s="75"/>
    </row>
    <row r="215" spans="1:9" x14ac:dyDescent="0.35">
      <c r="A215">
        <v>569</v>
      </c>
      <c r="B215" s="5">
        <v>20100</v>
      </c>
      <c r="C215" s="5">
        <v>47705</v>
      </c>
      <c r="D215" t="s">
        <v>20</v>
      </c>
      <c r="E215">
        <v>589</v>
      </c>
      <c r="F215" t="s">
        <v>107</v>
      </c>
      <c r="G215" t="s">
        <v>108</v>
      </c>
      <c r="H215" s="44">
        <f t="shared" si="4"/>
        <v>80.993208828522924</v>
      </c>
      <c r="I215" s="75"/>
    </row>
    <row r="216" spans="1:9" x14ac:dyDescent="0.35">
      <c r="A216">
        <v>571</v>
      </c>
      <c r="B216" s="5">
        <v>3500</v>
      </c>
      <c r="C216" s="5">
        <v>3295</v>
      </c>
      <c r="D216" t="s">
        <v>14</v>
      </c>
      <c r="E216">
        <v>35</v>
      </c>
      <c r="F216" t="s">
        <v>107</v>
      </c>
      <c r="G216" t="s">
        <v>108</v>
      </c>
      <c r="H216" s="44">
        <f t="shared" si="4"/>
        <v>94.142857142857139</v>
      </c>
      <c r="I216" s="75"/>
    </row>
    <row r="217" spans="1:9" x14ac:dyDescent="0.35">
      <c r="A217">
        <v>598</v>
      </c>
      <c r="B217" s="5">
        <v>108500</v>
      </c>
      <c r="C217" s="5">
        <v>175868</v>
      </c>
      <c r="D217" t="s">
        <v>20</v>
      </c>
      <c r="E217">
        <v>2409</v>
      </c>
      <c r="F217" t="s">
        <v>107</v>
      </c>
      <c r="G217" t="s">
        <v>108</v>
      </c>
      <c r="H217" s="44">
        <f t="shared" si="4"/>
        <v>73.004566210045667</v>
      </c>
      <c r="I217" s="75"/>
    </row>
    <row r="218" spans="1:9" x14ac:dyDescent="0.35">
      <c r="A218">
        <v>615</v>
      </c>
      <c r="B218" s="5">
        <v>8500</v>
      </c>
      <c r="C218" s="5">
        <v>14488</v>
      </c>
      <c r="D218" t="s">
        <v>20</v>
      </c>
      <c r="E218">
        <v>170</v>
      </c>
      <c r="F218" t="s">
        <v>107</v>
      </c>
      <c r="G218" t="s">
        <v>108</v>
      </c>
      <c r="H218" s="44">
        <f t="shared" si="4"/>
        <v>85.223529411764702</v>
      </c>
      <c r="I218" s="75"/>
    </row>
    <row r="219" spans="1:9" x14ac:dyDescent="0.35">
      <c r="A219">
        <v>651</v>
      </c>
      <c r="B219" s="5">
        <v>196700</v>
      </c>
      <c r="C219" s="5">
        <v>174039</v>
      </c>
      <c r="D219" t="s">
        <v>14</v>
      </c>
      <c r="E219">
        <v>3868</v>
      </c>
      <c r="F219" t="s">
        <v>107</v>
      </c>
      <c r="G219" t="s">
        <v>108</v>
      </c>
      <c r="H219" s="44">
        <f t="shared" si="4"/>
        <v>44.994570837642193</v>
      </c>
      <c r="I219" s="75"/>
    </row>
    <row r="220" spans="1:9" x14ac:dyDescent="0.35">
      <c r="A220">
        <v>669</v>
      </c>
      <c r="B220" s="5">
        <v>48800</v>
      </c>
      <c r="C220" s="5">
        <v>175020</v>
      </c>
      <c r="D220" t="s">
        <v>20</v>
      </c>
      <c r="E220">
        <v>1621</v>
      </c>
      <c r="F220" t="s">
        <v>107</v>
      </c>
      <c r="G220" t="s">
        <v>108</v>
      </c>
      <c r="H220" s="44">
        <f t="shared" si="4"/>
        <v>107.97038864898211</v>
      </c>
      <c r="I220" s="75"/>
    </row>
    <row r="221" spans="1:9" x14ac:dyDescent="0.35">
      <c r="A221">
        <v>673</v>
      </c>
      <c r="B221" s="5">
        <v>5600</v>
      </c>
      <c r="C221" s="5">
        <v>2445</v>
      </c>
      <c r="D221" t="s">
        <v>14</v>
      </c>
      <c r="E221">
        <v>58</v>
      </c>
      <c r="F221" t="s">
        <v>107</v>
      </c>
      <c r="G221" t="s">
        <v>108</v>
      </c>
      <c r="H221" s="44">
        <f t="shared" si="4"/>
        <v>42.155172413793103</v>
      </c>
      <c r="I221" s="75"/>
    </row>
    <row r="222" spans="1:9" x14ac:dyDescent="0.35">
      <c r="A222">
        <v>695</v>
      </c>
      <c r="B222" s="5">
        <v>9200</v>
      </c>
      <c r="C222" s="5">
        <v>12322</v>
      </c>
      <c r="D222" t="s">
        <v>20</v>
      </c>
      <c r="E222">
        <v>196</v>
      </c>
      <c r="F222" t="s">
        <v>107</v>
      </c>
      <c r="G222" t="s">
        <v>108</v>
      </c>
      <c r="H222" s="44">
        <f t="shared" si="4"/>
        <v>62.867346938775512</v>
      </c>
      <c r="I222" s="75"/>
    </row>
    <row r="223" spans="1:9" x14ac:dyDescent="0.35">
      <c r="A223">
        <v>709</v>
      </c>
      <c r="B223" s="5">
        <v>9800</v>
      </c>
      <c r="C223" s="5">
        <v>13954</v>
      </c>
      <c r="D223" t="s">
        <v>20</v>
      </c>
      <c r="E223">
        <v>186</v>
      </c>
      <c r="F223" t="s">
        <v>107</v>
      </c>
      <c r="G223" t="s">
        <v>108</v>
      </c>
      <c r="H223" s="44">
        <f t="shared" si="4"/>
        <v>75.021505376344081</v>
      </c>
      <c r="I223" s="75"/>
    </row>
    <row r="224" spans="1:9" x14ac:dyDescent="0.35">
      <c r="A224">
        <v>711</v>
      </c>
      <c r="B224" s="5">
        <v>6200</v>
      </c>
      <c r="C224" s="5">
        <v>1260</v>
      </c>
      <c r="D224" t="s">
        <v>14</v>
      </c>
      <c r="E224">
        <v>14</v>
      </c>
      <c r="F224" t="s">
        <v>107</v>
      </c>
      <c r="G224" t="s">
        <v>108</v>
      </c>
      <c r="H224" s="44">
        <f t="shared" si="4"/>
        <v>90</v>
      </c>
      <c r="I224" s="75"/>
    </row>
    <row r="225" spans="1:9" x14ac:dyDescent="0.35">
      <c r="A225">
        <v>749</v>
      </c>
      <c r="B225" s="5">
        <v>8600</v>
      </c>
      <c r="C225" s="5">
        <v>13527</v>
      </c>
      <c r="D225" t="s">
        <v>20</v>
      </c>
      <c r="E225">
        <v>366</v>
      </c>
      <c r="F225" t="s">
        <v>107</v>
      </c>
      <c r="G225" t="s">
        <v>108</v>
      </c>
      <c r="H225" s="44">
        <f t="shared" si="4"/>
        <v>36.959016393442624</v>
      </c>
      <c r="I225" s="75"/>
    </row>
    <row r="226" spans="1:9" x14ac:dyDescent="0.35">
      <c r="A226">
        <v>760</v>
      </c>
      <c r="B226" s="5">
        <v>48300</v>
      </c>
      <c r="C226" s="5">
        <v>16592</v>
      </c>
      <c r="D226" t="s">
        <v>14</v>
      </c>
      <c r="E226">
        <v>210</v>
      </c>
      <c r="F226" t="s">
        <v>107</v>
      </c>
      <c r="G226" t="s">
        <v>108</v>
      </c>
      <c r="H226" s="44">
        <f t="shared" si="4"/>
        <v>79.009523809523813</v>
      </c>
      <c r="I226" s="75"/>
    </row>
    <row r="227" spans="1:9" x14ac:dyDescent="0.35">
      <c r="A227">
        <v>770</v>
      </c>
      <c r="B227" s="5">
        <v>4300</v>
      </c>
      <c r="C227" s="5">
        <v>11642</v>
      </c>
      <c r="D227" t="s">
        <v>20</v>
      </c>
      <c r="E227">
        <v>216</v>
      </c>
      <c r="F227" t="s">
        <v>107</v>
      </c>
      <c r="G227" t="s">
        <v>108</v>
      </c>
      <c r="H227" s="44">
        <f t="shared" si="4"/>
        <v>53.898148148148145</v>
      </c>
      <c r="I227" s="75"/>
    </row>
    <row r="228" spans="1:9" x14ac:dyDescent="0.35">
      <c r="A228">
        <v>774</v>
      </c>
      <c r="B228" s="5">
        <v>5000</v>
      </c>
      <c r="C228" s="5">
        <v>6775</v>
      </c>
      <c r="D228" t="s">
        <v>20</v>
      </c>
      <c r="E228">
        <v>78</v>
      </c>
      <c r="F228" t="s">
        <v>107</v>
      </c>
      <c r="G228" t="s">
        <v>108</v>
      </c>
      <c r="H228" s="44">
        <f t="shared" si="4"/>
        <v>86.858974358974365</v>
      </c>
      <c r="I228" s="75"/>
    </row>
    <row r="229" spans="1:9" x14ac:dyDescent="0.35">
      <c r="A229">
        <v>786</v>
      </c>
      <c r="B229" s="5">
        <v>1500</v>
      </c>
      <c r="C229" s="5">
        <v>10946</v>
      </c>
      <c r="D229" t="s">
        <v>20</v>
      </c>
      <c r="E229">
        <v>207</v>
      </c>
      <c r="F229" t="s">
        <v>107</v>
      </c>
      <c r="G229" t="s">
        <v>108</v>
      </c>
      <c r="H229" s="44">
        <f t="shared" si="4"/>
        <v>52.879227053140099</v>
      </c>
      <c r="I229" s="75"/>
    </row>
    <row r="230" spans="1:9" x14ac:dyDescent="0.35">
      <c r="A230">
        <v>817</v>
      </c>
      <c r="B230" s="5">
        <v>51300</v>
      </c>
      <c r="C230" s="5">
        <v>189192</v>
      </c>
      <c r="D230" t="s">
        <v>20</v>
      </c>
      <c r="E230">
        <v>2489</v>
      </c>
      <c r="F230" t="s">
        <v>107</v>
      </c>
      <c r="G230" t="s">
        <v>108</v>
      </c>
      <c r="H230" s="44">
        <f t="shared" si="4"/>
        <v>76.011249497790274</v>
      </c>
      <c r="I230" s="75"/>
    </row>
    <row r="231" spans="1:9" x14ac:dyDescent="0.35">
      <c r="A231">
        <v>842</v>
      </c>
      <c r="B231" s="5">
        <v>1500</v>
      </c>
      <c r="C231" s="5">
        <v>8447</v>
      </c>
      <c r="D231" t="s">
        <v>20</v>
      </c>
      <c r="E231">
        <v>132</v>
      </c>
      <c r="F231" t="s">
        <v>107</v>
      </c>
      <c r="G231" t="s">
        <v>108</v>
      </c>
      <c r="H231" s="44">
        <f t="shared" si="4"/>
        <v>63.992424242424242</v>
      </c>
      <c r="I231" s="75"/>
    </row>
    <row r="232" spans="1:9" x14ac:dyDescent="0.35">
      <c r="A232">
        <v>878</v>
      </c>
      <c r="B232" s="5">
        <v>2700</v>
      </c>
      <c r="C232" s="5">
        <v>1012</v>
      </c>
      <c r="D232" t="s">
        <v>14</v>
      </c>
      <c r="E232">
        <v>12</v>
      </c>
      <c r="F232" t="s">
        <v>107</v>
      </c>
      <c r="G232" t="s">
        <v>108</v>
      </c>
      <c r="H232" s="44">
        <f t="shared" si="4"/>
        <v>84.333333333333329</v>
      </c>
      <c r="I232" s="75"/>
    </row>
    <row r="233" spans="1:9" x14ac:dyDescent="0.35">
      <c r="A233">
        <v>893</v>
      </c>
      <c r="B233" s="5">
        <v>8400</v>
      </c>
      <c r="C233" s="5">
        <v>10770</v>
      </c>
      <c r="D233" t="s">
        <v>20</v>
      </c>
      <c r="E233">
        <v>199</v>
      </c>
      <c r="F233" t="s">
        <v>107</v>
      </c>
      <c r="G233" t="s">
        <v>108</v>
      </c>
      <c r="H233" s="44">
        <f t="shared" si="4"/>
        <v>54.120603015075375</v>
      </c>
      <c r="I233" s="75"/>
    </row>
    <row r="234" spans="1:9" x14ac:dyDescent="0.35">
      <c r="A234">
        <v>924</v>
      </c>
      <c r="B234" s="5">
        <v>39400</v>
      </c>
      <c r="C234" s="5">
        <v>192292</v>
      </c>
      <c r="D234" t="s">
        <v>20</v>
      </c>
      <c r="E234">
        <v>2289</v>
      </c>
      <c r="F234" t="s">
        <v>107</v>
      </c>
      <c r="G234" t="s">
        <v>108</v>
      </c>
      <c r="H234" s="44">
        <f t="shared" si="4"/>
        <v>84.006989951944078</v>
      </c>
      <c r="I234" s="75"/>
    </row>
    <row r="235" spans="1:9" x14ac:dyDescent="0.35">
      <c r="A235">
        <v>928</v>
      </c>
      <c r="B235" s="5">
        <v>167400</v>
      </c>
      <c r="C235" s="5">
        <v>196386</v>
      </c>
      <c r="D235" t="s">
        <v>20</v>
      </c>
      <c r="E235">
        <v>3777</v>
      </c>
      <c r="F235" t="s">
        <v>107</v>
      </c>
      <c r="G235" t="s">
        <v>108</v>
      </c>
      <c r="H235" s="44">
        <f t="shared" si="4"/>
        <v>51.995234312946785</v>
      </c>
      <c r="I235" s="75"/>
    </row>
    <row r="236" spans="1:9" x14ac:dyDescent="0.35">
      <c r="A236">
        <v>963</v>
      </c>
      <c r="B236" s="5">
        <v>5900</v>
      </c>
      <c r="C236" s="5">
        <v>4997</v>
      </c>
      <c r="D236" t="s">
        <v>14</v>
      </c>
      <c r="E236">
        <v>114</v>
      </c>
      <c r="F236" t="s">
        <v>107</v>
      </c>
      <c r="G236" t="s">
        <v>108</v>
      </c>
      <c r="H236" s="44">
        <f t="shared" si="4"/>
        <v>43.833333333333336</v>
      </c>
      <c r="I236" s="75"/>
    </row>
    <row r="237" spans="1:9" x14ac:dyDescent="0.35">
      <c r="A237">
        <v>993</v>
      </c>
      <c r="B237" s="5">
        <v>9800</v>
      </c>
      <c r="C237" s="5">
        <v>7608</v>
      </c>
      <c r="D237" t="s">
        <v>74</v>
      </c>
      <c r="E237">
        <v>75</v>
      </c>
      <c r="F237" t="s">
        <v>107</v>
      </c>
      <c r="G237" t="s">
        <v>108</v>
      </c>
      <c r="H237" s="44">
        <f t="shared" si="4"/>
        <v>101.44</v>
      </c>
      <c r="I237" s="75"/>
    </row>
    <row r="238" spans="1:9" x14ac:dyDescent="0.35">
      <c r="A238">
        <v>997</v>
      </c>
      <c r="B238" s="5">
        <v>7600</v>
      </c>
      <c r="C238" s="5">
        <v>4603</v>
      </c>
      <c r="D238" t="s">
        <v>74</v>
      </c>
      <c r="E238">
        <v>139</v>
      </c>
      <c r="F238" t="s">
        <v>107</v>
      </c>
      <c r="G238" t="s">
        <v>108</v>
      </c>
      <c r="H238" s="44">
        <f t="shared" si="4"/>
        <v>33.115107913669064</v>
      </c>
      <c r="I238" s="75"/>
    </row>
    <row r="239" spans="1:9" x14ac:dyDescent="0.35">
      <c r="A239">
        <v>1</v>
      </c>
      <c r="B239" s="5">
        <v>1400</v>
      </c>
      <c r="C239" s="5">
        <v>14560</v>
      </c>
      <c r="D239" t="s">
        <v>20</v>
      </c>
      <c r="E239">
        <v>158</v>
      </c>
      <c r="F239" t="s">
        <v>21</v>
      </c>
      <c r="G239" t="s">
        <v>22</v>
      </c>
      <c r="H239" s="44">
        <f t="shared" si="4"/>
        <v>92.151898734177209</v>
      </c>
      <c r="I239" s="75"/>
    </row>
    <row r="240" spans="1:9" x14ac:dyDescent="0.35">
      <c r="A240">
        <v>3</v>
      </c>
      <c r="B240" s="5">
        <v>4200</v>
      </c>
      <c r="C240" s="5">
        <v>2477</v>
      </c>
      <c r="D240" t="s">
        <v>14</v>
      </c>
      <c r="E240">
        <v>24</v>
      </c>
      <c r="F240" t="s">
        <v>21</v>
      </c>
      <c r="G240" t="s">
        <v>22</v>
      </c>
      <c r="H240" s="44">
        <f t="shared" si="4"/>
        <v>103.20833333333333</v>
      </c>
      <c r="I240" s="75"/>
    </row>
    <row r="241" spans="1:9" x14ac:dyDescent="0.35">
      <c r="A241">
        <v>4</v>
      </c>
      <c r="B241" s="5">
        <v>7600</v>
      </c>
      <c r="C241" s="5">
        <v>5265</v>
      </c>
      <c r="D241" t="s">
        <v>14</v>
      </c>
      <c r="E241">
        <v>53</v>
      </c>
      <c r="F241" t="s">
        <v>21</v>
      </c>
      <c r="G241" t="s">
        <v>22</v>
      </c>
      <c r="H241" s="44">
        <f t="shared" si="4"/>
        <v>99.339622641509436</v>
      </c>
      <c r="I241" s="75"/>
    </row>
    <row r="242" spans="1:9" x14ac:dyDescent="0.35">
      <c r="A242">
        <v>9</v>
      </c>
      <c r="B242" s="5">
        <v>6200</v>
      </c>
      <c r="C242" s="5">
        <v>3208</v>
      </c>
      <c r="D242" t="s">
        <v>14</v>
      </c>
      <c r="E242">
        <v>44</v>
      </c>
      <c r="F242" t="s">
        <v>21</v>
      </c>
      <c r="G242" t="s">
        <v>22</v>
      </c>
      <c r="H242" s="44">
        <f t="shared" si="4"/>
        <v>72.909090909090907</v>
      </c>
      <c r="I242" s="75"/>
    </row>
    <row r="243" spans="1:9" x14ac:dyDescent="0.35">
      <c r="A243">
        <v>10</v>
      </c>
      <c r="B243" s="5">
        <v>5200</v>
      </c>
      <c r="C243" s="5">
        <v>13838</v>
      </c>
      <c r="D243" t="s">
        <v>20</v>
      </c>
      <c r="E243">
        <v>220</v>
      </c>
      <c r="F243" t="s">
        <v>21</v>
      </c>
      <c r="G243" t="s">
        <v>22</v>
      </c>
      <c r="H243" s="44">
        <f t="shared" si="4"/>
        <v>62.9</v>
      </c>
      <c r="I243" s="75"/>
    </row>
    <row r="244" spans="1:9" x14ac:dyDescent="0.35">
      <c r="A244">
        <v>11</v>
      </c>
      <c r="B244" s="5">
        <v>6300</v>
      </c>
      <c r="C244" s="5">
        <v>3030</v>
      </c>
      <c r="D244" t="s">
        <v>14</v>
      </c>
      <c r="E244">
        <v>27</v>
      </c>
      <c r="F244" t="s">
        <v>21</v>
      </c>
      <c r="G244" t="s">
        <v>22</v>
      </c>
      <c r="H244" s="44">
        <f t="shared" si="4"/>
        <v>112.22222222222223</v>
      </c>
      <c r="I244" s="75"/>
    </row>
    <row r="245" spans="1:9" x14ac:dyDescent="0.35">
      <c r="A245">
        <v>12</v>
      </c>
      <c r="B245" s="5">
        <v>6300</v>
      </c>
      <c r="C245" s="5">
        <v>5629</v>
      </c>
      <c r="D245" t="s">
        <v>14</v>
      </c>
      <c r="E245">
        <v>55</v>
      </c>
      <c r="F245" t="s">
        <v>21</v>
      </c>
      <c r="G245" t="s">
        <v>22</v>
      </c>
      <c r="H245" s="44">
        <f t="shared" si="4"/>
        <v>102.34545454545454</v>
      </c>
      <c r="I245" s="75"/>
    </row>
    <row r="246" spans="1:9" x14ac:dyDescent="0.35">
      <c r="A246">
        <v>13</v>
      </c>
      <c r="B246" s="5">
        <v>4200</v>
      </c>
      <c r="C246" s="5">
        <v>10295</v>
      </c>
      <c r="D246" t="s">
        <v>20</v>
      </c>
      <c r="E246">
        <v>98</v>
      </c>
      <c r="F246" t="s">
        <v>21</v>
      </c>
      <c r="G246" t="s">
        <v>22</v>
      </c>
      <c r="H246" s="44">
        <f t="shared" si="4"/>
        <v>105.05102040816327</v>
      </c>
      <c r="I246" s="75"/>
    </row>
    <row r="247" spans="1:9" x14ac:dyDescent="0.35">
      <c r="A247">
        <v>14</v>
      </c>
      <c r="B247" s="5">
        <v>28200</v>
      </c>
      <c r="C247" s="5">
        <v>18829</v>
      </c>
      <c r="D247" t="s">
        <v>14</v>
      </c>
      <c r="E247">
        <v>200</v>
      </c>
      <c r="F247" t="s">
        <v>21</v>
      </c>
      <c r="G247" t="s">
        <v>22</v>
      </c>
      <c r="H247" s="44">
        <f t="shared" si="4"/>
        <v>94.144999999999996</v>
      </c>
      <c r="I247" s="75"/>
    </row>
    <row r="248" spans="1:9" x14ac:dyDescent="0.35">
      <c r="A248">
        <v>15</v>
      </c>
      <c r="B248" s="5">
        <v>81200</v>
      </c>
      <c r="C248" s="5">
        <v>38414</v>
      </c>
      <c r="D248" t="s">
        <v>14</v>
      </c>
      <c r="E248">
        <v>452</v>
      </c>
      <c r="F248" t="s">
        <v>21</v>
      </c>
      <c r="G248" t="s">
        <v>22</v>
      </c>
      <c r="H248" s="44">
        <f t="shared" si="4"/>
        <v>84.986725663716811</v>
      </c>
      <c r="I248" s="75"/>
    </row>
    <row r="249" spans="1:9" x14ac:dyDescent="0.35">
      <c r="A249">
        <v>16</v>
      </c>
      <c r="B249" s="5">
        <v>1700</v>
      </c>
      <c r="C249" s="5">
        <v>11041</v>
      </c>
      <c r="D249" t="s">
        <v>20</v>
      </c>
      <c r="E249">
        <v>100</v>
      </c>
      <c r="F249" t="s">
        <v>21</v>
      </c>
      <c r="G249" t="s">
        <v>22</v>
      </c>
      <c r="H249" s="44">
        <f t="shared" si="4"/>
        <v>110.41</v>
      </c>
      <c r="I249" s="75"/>
    </row>
    <row r="250" spans="1:9" x14ac:dyDescent="0.35">
      <c r="A250">
        <v>17</v>
      </c>
      <c r="B250" s="5">
        <v>84600</v>
      </c>
      <c r="C250" s="5">
        <v>134845</v>
      </c>
      <c r="D250" t="s">
        <v>20</v>
      </c>
      <c r="E250">
        <v>1249</v>
      </c>
      <c r="F250" t="s">
        <v>21</v>
      </c>
      <c r="G250" t="s">
        <v>22</v>
      </c>
      <c r="H250" s="44">
        <f t="shared" si="4"/>
        <v>107.96236989591674</v>
      </c>
      <c r="I250" s="75"/>
    </row>
    <row r="251" spans="1:9" x14ac:dyDescent="0.35">
      <c r="A251">
        <v>18</v>
      </c>
      <c r="B251" s="5">
        <v>9100</v>
      </c>
      <c r="C251" s="5">
        <v>6089</v>
      </c>
      <c r="D251" t="s">
        <v>74</v>
      </c>
      <c r="E251">
        <v>135</v>
      </c>
      <c r="F251" t="s">
        <v>21</v>
      </c>
      <c r="G251" t="s">
        <v>22</v>
      </c>
      <c r="H251" s="44">
        <f t="shared" si="4"/>
        <v>45.103703703703701</v>
      </c>
      <c r="I251" s="75"/>
    </row>
    <row r="252" spans="1:9" x14ac:dyDescent="0.35">
      <c r="A252">
        <v>19</v>
      </c>
      <c r="B252" s="5">
        <v>62500</v>
      </c>
      <c r="C252" s="5">
        <v>30331</v>
      </c>
      <c r="D252" t="s">
        <v>14</v>
      </c>
      <c r="E252">
        <v>674</v>
      </c>
      <c r="F252" t="s">
        <v>21</v>
      </c>
      <c r="G252" t="s">
        <v>22</v>
      </c>
      <c r="H252" s="44">
        <f t="shared" si="4"/>
        <v>45.001483679525222</v>
      </c>
      <c r="I252" s="75"/>
    </row>
    <row r="253" spans="1:9" x14ac:dyDescent="0.35">
      <c r="A253">
        <v>20</v>
      </c>
      <c r="B253" s="5">
        <v>131800</v>
      </c>
      <c r="C253" s="5">
        <v>147936</v>
      </c>
      <c r="D253" t="s">
        <v>20</v>
      </c>
      <c r="E253">
        <v>1396</v>
      </c>
      <c r="F253" t="s">
        <v>21</v>
      </c>
      <c r="G253" t="s">
        <v>22</v>
      </c>
      <c r="H253" s="44">
        <f t="shared" si="4"/>
        <v>105.97134670487107</v>
      </c>
      <c r="I253" s="75"/>
    </row>
    <row r="254" spans="1:9" x14ac:dyDescent="0.35">
      <c r="A254">
        <v>21</v>
      </c>
      <c r="B254" s="5">
        <v>94000</v>
      </c>
      <c r="C254" s="5">
        <v>38533</v>
      </c>
      <c r="D254" t="s">
        <v>14</v>
      </c>
      <c r="E254">
        <v>558</v>
      </c>
      <c r="F254" t="s">
        <v>21</v>
      </c>
      <c r="G254" t="s">
        <v>22</v>
      </c>
      <c r="H254" s="44">
        <f t="shared" si="4"/>
        <v>69.055555555555557</v>
      </c>
      <c r="I254" s="75"/>
    </row>
    <row r="255" spans="1:9" x14ac:dyDescent="0.35">
      <c r="A255">
        <v>22</v>
      </c>
      <c r="B255" s="5">
        <v>59100</v>
      </c>
      <c r="C255" s="5">
        <v>75690</v>
      </c>
      <c r="D255" t="s">
        <v>20</v>
      </c>
      <c r="E255">
        <v>890</v>
      </c>
      <c r="F255" t="s">
        <v>21</v>
      </c>
      <c r="G255" t="s">
        <v>22</v>
      </c>
      <c r="H255" s="44">
        <f t="shared" si="4"/>
        <v>85.044943820224717</v>
      </c>
      <c r="I255" s="75"/>
    </row>
    <row r="256" spans="1:9" x14ac:dyDescent="0.35">
      <c r="A256">
        <v>24</v>
      </c>
      <c r="B256" s="5">
        <v>92400</v>
      </c>
      <c r="C256" s="5">
        <v>104257</v>
      </c>
      <c r="D256" t="s">
        <v>20</v>
      </c>
      <c r="E256">
        <v>2673</v>
      </c>
      <c r="F256" t="s">
        <v>21</v>
      </c>
      <c r="G256" t="s">
        <v>22</v>
      </c>
      <c r="H256" s="44">
        <f t="shared" si="4"/>
        <v>39.003741114852225</v>
      </c>
      <c r="I256" s="75"/>
    </row>
    <row r="257" spans="1:9" x14ac:dyDescent="0.35">
      <c r="A257">
        <v>25</v>
      </c>
      <c r="B257" s="5">
        <v>5500</v>
      </c>
      <c r="C257" s="5">
        <v>11904</v>
      </c>
      <c r="D257" t="s">
        <v>20</v>
      </c>
      <c r="E257">
        <v>163</v>
      </c>
      <c r="F257" t="s">
        <v>21</v>
      </c>
      <c r="G257" t="s">
        <v>22</v>
      </c>
      <c r="H257" s="44">
        <f t="shared" si="4"/>
        <v>73.030674846625772</v>
      </c>
      <c r="I257" s="75"/>
    </row>
    <row r="258" spans="1:9" x14ac:dyDescent="0.35">
      <c r="A258">
        <v>26</v>
      </c>
      <c r="B258" s="5">
        <v>107500</v>
      </c>
      <c r="C258" s="5">
        <v>51814</v>
      </c>
      <c r="D258" t="s">
        <v>74</v>
      </c>
      <c r="E258">
        <v>1480</v>
      </c>
      <c r="F258" t="s">
        <v>21</v>
      </c>
      <c r="G258" t="s">
        <v>22</v>
      </c>
      <c r="H258" s="44">
        <f t="shared" ref="H258:H321" si="5">IFERROR(C258/E258, "n/a")</f>
        <v>35.009459459459457</v>
      </c>
      <c r="I258" s="75"/>
    </row>
    <row r="259" spans="1:9" x14ac:dyDescent="0.35">
      <c r="A259">
        <v>27</v>
      </c>
      <c r="B259" s="5">
        <v>2000</v>
      </c>
      <c r="C259" s="5">
        <v>1599</v>
      </c>
      <c r="D259" t="s">
        <v>14</v>
      </c>
      <c r="E259">
        <v>15</v>
      </c>
      <c r="F259" t="s">
        <v>21</v>
      </c>
      <c r="G259" t="s">
        <v>22</v>
      </c>
      <c r="H259" s="44">
        <f t="shared" si="5"/>
        <v>106.6</v>
      </c>
      <c r="I259" s="75"/>
    </row>
    <row r="260" spans="1:9" x14ac:dyDescent="0.35">
      <c r="A260">
        <v>28</v>
      </c>
      <c r="B260" s="5">
        <v>130800</v>
      </c>
      <c r="C260" s="5">
        <v>137635</v>
      </c>
      <c r="D260" t="s">
        <v>20</v>
      </c>
      <c r="E260">
        <v>2220</v>
      </c>
      <c r="F260" t="s">
        <v>21</v>
      </c>
      <c r="G260" t="s">
        <v>22</v>
      </c>
      <c r="H260" s="44">
        <f t="shared" si="5"/>
        <v>61.997747747747745</v>
      </c>
      <c r="I260" s="75"/>
    </row>
    <row r="261" spans="1:9" x14ac:dyDescent="0.35">
      <c r="A261">
        <v>30</v>
      </c>
      <c r="B261" s="5">
        <v>9000</v>
      </c>
      <c r="C261" s="5">
        <v>14455</v>
      </c>
      <c r="D261" t="s">
        <v>20</v>
      </c>
      <c r="E261">
        <v>129</v>
      </c>
      <c r="F261" t="s">
        <v>21</v>
      </c>
      <c r="G261" t="s">
        <v>22</v>
      </c>
      <c r="H261" s="44">
        <f t="shared" si="5"/>
        <v>112.05426356589147</v>
      </c>
      <c r="I261" s="75"/>
    </row>
    <row r="262" spans="1:9" x14ac:dyDescent="0.35">
      <c r="A262">
        <v>33</v>
      </c>
      <c r="B262" s="5">
        <v>50200</v>
      </c>
      <c r="C262" s="5">
        <v>189666</v>
      </c>
      <c r="D262" t="s">
        <v>20</v>
      </c>
      <c r="E262">
        <v>5419</v>
      </c>
      <c r="F262" t="s">
        <v>21</v>
      </c>
      <c r="G262" t="s">
        <v>22</v>
      </c>
      <c r="H262" s="44">
        <f t="shared" si="5"/>
        <v>35.000184535892231</v>
      </c>
      <c r="I262" s="75"/>
    </row>
    <row r="263" spans="1:9" x14ac:dyDescent="0.35">
      <c r="A263">
        <v>34</v>
      </c>
      <c r="B263" s="5">
        <v>9300</v>
      </c>
      <c r="C263" s="5">
        <v>14025</v>
      </c>
      <c r="D263" t="s">
        <v>20</v>
      </c>
      <c r="E263">
        <v>165</v>
      </c>
      <c r="F263" t="s">
        <v>21</v>
      </c>
      <c r="G263" t="s">
        <v>22</v>
      </c>
      <c r="H263" s="44">
        <f t="shared" si="5"/>
        <v>85</v>
      </c>
      <c r="I263" s="75"/>
    </row>
    <row r="264" spans="1:9" x14ac:dyDescent="0.35">
      <c r="A264">
        <v>36</v>
      </c>
      <c r="B264" s="5">
        <v>700</v>
      </c>
      <c r="C264" s="5">
        <v>1101</v>
      </c>
      <c r="D264" t="s">
        <v>20</v>
      </c>
      <c r="E264">
        <v>16</v>
      </c>
      <c r="F264" t="s">
        <v>21</v>
      </c>
      <c r="G264" t="s">
        <v>22</v>
      </c>
      <c r="H264" s="44">
        <f t="shared" si="5"/>
        <v>68.8125</v>
      </c>
      <c r="I264" s="75"/>
    </row>
    <row r="265" spans="1:9" x14ac:dyDescent="0.35">
      <c r="A265">
        <v>37</v>
      </c>
      <c r="B265" s="5">
        <v>8100</v>
      </c>
      <c r="C265" s="5">
        <v>11339</v>
      </c>
      <c r="D265" t="s">
        <v>20</v>
      </c>
      <c r="E265">
        <v>107</v>
      </c>
      <c r="F265" t="s">
        <v>21</v>
      </c>
      <c r="G265" t="s">
        <v>22</v>
      </c>
      <c r="H265" s="44">
        <f t="shared" si="5"/>
        <v>105.97196261682242</v>
      </c>
      <c r="I265" s="75"/>
    </row>
    <row r="266" spans="1:9" x14ac:dyDescent="0.35">
      <c r="A266">
        <v>38</v>
      </c>
      <c r="B266" s="5">
        <v>3100</v>
      </c>
      <c r="C266" s="5">
        <v>10085</v>
      </c>
      <c r="D266" t="s">
        <v>20</v>
      </c>
      <c r="E266">
        <v>134</v>
      </c>
      <c r="F266" t="s">
        <v>21</v>
      </c>
      <c r="G266" t="s">
        <v>22</v>
      </c>
      <c r="H266" s="44">
        <f t="shared" si="5"/>
        <v>75.261194029850742</v>
      </c>
      <c r="I266" s="75"/>
    </row>
    <row r="267" spans="1:9" x14ac:dyDescent="0.35">
      <c r="A267">
        <v>40</v>
      </c>
      <c r="B267" s="5">
        <v>8800</v>
      </c>
      <c r="C267" s="5">
        <v>14878</v>
      </c>
      <c r="D267" t="s">
        <v>20</v>
      </c>
      <c r="E267">
        <v>198</v>
      </c>
      <c r="F267" t="s">
        <v>21</v>
      </c>
      <c r="G267" t="s">
        <v>22</v>
      </c>
      <c r="H267" s="44">
        <f t="shared" si="5"/>
        <v>75.141414141414145</v>
      </c>
      <c r="I267" s="75"/>
    </row>
    <row r="268" spans="1:9" x14ac:dyDescent="0.35">
      <c r="A268">
        <v>42</v>
      </c>
      <c r="B268" s="5">
        <v>1800</v>
      </c>
      <c r="C268" s="5">
        <v>7991</v>
      </c>
      <c r="D268" t="s">
        <v>20</v>
      </c>
      <c r="E268">
        <v>222</v>
      </c>
      <c r="F268" t="s">
        <v>21</v>
      </c>
      <c r="G268" t="s">
        <v>22</v>
      </c>
      <c r="H268" s="44">
        <f t="shared" si="5"/>
        <v>35.995495495495497</v>
      </c>
      <c r="I268" s="75"/>
    </row>
    <row r="269" spans="1:9" x14ac:dyDescent="0.35">
      <c r="A269">
        <v>43</v>
      </c>
      <c r="B269" s="5">
        <v>90200</v>
      </c>
      <c r="C269" s="5">
        <v>167717</v>
      </c>
      <c r="D269" t="s">
        <v>20</v>
      </c>
      <c r="E269">
        <v>6212</v>
      </c>
      <c r="F269" t="s">
        <v>21</v>
      </c>
      <c r="G269" t="s">
        <v>22</v>
      </c>
      <c r="H269" s="44">
        <f t="shared" si="5"/>
        <v>26.998873148744366</v>
      </c>
      <c r="I269" s="75"/>
    </row>
    <row r="270" spans="1:9" x14ac:dyDescent="0.35">
      <c r="A270">
        <v>45</v>
      </c>
      <c r="B270" s="5">
        <v>9500</v>
      </c>
      <c r="C270" s="5">
        <v>4530</v>
      </c>
      <c r="D270" t="s">
        <v>14</v>
      </c>
      <c r="E270">
        <v>48</v>
      </c>
      <c r="F270" t="s">
        <v>21</v>
      </c>
      <c r="G270" t="s">
        <v>22</v>
      </c>
      <c r="H270" s="44">
        <f t="shared" si="5"/>
        <v>94.375</v>
      </c>
      <c r="I270" s="75"/>
    </row>
    <row r="271" spans="1:9" x14ac:dyDescent="0.35">
      <c r="A271">
        <v>46</v>
      </c>
      <c r="B271" s="5">
        <v>3700</v>
      </c>
      <c r="C271" s="5">
        <v>4247</v>
      </c>
      <c r="D271" t="s">
        <v>20</v>
      </c>
      <c r="E271">
        <v>92</v>
      </c>
      <c r="F271" t="s">
        <v>21</v>
      </c>
      <c r="G271" t="s">
        <v>22</v>
      </c>
      <c r="H271" s="44">
        <f t="shared" si="5"/>
        <v>46.163043478260867</v>
      </c>
      <c r="I271" s="75"/>
    </row>
    <row r="272" spans="1:9" x14ac:dyDescent="0.35">
      <c r="A272">
        <v>47</v>
      </c>
      <c r="B272" s="5">
        <v>1500</v>
      </c>
      <c r="C272" s="5">
        <v>7129</v>
      </c>
      <c r="D272" t="s">
        <v>20</v>
      </c>
      <c r="E272">
        <v>149</v>
      </c>
      <c r="F272" t="s">
        <v>21</v>
      </c>
      <c r="G272" t="s">
        <v>22</v>
      </c>
      <c r="H272" s="44">
        <f t="shared" si="5"/>
        <v>47.845637583892618</v>
      </c>
      <c r="I272" s="75"/>
    </row>
    <row r="273" spans="1:9" x14ac:dyDescent="0.35">
      <c r="A273">
        <v>48</v>
      </c>
      <c r="B273" s="5">
        <v>33300</v>
      </c>
      <c r="C273" s="5">
        <v>128862</v>
      </c>
      <c r="D273" t="s">
        <v>20</v>
      </c>
      <c r="E273">
        <v>2431</v>
      </c>
      <c r="F273" t="s">
        <v>21</v>
      </c>
      <c r="G273" t="s">
        <v>22</v>
      </c>
      <c r="H273" s="44">
        <f t="shared" si="5"/>
        <v>53.007815713698065</v>
      </c>
      <c r="I273" s="75"/>
    </row>
    <row r="274" spans="1:9" x14ac:dyDescent="0.35">
      <c r="A274">
        <v>49</v>
      </c>
      <c r="B274" s="5">
        <v>7200</v>
      </c>
      <c r="C274" s="5">
        <v>13653</v>
      </c>
      <c r="D274" t="s">
        <v>20</v>
      </c>
      <c r="E274">
        <v>303</v>
      </c>
      <c r="F274" t="s">
        <v>21</v>
      </c>
      <c r="G274" t="s">
        <v>22</v>
      </c>
      <c r="H274" s="44">
        <f t="shared" si="5"/>
        <v>45.059405940594061</v>
      </c>
      <c r="I274" s="75"/>
    </row>
    <row r="275" spans="1:9" x14ac:dyDescent="0.35">
      <c r="A275">
        <v>52</v>
      </c>
      <c r="B275" s="5">
        <v>7200</v>
      </c>
      <c r="C275" s="5">
        <v>2459</v>
      </c>
      <c r="D275" t="s">
        <v>14</v>
      </c>
      <c r="E275">
        <v>75</v>
      </c>
      <c r="F275" t="s">
        <v>21</v>
      </c>
      <c r="G275" t="s">
        <v>22</v>
      </c>
      <c r="H275" s="44">
        <f t="shared" si="5"/>
        <v>32.786666666666669</v>
      </c>
      <c r="I275" s="75"/>
    </row>
    <row r="276" spans="1:9" x14ac:dyDescent="0.35">
      <c r="A276">
        <v>53</v>
      </c>
      <c r="B276" s="5">
        <v>8800</v>
      </c>
      <c r="C276" s="5">
        <v>12356</v>
      </c>
      <c r="D276" t="s">
        <v>20</v>
      </c>
      <c r="E276">
        <v>209</v>
      </c>
      <c r="F276" t="s">
        <v>21</v>
      </c>
      <c r="G276" t="s">
        <v>22</v>
      </c>
      <c r="H276" s="44">
        <f t="shared" si="5"/>
        <v>59.119617224880386</v>
      </c>
      <c r="I276" s="75"/>
    </row>
    <row r="277" spans="1:9" x14ac:dyDescent="0.35">
      <c r="A277">
        <v>54</v>
      </c>
      <c r="B277" s="5">
        <v>6000</v>
      </c>
      <c r="C277" s="5">
        <v>5392</v>
      </c>
      <c r="D277" t="s">
        <v>14</v>
      </c>
      <c r="E277">
        <v>120</v>
      </c>
      <c r="F277" t="s">
        <v>21</v>
      </c>
      <c r="G277" t="s">
        <v>22</v>
      </c>
      <c r="H277" s="44">
        <f t="shared" si="5"/>
        <v>44.93333333333333</v>
      </c>
      <c r="I277" s="75"/>
    </row>
    <row r="278" spans="1:9" x14ac:dyDescent="0.35">
      <c r="A278">
        <v>55</v>
      </c>
      <c r="B278" s="5">
        <v>6600</v>
      </c>
      <c r="C278" s="5">
        <v>11746</v>
      </c>
      <c r="D278" t="s">
        <v>20</v>
      </c>
      <c r="E278">
        <v>131</v>
      </c>
      <c r="F278" t="s">
        <v>21</v>
      </c>
      <c r="G278" t="s">
        <v>22</v>
      </c>
      <c r="H278" s="44">
        <f t="shared" si="5"/>
        <v>89.664122137404576</v>
      </c>
      <c r="I278" s="75"/>
    </row>
    <row r="279" spans="1:9" x14ac:dyDescent="0.35">
      <c r="A279">
        <v>56</v>
      </c>
      <c r="B279" s="5">
        <v>8000</v>
      </c>
      <c r="C279" s="5">
        <v>11493</v>
      </c>
      <c r="D279" t="s">
        <v>20</v>
      </c>
      <c r="E279">
        <v>164</v>
      </c>
      <c r="F279" t="s">
        <v>21</v>
      </c>
      <c r="G279" t="s">
        <v>22</v>
      </c>
      <c r="H279" s="44">
        <f t="shared" si="5"/>
        <v>70.079268292682926</v>
      </c>
      <c r="I279" s="75"/>
    </row>
    <row r="280" spans="1:9" x14ac:dyDescent="0.35">
      <c r="A280">
        <v>57</v>
      </c>
      <c r="B280" s="5">
        <v>2900</v>
      </c>
      <c r="C280" s="5">
        <v>6243</v>
      </c>
      <c r="D280" t="s">
        <v>20</v>
      </c>
      <c r="E280">
        <v>201</v>
      </c>
      <c r="F280" t="s">
        <v>21</v>
      </c>
      <c r="G280" t="s">
        <v>22</v>
      </c>
      <c r="H280" s="44">
        <f t="shared" si="5"/>
        <v>31.059701492537314</v>
      </c>
      <c r="I280" s="75"/>
    </row>
    <row r="281" spans="1:9" x14ac:dyDescent="0.35">
      <c r="A281">
        <v>58</v>
      </c>
      <c r="B281" s="5">
        <v>2700</v>
      </c>
      <c r="C281" s="5">
        <v>6132</v>
      </c>
      <c r="D281" t="s">
        <v>20</v>
      </c>
      <c r="E281">
        <v>211</v>
      </c>
      <c r="F281" t="s">
        <v>21</v>
      </c>
      <c r="G281" t="s">
        <v>22</v>
      </c>
      <c r="H281" s="44">
        <f t="shared" si="5"/>
        <v>29.061611374407583</v>
      </c>
      <c r="I281" s="75"/>
    </row>
    <row r="282" spans="1:9" x14ac:dyDescent="0.35">
      <c r="A282">
        <v>59</v>
      </c>
      <c r="B282" s="5">
        <v>1400</v>
      </c>
      <c r="C282" s="5">
        <v>3851</v>
      </c>
      <c r="D282" t="s">
        <v>20</v>
      </c>
      <c r="E282">
        <v>128</v>
      </c>
      <c r="F282" t="s">
        <v>21</v>
      </c>
      <c r="G282" t="s">
        <v>22</v>
      </c>
      <c r="H282" s="44">
        <f t="shared" si="5"/>
        <v>30.0859375</v>
      </c>
      <c r="I282" s="75"/>
    </row>
    <row r="283" spans="1:9" x14ac:dyDescent="0.35">
      <c r="A283">
        <v>62</v>
      </c>
      <c r="B283" s="5">
        <v>2000</v>
      </c>
      <c r="C283" s="5">
        <v>14452</v>
      </c>
      <c r="D283" t="s">
        <v>20</v>
      </c>
      <c r="E283">
        <v>249</v>
      </c>
      <c r="F283" t="s">
        <v>21</v>
      </c>
      <c r="G283" t="s">
        <v>22</v>
      </c>
      <c r="H283" s="44">
        <f t="shared" si="5"/>
        <v>58.040160642570278</v>
      </c>
      <c r="I283" s="75"/>
    </row>
    <row r="284" spans="1:9" x14ac:dyDescent="0.35">
      <c r="A284">
        <v>63</v>
      </c>
      <c r="B284" s="5">
        <v>4700</v>
      </c>
      <c r="C284" s="5">
        <v>557</v>
      </c>
      <c r="D284" t="s">
        <v>14</v>
      </c>
      <c r="E284">
        <v>5</v>
      </c>
      <c r="F284" t="s">
        <v>21</v>
      </c>
      <c r="G284" t="s">
        <v>22</v>
      </c>
      <c r="H284" s="44">
        <f t="shared" si="5"/>
        <v>111.4</v>
      </c>
      <c r="I284" s="75"/>
    </row>
    <row r="285" spans="1:9" x14ac:dyDescent="0.35">
      <c r="A285">
        <v>64</v>
      </c>
      <c r="B285" s="5">
        <v>2800</v>
      </c>
      <c r="C285" s="5">
        <v>2734</v>
      </c>
      <c r="D285" t="s">
        <v>14</v>
      </c>
      <c r="E285">
        <v>38</v>
      </c>
      <c r="F285" t="s">
        <v>21</v>
      </c>
      <c r="G285" t="s">
        <v>22</v>
      </c>
      <c r="H285" s="44">
        <f t="shared" si="5"/>
        <v>71.94736842105263</v>
      </c>
      <c r="I285" s="75"/>
    </row>
    <row r="286" spans="1:9" x14ac:dyDescent="0.35">
      <c r="A286">
        <v>65</v>
      </c>
      <c r="B286" s="5">
        <v>6100</v>
      </c>
      <c r="C286" s="5">
        <v>14405</v>
      </c>
      <c r="D286" t="s">
        <v>20</v>
      </c>
      <c r="E286">
        <v>236</v>
      </c>
      <c r="F286" t="s">
        <v>21</v>
      </c>
      <c r="G286" t="s">
        <v>22</v>
      </c>
      <c r="H286" s="44">
        <f t="shared" si="5"/>
        <v>61.038135593220339</v>
      </c>
      <c r="I286" s="75"/>
    </row>
    <row r="287" spans="1:9" x14ac:dyDescent="0.35">
      <c r="A287">
        <v>66</v>
      </c>
      <c r="B287" s="5">
        <v>2900</v>
      </c>
      <c r="C287" s="5">
        <v>1307</v>
      </c>
      <c r="D287" t="s">
        <v>14</v>
      </c>
      <c r="E287">
        <v>12</v>
      </c>
      <c r="F287" t="s">
        <v>21</v>
      </c>
      <c r="G287" t="s">
        <v>22</v>
      </c>
      <c r="H287" s="44">
        <f t="shared" si="5"/>
        <v>108.91666666666667</v>
      </c>
      <c r="I287" s="75"/>
    </row>
    <row r="288" spans="1:9" x14ac:dyDescent="0.35">
      <c r="A288">
        <v>69</v>
      </c>
      <c r="B288" s="5">
        <v>7900</v>
      </c>
      <c r="C288" s="5">
        <v>1901</v>
      </c>
      <c r="D288" t="s">
        <v>74</v>
      </c>
      <c r="E288">
        <v>17</v>
      </c>
      <c r="F288" t="s">
        <v>21</v>
      </c>
      <c r="G288" t="s">
        <v>22</v>
      </c>
      <c r="H288" s="44">
        <f t="shared" si="5"/>
        <v>111.82352941176471</v>
      </c>
      <c r="I288" s="75"/>
    </row>
    <row r="289" spans="1:9" x14ac:dyDescent="0.35">
      <c r="A289">
        <v>71</v>
      </c>
      <c r="B289" s="5">
        <v>6000</v>
      </c>
      <c r="C289" s="5">
        <v>6484</v>
      </c>
      <c r="D289" t="s">
        <v>20</v>
      </c>
      <c r="E289">
        <v>76</v>
      </c>
      <c r="F289" t="s">
        <v>21</v>
      </c>
      <c r="G289" t="s">
        <v>22</v>
      </c>
      <c r="H289" s="44">
        <f t="shared" si="5"/>
        <v>85.315789473684205</v>
      </c>
      <c r="I289" s="75"/>
    </row>
    <row r="290" spans="1:9" x14ac:dyDescent="0.35">
      <c r="A290">
        <v>72</v>
      </c>
      <c r="B290" s="5">
        <v>600</v>
      </c>
      <c r="C290" s="5">
        <v>4022</v>
      </c>
      <c r="D290" t="s">
        <v>20</v>
      </c>
      <c r="E290">
        <v>54</v>
      </c>
      <c r="F290" t="s">
        <v>21</v>
      </c>
      <c r="G290" t="s">
        <v>22</v>
      </c>
      <c r="H290" s="44">
        <f t="shared" si="5"/>
        <v>74.481481481481481</v>
      </c>
      <c r="I290" s="75"/>
    </row>
    <row r="291" spans="1:9" x14ac:dyDescent="0.35">
      <c r="A291">
        <v>73</v>
      </c>
      <c r="B291" s="5">
        <v>1400</v>
      </c>
      <c r="C291" s="5">
        <v>9253</v>
      </c>
      <c r="D291" t="s">
        <v>20</v>
      </c>
      <c r="E291">
        <v>88</v>
      </c>
      <c r="F291" t="s">
        <v>21</v>
      </c>
      <c r="G291" t="s">
        <v>22</v>
      </c>
      <c r="H291" s="44">
        <f t="shared" si="5"/>
        <v>105.14772727272727</v>
      </c>
      <c r="I291" s="75"/>
    </row>
    <row r="292" spans="1:9" x14ac:dyDescent="0.35">
      <c r="A292">
        <v>75</v>
      </c>
      <c r="B292" s="5">
        <v>9700</v>
      </c>
      <c r="C292" s="5">
        <v>14606</v>
      </c>
      <c r="D292" t="s">
        <v>20</v>
      </c>
      <c r="E292">
        <v>170</v>
      </c>
      <c r="F292" t="s">
        <v>21</v>
      </c>
      <c r="G292" t="s">
        <v>22</v>
      </c>
      <c r="H292" s="44">
        <f t="shared" si="5"/>
        <v>85.917647058823533</v>
      </c>
      <c r="I292" s="75"/>
    </row>
    <row r="293" spans="1:9" x14ac:dyDescent="0.35">
      <c r="A293">
        <v>76</v>
      </c>
      <c r="B293" s="5">
        <v>122900</v>
      </c>
      <c r="C293" s="5">
        <v>95993</v>
      </c>
      <c r="D293" t="s">
        <v>14</v>
      </c>
      <c r="E293">
        <v>1684</v>
      </c>
      <c r="F293" t="s">
        <v>21</v>
      </c>
      <c r="G293" t="s">
        <v>22</v>
      </c>
      <c r="H293" s="44">
        <f t="shared" si="5"/>
        <v>57.00296912114014</v>
      </c>
      <c r="I293" s="75"/>
    </row>
    <row r="294" spans="1:9" x14ac:dyDescent="0.35">
      <c r="A294">
        <v>77</v>
      </c>
      <c r="B294" s="5">
        <v>9500</v>
      </c>
      <c r="C294" s="5">
        <v>4460</v>
      </c>
      <c r="D294" t="s">
        <v>14</v>
      </c>
      <c r="E294">
        <v>56</v>
      </c>
      <c r="F294" t="s">
        <v>21</v>
      </c>
      <c r="G294" t="s">
        <v>22</v>
      </c>
      <c r="H294" s="44">
        <f t="shared" si="5"/>
        <v>79.642857142857139</v>
      </c>
      <c r="I294" s="75"/>
    </row>
    <row r="295" spans="1:9" x14ac:dyDescent="0.35">
      <c r="A295">
        <v>78</v>
      </c>
      <c r="B295" s="5">
        <v>4500</v>
      </c>
      <c r="C295" s="5">
        <v>13536</v>
      </c>
      <c r="D295" t="s">
        <v>20</v>
      </c>
      <c r="E295">
        <v>330</v>
      </c>
      <c r="F295" t="s">
        <v>21</v>
      </c>
      <c r="G295" t="s">
        <v>22</v>
      </c>
      <c r="H295" s="44">
        <f t="shared" si="5"/>
        <v>41.018181818181816</v>
      </c>
      <c r="I295" s="75"/>
    </row>
    <row r="296" spans="1:9" x14ac:dyDescent="0.35">
      <c r="A296">
        <v>79</v>
      </c>
      <c r="B296" s="5">
        <v>57800</v>
      </c>
      <c r="C296" s="5">
        <v>40228</v>
      </c>
      <c r="D296" t="s">
        <v>14</v>
      </c>
      <c r="E296">
        <v>838</v>
      </c>
      <c r="F296" t="s">
        <v>21</v>
      </c>
      <c r="G296" t="s">
        <v>22</v>
      </c>
      <c r="H296" s="44">
        <f t="shared" si="5"/>
        <v>48.004773269689736</v>
      </c>
      <c r="I296" s="75"/>
    </row>
    <row r="297" spans="1:9" x14ac:dyDescent="0.35">
      <c r="A297">
        <v>80</v>
      </c>
      <c r="B297" s="5">
        <v>1100</v>
      </c>
      <c r="C297" s="5">
        <v>7012</v>
      </c>
      <c r="D297" t="s">
        <v>20</v>
      </c>
      <c r="E297">
        <v>127</v>
      </c>
      <c r="F297" t="s">
        <v>21</v>
      </c>
      <c r="G297" t="s">
        <v>22</v>
      </c>
      <c r="H297" s="44">
        <f t="shared" si="5"/>
        <v>55.212598425196852</v>
      </c>
      <c r="I297" s="75"/>
    </row>
    <row r="298" spans="1:9" x14ac:dyDescent="0.35">
      <c r="A298">
        <v>81</v>
      </c>
      <c r="B298" s="5">
        <v>16800</v>
      </c>
      <c r="C298" s="5">
        <v>37857</v>
      </c>
      <c r="D298" t="s">
        <v>20</v>
      </c>
      <c r="E298">
        <v>411</v>
      </c>
      <c r="F298" t="s">
        <v>21</v>
      </c>
      <c r="G298" t="s">
        <v>22</v>
      </c>
      <c r="H298" s="44">
        <f t="shared" si="5"/>
        <v>92.109489051094897</v>
      </c>
      <c r="I298" s="75"/>
    </row>
    <row r="299" spans="1:9" x14ac:dyDescent="0.35">
      <c r="A299">
        <v>83</v>
      </c>
      <c r="B299" s="5">
        <v>106400</v>
      </c>
      <c r="C299" s="5">
        <v>39996</v>
      </c>
      <c r="D299" t="s">
        <v>14</v>
      </c>
      <c r="E299">
        <v>1000</v>
      </c>
      <c r="F299" t="s">
        <v>21</v>
      </c>
      <c r="G299" t="s">
        <v>22</v>
      </c>
      <c r="H299" s="44">
        <f t="shared" si="5"/>
        <v>39.996000000000002</v>
      </c>
      <c r="I299" s="75"/>
    </row>
    <row r="300" spans="1:9" x14ac:dyDescent="0.35">
      <c r="A300">
        <v>84</v>
      </c>
      <c r="B300" s="5">
        <v>31400</v>
      </c>
      <c r="C300" s="5">
        <v>41564</v>
      </c>
      <c r="D300" t="s">
        <v>20</v>
      </c>
      <c r="E300">
        <v>374</v>
      </c>
      <c r="F300" t="s">
        <v>21</v>
      </c>
      <c r="G300" t="s">
        <v>22</v>
      </c>
      <c r="H300" s="44">
        <f t="shared" si="5"/>
        <v>111.1336898395722</v>
      </c>
      <c r="I300" s="75"/>
    </row>
    <row r="301" spans="1:9" x14ac:dyDescent="0.35">
      <c r="A301">
        <v>86</v>
      </c>
      <c r="B301" s="5">
        <v>7400</v>
      </c>
      <c r="C301" s="5">
        <v>12405</v>
      </c>
      <c r="D301" t="s">
        <v>20</v>
      </c>
      <c r="E301">
        <v>203</v>
      </c>
      <c r="F301" t="s">
        <v>21</v>
      </c>
      <c r="G301" t="s">
        <v>22</v>
      </c>
      <c r="H301" s="44">
        <f t="shared" si="5"/>
        <v>61.108374384236456</v>
      </c>
      <c r="I301" s="75"/>
    </row>
    <row r="302" spans="1:9" x14ac:dyDescent="0.35">
      <c r="A302">
        <v>88</v>
      </c>
      <c r="B302" s="5">
        <v>4800</v>
      </c>
      <c r="C302" s="5">
        <v>12516</v>
      </c>
      <c r="D302" t="s">
        <v>20</v>
      </c>
      <c r="E302">
        <v>113</v>
      </c>
      <c r="F302" t="s">
        <v>21</v>
      </c>
      <c r="G302" t="s">
        <v>22</v>
      </c>
      <c r="H302" s="44">
        <f t="shared" si="5"/>
        <v>110.76106194690266</v>
      </c>
      <c r="I302" s="75"/>
    </row>
    <row r="303" spans="1:9" x14ac:dyDescent="0.35">
      <c r="A303">
        <v>89</v>
      </c>
      <c r="B303" s="5">
        <v>3400</v>
      </c>
      <c r="C303" s="5">
        <v>8588</v>
      </c>
      <c r="D303" t="s">
        <v>20</v>
      </c>
      <c r="E303">
        <v>96</v>
      </c>
      <c r="F303" t="s">
        <v>21</v>
      </c>
      <c r="G303" t="s">
        <v>22</v>
      </c>
      <c r="H303" s="44">
        <f t="shared" si="5"/>
        <v>89.458333333333329</v>
      </c>
      <c r="I303" s="75"/>
    </row>
    <row r="304" spans="1:9" x14ac:dyDescent="0.35">
      <c r="A304">
        <v>90</v>
      </c>
      <c r="B304" s="5">
        <v>7800</v>
      </c>
      <c r="C304" s="5">
        <v>6132</v>
      </c>
      <c r="D304" t="s">
        <v>14</v>
      </c>
      <c r="E304">
        <v>106</v>
      </c>
      <c r="F304" t="s">
        <v>21</v>
      </c>
      <c r="G304" t="s">
        <v>22</v>
      </c>
      <c r="H304" s="44">
        <f t="shared" si="5"/>
        <v>57.849056603773583</v>
      </c>
      <c r="I304" s="75"/>
    </row>
    <row r="305" spans="1:9" x14ac:dyDescent="0.35">
      <c r="A305">
        <v>93</v>
      </c>
      <c r="B305" s="5">
        <v>108800</v>
      </c>
      <c r="C305" s="5">
        <v>65877</v>
      </c>
      <c r="D305" t="s">
        <v>74</v>
      </c>
      <c r="E305">
        <v>610</v>
      </c>
      <c r="F305" t="s">
        <v>21</v>
      </c>
      <c r="G305" t="s">
        <v>22</v>
      </c>
      <c r="H305" s="44">
        <f t="shared" si="5"/>
        <v>107.99508196721311</v>
      </c>
      <c r="I305" s="75"/>
    </row>
    <row r="306" spans="1:9" x14ac:dyDescent="0.35">
      <c r="A306">
        <v>95</v>
      </c>
      <c r="B306" s="5">
        <v>900</v>
      </c>
      <c r="C306" s="5">
        <v>1017</v>
      </c>
      <c r="D306" t="s">
        <v>20</v>
      </c>
      <c r="E306">
        <v>27</v>
      </c>
      <c r="F306" t="s">
        <v>21</v>
      </c>
      <c r="G306" t="s">
        <v>22</v>
      </c>
      <c r="H306" s="44">
        <f t="shared" si="5"/>
        <v>37.666666666666664</v>
      </c>
      <c r="I306" s="75"/>
    </row>
    <row r="307" spans="1:9" x14ac:dyDescent="0.35">
      <c r="A307">
        <v>96</v>
      </c>
      <c r="B307" s="5">
        <v>69700</v>
      </c>
      <c r="C307" s="5">
        <v>151513</v>
      </c>
      <c r="D307" t="s">
        <v>20</v>
      </c>
      <c r="E307">
        <v>2331</v>
      </c>
      <c r="F307" t="s">
        <v>21</v>
      </c>
      <c r="G307" t="s">
        <v>22</v>
      </c>
      <c r="H307" s="44">
        <f t="shared" si="5"/>
        <v>64.999141999141997</v>
      </c>
      <c r="I307" s="75"/>
    </row>
    <row r="308" spans="1:9" x14ac:dyDescent="0.35">
      <c r="A308">
        <v>97</v>
      </c>
      <c r="B308" s="5">
        <v>1300</v>
      </c>
      <c r="C308" s="5">
        <v>12047</v>
      </c>
      <c r="D308" t="s">
        <v>20</v>
      </c>
      <c r="E308">
        <v>113</v>
      </c>
      <c r="F308" t="s">
        <v>21</v>
      </c>
      <c r="G308" t="s">
        <v>22</v>
      </c>
      <c r="H308" s="44">
        <f t="shared" si="5"/>
        <v>106.61061946902655</v>
      </c>
      <c r="I308" s="75"/>
    </row>
    <row r="309" spans="1:9" x14ac:dyDescent="0.35">
      <c r="A309">
        <v>99</v>
      </c>
      <c r="B309" s="5">
        <v>7600</v>
      </c>
      <c r="C309" s="5">
        <v>14951</v>
      </c>
      <c r="D309" t="s">
        <v>20</v>
      </c>
      <c r="E309">
        <v>164</v>
      </c>
      <c r="F309" t="s">
        <v>21</v>
      </c>
      <c r="G309" t="s">
        <v>22</v>
      </c>
      <c r="H309" s="44">
        <f t="shared" si="5"/>
        <v>91.16463414634147</v>
      </c>
      <c r="I309" s="75"/>
    </row>
    <row r="310" spans="1:9" x14ac:dyDescent="0.35">
      <c r="A310">
        <v>100</v>
      </c>
      <c r="B310" s="5">
        <v>100</v>
      </c>
      <c r="C310" s="5">
        <v>1</v>
      </c>
      <c r="D310" t="s">
        <v>14</v>
      </c>
      <c r="E310">
        <v>1</v>
      </c>
      <c r="F310" t="s">
        <v>21</v>
      </c>
      <c r="G310" t="s">
        <v>22</v>
      </c>
      <c r="H310" s="44">
        <f t="shared" si="5"/>
        <v>1</v>
      </c>
      <c r="I310" s="75"/>
    </row>
    <row r="311" spans="1:9" x14ac:dyDescent="0.35">
      <c r="A311">
        <v>101</v>
      </c>
      <c r="B311" s="5">
        <v>900</v>
      </c>
      <c r="C311" s="5">
        <v>9193</v>
      </c>
      <c r="D311" t="s">
        <v>20</v>
      </c>
      <c r="E311">
        <v>164</v>
      </c>
      <c r="F311" t="s">
        <v>21</v>
      </c>
      <c r="G311" t="s">
        <v>22</v>
      </c>
      <c r="H311" s="44">
        <f t="shared" si="5"/>
        <v>56.054878048780488</v>
      </c>
      <c r="I311" s="75"/>
    </row>
    <row r="312" spans="1:9" x14ac:dyDescent="0.35">
      <c r="A312">
        <v>102</v>
      </c>
      <c r="B312" s="5">
        <v>3700</v>
      </c>
      <c r="C312" s="5">
        <v>10422</v>
      </c>
      <c r="D312" t="s">
        <v>20</v>
      </c>
      <c r="E312">
        <v>336</v>
      </c>
      <c r="F312" t="s">
        <v>21</v>
      </c>
      <c r="G312" t="s">
        <v>22</v>
      </c>
      <c r="H312" s="44">
        <f t="shared" si="5"/>
        <v>31.017857142857142</v>
      </c>
      <c r="I312" s="75"/>
    </row>
    <row r="313" spans="1:9" x14ac:dyDescent="0.35">
      <c r="A313">
        <v>104</v>
      </c>
      <c r="B313" s="5">
        <v>119200</v>
      </c>
      <c r="C313" s="5">
        <v>170623</v>
      </c>
      <c r="D313" t="s">
        <v>20</v>
      </c>
      <c r="E313">
        <v>1917</v>
      </c>
      <c r="F313" t="s">
        <v>21</v>
      </c>
      <c r="G313" t="s">
        <v>22</v>
      </c>
      <c r="H313" s="44">
        <f t="shared" si="5"/>
        <v>89.005216484089729</v>
      </c>
      <c r="I313" s="75"/>
    </row>
    <row r="314" spans="1:9" x14ac:dyDescent="0.35">
      <c r="A314">
        <v>105</v>
      </c>
      <c r="B314" s="5">
        <v>6800</v>
      </c>
      <c r="C314" s="5">
        <v>9829</v>
      </c>
      <c r="D314" t="s">
        <v>20</v>
      </c>
      <c r="E314">
        <v>95</v>
      </c>
      <c r="F314" t="s">
        <v>21</v>
      </c>
      <c r="G314" t="s">
        <v>22</v>
      </c>
      <c r="H314" s="44">
        <f t="shared" si="5"/>
        <v>103.46315789473684</v>
      </c>
      <c r="I314" s="75"/>
    </row>
    <row r="315" spans="1:9" x14ac:dyDescent="0.35">
      <c r="A315">
        <v>106</v>
      </c>
      <c r="B315" s="5">
        <v>3900</v>
      </c>
      <c r="C315" s="5">
        <v>14006</v>
      </c>
      <c r="D315" t="s">
        <v>20</v>
      </c>
      <c r="E315">
        <v>147</v>
      </c>
      <c r="F315" t="s">
        <v>21</v>
      </c>
      <c r="G315" t="s">
        <v>22</v>
      </c>
      <c r="H315" s="44">
        <f t="shared" si="5"/>
        <v>95.278911564625844</v>
      </c>
      <c r="I315" s="75"/>
    </row>
    <row r="316" spans="1:9" x14ac:dyDescent="0.35">
      <c r="A316">
        <v>107</v>
      </c>
      <c r="B316" s="5">
        <v>3500</v>
      </c>
      <c r="C316" s="5">
        <v>6527</v>
      </c>
      <c r="D316" t="s">
        <v>20</v>
      </c>
      <c r="E316">
        <v>86</v>
      </c>
      <c r="F316" t="s">
        <v>21</v>
      </c>
      <c r="G316" t="s">
        <v>22</v>
      </c>
      <c r="H316" s="44">
        <f t="shared" si="5"/>
        <v>75.895348837209298</v>
      </c>
      <c r="I316" s="75"/>
    </row>
    <row r="317" spans="1:9" x14ac:dyDescent="0.35">
      <c r="A317">
        <v>108</v>
      </c>
      <c r="B317" s="5">
        <v>1500</v>
      </c>
      <c r="C317" s="5">
        <v>8929</v>
      </c>
      <c r="D317" t="s">
        <v>20</v>
      </c>
      <c r="E317">
        <v>83</v>
      </c>
      <c r="F317" t="s">
        <v>21</v>
      </c>
      <c r="G317" t="s">
        <v>22</v>
      </c>
      <c r="H317" s="44">
        <f t="shared" si="5"/>
        <v>107.57831325301204</v>
      </c>
      <c r="I317" s="75"/>
    </row>
    <row r="318" spans="1:9" x14ac:dyDescent="0.35">
      <c r="A318">
        <v>109</v>
      </c>
      <c r="B318" s="5">
        <v>5200</v>
      </c>
      <c r="C318" s="5">
        <v>3079</v>
      </c>
      <c r="D318" t="s">
        <v>14</v>
      </c>
      <c r="E318">
        <v>60</v>
      </c>
      <c r="F318" t="s">
        <v>21</v>
      </c>
      <c r="G318" t="s">
        <v>22</v>
      </c>
      <c r="H318" s="44">
        <f t="shared" si="5"/>
        <v>51.31666666666667</v>
      </c>
      <c r="I318" s="75"/>
    </row>
    <row r="319" spans="1:9" x14ac:dyDescent="0.35">
      <c r="A319">
        <v>110</v>
      </c>
      <c r="B319" s="5">
        <v>142400</v>
      </c>
      <c r="C319" s="5">
        <v>21307</v>
      </c>
      <c r="D319" t="s">
        <v>14</v>
      </c>
      <c r="E319">
        <v>296</v>
      </c>
      <c r="F319" t="s">
        <v>21</v>
      </c>
      <c r="G319" t="s">
        <v>22</v>
      </c>
      <c r="H319" s="44">
        <f t="shared" si="5"/>
        <v>71.983108108108112</v>
      </c>
      <c r="I319" s="75"/>
    </row>
    <row r="320" spans="1:9" x14ac:dyDescent="0.35">
      <c r="A320">
        <v>111</v>
      </c>
      <c r="B320" s="5">
        <v>61400</v>
      </c>
      <c r="C320" s="5">
        <v>73653</v>
      </c>
      <c r="D320" t="s">
        <v>20</v>
      </c>
      <c r="E320">
        <v>676</v>
      </c>
      <c r="F320" t="s">
        <v>21</v>
      </c>
      <c r="G320" t="s">
        <v>22</v>
      </c>
      <c r="H320" s="44">
        <f t="shared" si="5"/>
        <v>108.95414201183432</v>
      </c>
      <c r="I320" s="75"/>
    </row>
    <row r="321" spans="1:9" x14ac:dyDescent="0.35">
      <c r="A321">
        <v>113</v>
      </c>
      <c r="B321" s="5">
        <v>3300</v>
      </c>
      <c r="C321" s="5">
        <v>12437</v>
      </c>
      <c r="D321" t="s">
        <v>20</v>
      </c>
      <c r="E321">
        <v>131</v>
      </c>
      <c r="F321" t="s">
        <v>21</v>
      </c>
      <c r="G321" t="s">
        <v>22</v>
      </c>
      <c r="H321" s="44">
        <f t="shared" si="5"/>
        <v>94.938931297709928</v>
      </c>
      <c r="I321" s="75"/>
    </row>
    <row r="322" spans="1:9" x14ac:dyDescent="0.35">
      <c r="A322">
        <v>114</v>
      </c>
      <c r="B322" s="5">
        <v>1900</v>
      </c>
      <c r="C322" s="5">
        <v>13816</v>
      </c>
      <c r="D322" t="s">
        <v>20</v>
      </c>
      <c r="E322">
        <v>126</v>
      </c>
      <c r="F322" t="s">
        <v>21</v>
      </c>
      <c r="G322" t="s">
        <v>22</v>
      </c>
      <c r="H322" s="44">
        <f t="shared" ref="H322:H385" si="6">IFERROR(C322/E322, "n/a")</f>
        <v>109.65079365079364</v>
      </c>
      <c r="I322" s="75"/>
    </row>
    <row r="323" spans="1:9" x14ac:dyDescent="0.35">
      <c r="A323">
        <v>116</v>
      </c>
      <c r="B323" s="5">
        <v>7200</v>
      </c>
      <c r="C323" s="5">
        <v>6336</v>
      </c>
      <c r="D323" t="s">
        <v>14</v>
      </c>
      <c r="E323">
        <v>73</v>
      </c>
      <c r="F323" t="s">
        <v>21</v>
      </c>
      <c r="G323" t="s">
        <v>22</v>
      </c>
      <c r="H323" s="44">
        <f t="shared" si="6"/>
        <v>86.794520547945211</v>
      </c>
      <c r="I323" s="75"/>
    </row>
    <row r="324" spans="1:9" x14ac:dyDescent="0.35">
      <c r="A324">
        <v>117</v>
      </c>
      <c r="B324" s="5">
        <v>4900</v>
      </c>
      <c r="C324" s="5">
        <v>8523</v>
      </c>
      <c r="D324" t="s">
        <v>20</v>
      </c>
      <c r="E324">
        <v>275</v>
      </c>
      <c r="F324" t="s">
        <v>21</v>
      </c>
      <c r="G324" t="s">
        <v>22</v>
      </c>
      <c r="H324" s="44">
        <f t="shared" si="6"/>
        <v>30.992727272727272</v>
      </c>
      <c r="I324" s="75"/>
    </row>
    <row r="325" spans="1:9" x14ac:dyDescent="0.35">
      <c r="A325">
        <v>118</v>
      </c>
      <c r="B325" s="5">
        <v>5400</v>
      </c>
      <c r="C325" s="5">
        <v>6351</v>
      </c>
      <c r="D325" t="s">
        <v>20</v>
      </c>
      <c r="E325">
        <v>67</v>
      </c>
      <c r="F325" t="s">
        <v>21</v>
      </c>
      <c r="G325" t="s">
        <v>22</v>
      </c>
      <c r="H325" s="44">
        <f t="shared" si="6"/>
        <v>94.791044776119406</v>
      </c>
      <c r="I325" s="75"/>
    </row>
    <row r="326" spans="1:9" x14ac:dyDescent="0.35">
      <c r="A326">
        <v>119</v>
      </c>
      <c r="B326" s="5">
        <v>5000</v>
      </c>
      <c r="C326" s="5">
        <v>10748</v>
      </c>
      <c r="D326" t="s">
        <v>20</v>
      </c>
      <c r="E326">
        <v>154</v>
      </c>
      <c r="F326" t="s">
        <v>21</v>
      </c>
      <c r="G326" t="s">
        <v>22</v>
      </c>
      <c r="H326" s="44">
        <f t="shared" si="6"/>
        <v>69.79220779220779</v>
      </c>
      <c r="I326" s="75"/>
    </row>
    <row r="327" spans="1:9" x14ac:dyDescent="0.35">
      <c r="A327">
        <v>120</v>
      </c>
      <c r="B327" s="5">
        <v>75100</v>
      </c>
      <c r="C327" s="5">
        <v>112272</v>
      </c>
      <c r="D327" t="s">
        <v>20</v>
      </c>
      <c r="E327">
        <v>1782</v>
      </c>
      <c r="F327" t="s">
        <v>21</v>
      </c>
      <c r="G327" t="s">
        <v>22</v>
      </c>
      <c r="H327" s="44">
        <f t="shared" si="6"/>
        <v>63.003367003367003</v>
      </c>
      <c r="I327" s="75"/>
    </row>
    <row r="328" spans="1:9" x14ac:dyDescent="0.35">
      <c r="A328">
        <v>121</v>
      </c>
      <c r="B328" s="5">
        <v>45300</v>
      </c>
      <c r="C328" s="5">
        <v>99361</v>
      </c>
      <c r="D328" t="s">
        <v>20</v>
      </c>
      <c r="E328">
        <v>903</v>
      </c>
      <c r="F328" t="s">
        <v>21</v>
      </c>
      <c r="G328" t="s">
        <v>22</v>
      </c>
      <c r="H328" s="44">
        <f t="shared" si="6"/>
        <v>110.0343300110742</v>
      </c>
      <c r="I328" s="75"/>
    </row>
    <row r="329" spans="1:9" x14ac:dyDescent="0.35">
      <c r="A329">
        <v>122</v>
      </c>
      <c r="B329" s="5">
        <v>136800</v>
      </c>
      <c r="C329" s="5">
        <v>88055</v>
      </c>
      <c r="D329" t="s">
        <v>14</v>
      </c>
      <c r="E329">
        <v>3387</v>
      </c>
      <c r="F329" t="s">
        <v>21</v>
      </c>
      <c r="G329" t="s">
        <v>22</v>
      </c>
      <c r="H329" s="44">
        <f t="shared" si="6"/>
        <v>25.997933274284026</v>
      </c>
      <c r="I329" s="75"/>
    </row>
    <row r="330" spans="1:9" x14ac:dyDescent="0.35">
      <c r="A330">
        <v>125</v>
      </c>
      <c r="B330" s="5">
        <v>5300</v>
      </c>
      <c r="C330" s="5">
        <v>8475</v>
      </c>
      <c r="D330" t="s">
        <v>20</v>
      </c>
      <c r="E330">
        <v>180</v>
      </c>
      <c r="F330" t="s">
        <v>21</v>
      </c>
      <c r="G330" t="s">
        <v>22</v>
      </c>
      <c r="H330" s="44">
        <f t="shared" si="6"/>
        <v>47.083333333333336</v>
      </c>
      <c r="I330" s="75"/>
    </row>
    <row r="331" spans="1:9" x14ac:dyDescent="0.35">
      <c r="A331">
        <v>126</v>
      </c>
      <c r="B331" s="5">
        <v>180200</v>
      </c>
      <c r="C331" s="5">
        <v>69617</v>
      </c>
      <c r="D331" t="s">
        <v>14</v>
      </c>
      <c r="E331">
        <v>774</v>
      </c>
      <c r="F331" t="s">
        <v>21</v>
      </c>
      <c r="G331" t="s">
        <v>22</v>
      </c>
      <c r="H331" s="44">
        <f t="shared" si="6"/>
        <v>89.944444444444443</v>
      </c>
      <c r="I331" s="75"/>
    </row>
    <row r="332" spans="1:9" x14ac:dyDescent="0.35">
      <c r="A332">
        <v>128</v>
      </c>
      <c r="B332" s="5">
        <v>70600</v>
      </c>
      <c r="C332" s="5">
        <v>42596</v>
      </c>
      <c r="D332" t="s">
        <v>74</v>
      </c>
      <c r="E332">
        <v>532</v>
      </c>
      <c r="F332" t="s">
        <v>21</v>
      </c>
      <c r="G332" t="s">
        <v>22</v>
      </c>
      <c r="H332" s="44">
        <f t="shared" si="6"/>
        <v>80.067669172932327</v>
      </c>
      <c r="I332" s="75"/>
    </row>
    <row r="333" spans="1:9" x14ac:dyDescent="0.35">
      <c r="A333">
        <v>132</v>
      </c>
      <c r="B333" s="5">
        <v>3300</v>
      </c>
      <c r="C333" s="5">
        <v>3834</v>
      </c>
      <c r="D333" t="s">
        <v>20</v>
      </c>
      <c r="E333">
        <v>89</v>
      </c>
      <c r="F333" t="s">
        <v>21</v>
      </c>
      <c r="G333" t="s">
        <v>22</v>
      </c>
      <c r="H333" s="44">
        <f t="shared" si="6"/>
        <v>43.078651685393261</v>
      </c>
      <c r="I333" s="75"/>
    </row>
    <row r="334" spans="1:9" x14ac:dyDescent="0.35">
      <c r="A334">
        <v>133</v>
      </c>
      <c r="B334" s="5">
        <v>4500</v>
      </c>
      <c r="C334" s="5">
        <v>13985</v>
      </c>
      <c r="D334" t="s">
        <v>20</v>
      </c>
      <c r="E334">
        <v>159</v>
      </c>
      <c r="F334" t="s">
        <v>21</v>
      </c>
      <c r="G334" t="s">
        <v>22</v>
      </c>
      <c r="H334" s="44">
        <f t="shared" si="6"/>
        <v>87.95597484276729</v>
      </c>
      <c r="I334" s="75"/>
    </row>
    <row r="335" spans="1:9" x14ac:dyDescent="0.35">
      <c r="A335">
        <v>135</v>
      </c>
      <c r="B335" s="5">
        <v>7700</v>
      </c>
      <c r="C335" s="5">
        <v>5488</v>
      </c>
      <c r="D335" t="s">
        <v>14</v>
      </c>
      <c r="E335">
        <v>117</v>
      </c>
      <c r="F335" t="s">
        <v>21</v>
      </c>
      <c r="G335" t="s">
        <v>22</v>
      </c>
      <c r="H335" s="44">
        <f t="shared" si="6"/>
        <v>46.905982905982903</v>
      </c>
      <c r="I335" s="75"/>
    </row>
    <row r="336" spans="1:9" x14ac:dyDescent="0.35">
      <c r="A336">
        <v>136</v>
      </c>
      <c r="B336" s="5">
        <v>82800</v>
      </c>
      <c r="C336" s="5">
        <v>2721</v>
      </c>
      <c r="D336" t="s">
        <v>74</v>
      </c>
      <c r="E336">
        <v>58</v>
      </c>
      <c r="F336" t="s">
        <v>21</v>
      </c>
      <c r="G336" t="s">
        <v>22</v>
      </c>
      <c r="H336" s="44">
        <f t="shared" si="6"/>
        <v>46.913793103448278</v>
      </c>
      <c r="I336" s="75"/>
    </row>
    <row r="337" spans="1:9" x14ac:dyDescent="0.35">
      <c r="A337">
        <v>137</v>
      </c>
      <c r="B337" s="5">
        <v>1800</v>
      </c>
      <c r="C337" s="5">
        <v>4712</v>
      </c>
      <c r="D337" t="s">
        <v>20</v>
      </c>
      <c r="E337">
        <v>50</v>
      </c>
      <c r="F337" t="s">
        <v>21</v>
      </c>
      <c r="G337" t="s">
        <v>22</v>
      </c>
      <c r="H337" s="44">
        <f t="shared" si="6"/>
        <v>94.24</v>
      </c>
      <c r="I337" s="75"/>
    </row>
    <row r="338" spans="1:9" x14ac:dyDescent="0.35">
      <c r="A338">
        <v>138</v>
      </c>
      <c r="B338" s="5">
        <v>9600</v>
      </c>
      <c r="C338" s="5">
        <v>9216</v>
      </c>
      <c r="D338" t="s">
        <v>14</v>
      </c>
      <c r="E338">
        <v>115</v>
      </c>
      <c r="F338" t="s">
        <v>21</v>
      </c>
      <c r="G338" t="s">
        <v>22</v>
      </c>
      <c r="H338" s="44">
        <f t="shared" si="6"/>
        <v>80.139130434782615</v>
      </c>
      <c r="I338" s="75"/>
    </row>
    <row r="339" spans="1:9" x14ac:dyDescent="0.35">
      <c r="A339">
        <v>139</v>
      </c>
      <c r="B339" s="5">
        <v>92100</v>
      </c>
      <c r="C339" s="5">
        <v>19246</v>
      </c>
      <c r="D339" t="s">
        <v>14</v>
      </c>
      <c r="E339">
        <v>326</v>
      </c>
      <c r="F339" t="s">
        <v>21</v>
      </c>
      <c r="G339" t="s">
        <v>22</v>
      </c>
      <c r="H339" s="44">
        <f t="shared" si="6"/>
        <v>59.036809815950917</v>
      </c>
      <c r="I339" s="75"/>
    </row>
    <row r="340" spans="1:9" x14ac:dyDescent="0.35">
      <c r="A340">
        <v>140</v>
      </c>
      <c r="B340" s="5">
        <v>5500</v>
      </c>
      <c r="C340" s="5">
        <v>12274</v>
      </c>
      <c r="D340" t="s">
        <v>20</v>
      </c>
      <c r="E340">
        <v>186</v>
      </c>
      <c r="F340" t="s">
        <v>21</v>
      </c>
      <c r="G340" t="s">
        <v>22</v>
      </c>
      <c r="H340" s="44">
        <f t="shared" si="6"/>
        <v>65.989247311827953</v>
      </c>
      <c r="I340" s="75"/>
    </row>
    <row r="341" spans="1:9" x14ac:dyDescent="0.35">
      <c r="A341">
        <v>141</v>
      </c>
      <c r="B341" s="5">
        <v>64300</v>
      </c>
      <c r="C341" s="5">
        <v>65323</v>
      </c>
      <c r="D341" t="s">
        <v>20</v>
      </c>
      <c r="E341">
        <v>1071</v>
      </c>
      <c r="F341" t="s">
        <v>21</v>
      </c>
      <c r="G341" t="s">
        <v>22</v>
      </c>
      <c r="H341" s="44">
        <f t="shared" si="6"/>
        <v>60.992530345471522</v>
      </c>
      <c r="I341" s="75"/>
    </row>
    <row r="342" spans="1:9" x14ac:dyDescent="0.35">
      <c r="A342">
        <v>142</v>
      </c>
      <c r="B342" s="5">
        <v>5000</v>
      </c>
      <c r="C342" s="5">
        <v>11502</v>
      </c>
      <c r="D342" t="s">
        <v>20</v>
      </c>
      <c r="E342">
        <v>117</v>
      </c>
      <c r="F342" t="s">
        <v>21</v>
      </c>
      <c r="G342" t="s">
        <v>22</v>
      </c>
      <c r="H342" s="44">
        <f t="shared" si="6"/>
        <v>98.307692307692307</v>
      </c>
      <c r="I342" s="75"/>
    </row>
    <row r="343" spans="1:9" x14ac:dyDescent="0.35">
      <c r="A343">
        <v>143</v>
      </c>
      <c r="B343" s="5">
        <v>5400</v>
      </c>
      <c r="C343" s="5">
        <v>7322</v>
      </c>
      <c r="D343" t="s">
        <v>20</v>
      </c>
      <c r="E343">
        <v>70</v>
      </c>
      <c r="F343" t="s">
        <v>21</v>
      </c>
      <c r="G343" t="s">
        <v>22</v>
      </c>
      <c r="H343" s="44">
        <f t="shared" si="6"/>
        <v>104.6</v>
      </c>
      <c r="I343" s="75"/>
    </row>
    <row r="344" spans="1:9" x14ac:dyDescent="0.35">
      <c r="A344">
        <v>144</v>
      </c>
      <c r="B344" s="5">
        <v>9000</v>
      </c>
      <c r="C344" s="5">
        <v>11619</v>
      </c>
      <c r="D344" t="s">
        <v>20</v>
      </c>
      <c r="E344">
        <v>135</v>
      </c>
      <c r="F344" t="s">
        <v>21</v>
      </c>
      <c r="G344" t="s">
        <v>22</v>
      </c>
      <c r="H344" s="44">
        <f t="shared" si="6"/>
        <v>86.066666666666663</v>
      </c>
      <c r="I344" s="75"/>
    </row>
    <row r="345" spans="1:9" x14ac:dyDescent="0.35">
      <c r="A345">
        <v>146</v>
      </c>
      <c r="B345" s="5">
        <v>8800</v>
      </c>
      <c r="C345" s="5">
        <v>1518</v>
      </c>
      <c r="D345" t="s">
        <v>74</v>
      </c>
      <c r="E345">
        <v>51</v>
      </c>
      <c r="F345" t="s">
        <v>21</v>
      </c>
      <c r="G345" t="s">
        <v>22</v>
      </c>
      <c r="H345" s="44">
        <f t="shared" si="6"/>
        <v>29.764705882352942</v>
      </c>
      <c r="I345" s="75"/>
    </row>
    <row r="346" spans="1:9" x14ac:dyDescent="0.35">
      <c r="A346">
        <v>147</v>
      </c>
      <c r="B346" s="5">
        <v>8300</v>
      </c>
      <c r="C346" s="5">
        <v>9337</v>
      </c>
      <c r="D346" t="s">
        <v>20</v>
      </c>
      <c r="E346">
        <v>199</v>
      </c>
      <c r="F346" t="s">
        <v>21</v>
      </c>
      <c r="G346" t="s">
        <v>22</v>
      </c>
      <c r="H346" s="44">
        <f t="shared" si="6"/>
        <v>46.91959798994975</v>
      </c>
      <c r="I346" s="75"/>
    </row>
    <row r="347" spans="1:9" x14ac:dyDescent="0.35">
      <c r="A347">
        <v>148</v>
      </c>
      <c r="B347" s="5">
        <v>9300</v>
      </c>
      <c r="C347" s="5">
        <v>11255</v>
      </c>
      <c r="D347" t="s">
        <v>20</v>
      </c>
      <c r="E347">
        <v>107</v>
      </c>
      <c r="F347" t="s">
        <v>21</v>
      </c>
      <c r="G347" t="s">
        <v>22</v>
      </c>
      <c r="H347" s="44">
        <f t="shared" si="6"/>
        <v>105.18691588785046</v>
      </c>
      <c r="I347" s="75"/>
    </row>
    <row r="348" spans="1:9" x14ac:dyDescent="0.35">
      <c r="A348">
        <v>149</v>
      </c>
      <c r="B348" s="5">
        <v>6200</v>
      </c>
      <c r="C348" s="5">
        <v>13632</v>
      </c>
      <c r="D348" t="s">
        <v>20</v>
      </c>
      <c r="E348">
        <v>195</v>
      </c>
      <c r="F348" t="s">
        <v>21</v>
      </c>
      <c r="G348" t="s">
        <v>22</v>
      </c>
      <c r="H348" s="44">
        <f t="shared" si="6"/>
        <v>69.907692307692301</v>
      </c>
      <c r="I348" s="75"/>
    </row>
    <row r="349" spans="1:9" x14ac:dyDescent="0.35">
      <c r="A349">
        <v>150</v>
      </c>
      <c r="B349" s="5">
        <v>100</v>
      </c>
      <c r="C349" s="5">
        <v>1</v>
      </c>
      <c r="D349" t="s">
        <v>14</v>
      </c>
      <c r="E349">
        <v>1</v>
      </c>
      <c r="F349" t="s">
        <v>21</v>
      </c>
      <c r="G349" t="s">
        <v>22</v>
      </c>
      <c r="H349" s="44">
        <f t="shared" si="6"/>
        <v>1</v>
      </c>
      <c r="I349" s="75"/>
    </row>
    <row r="350" spans="1:9" x14ac:dyDescent="0.35">
      <c r="A350">
        <v>151</v>
      </c>
      <c r="B350" s="5">
        <v>137200</v>
      </c>
      <c r="C350" s="5">
        <v>88037</v>
      </c>
      <c r="D350" t="s">
        <v>14</v>
      </c>
      <c r="E350">
        <v>1467</v>
      </c>
      <c r="F350" t="s">
        <v>21</v>
      </c>
      <c r="G350" t="s">
        <v>22</v>
      </c>
      <c r="H350" s="44">
        <f t="shared" si="6"/>
        <v>60.011588275391958</v>
      </c>
      <c r="I350" s="75"/>
    </row>
    <row r="351" spans="1:9" x14ac:dyDescent="0.35">
      <c r="A351">
        <v>152</v>
      </c>
      <c r="B351" s="5">
        <v>41500</v>
      </c>
      <c r="C351" s="5">
        <v>175573</v>
      </c>
      <c r="D351" t="s">
        <v>20</v>
      </c>
      <c r="E351">
        <v>3376</v>
      </c>
      <c r="F351" t="s">
        <v>21</v>
      </c>
      <c r="G351" t="s">
        <v>22</v>
      </c>
      <c r="H351" s="44">
        <f t="shared" si="6"/>
        <v>52.006220379146917</v>
      </c>
      <c r="I351" s="75"/>
    </row>
    <row r="352" spans="1:9" x14ac:dyDescent="0.35">
      <c r="A352">
        <v>153</v>
      </c>
      <c r="B352" s="5">
        <v>189400</v>
      </c>
      <c r="C352" s="5">
        <v>176112</v>
      </c>
      <c r="D352" t="s">
        <v>14</v>
      </c>
      <c r="E352">
        <v>5681</v>
      </c>
      <c r="F352" t="s">
        <v>21</v>
      </c>
      <c r="G352" t="s">
        <v>22</v>
      </c>
      <c r="H352" s="44">
        <f t="shared" si="6"/>
        <v>31.000176025347649</v>
      </c>
      <c r="I352" s="75"/>
    </row>
    <row r="353" spans="1:9" x14ac:dyDescent="0.35">
      <c r="A353">
        <v>154</v>
      </c>
      <c r="B353" s="5">
        <v>171300</v>
      </c>
      <c r="C353" s="5">
        <v>100650</v>
      </c>
      <c r="D353" t="s">
        <v>14</v>
      </c>
      <c r="E353">
        <v>1059</v>
      </c>
      <c r="F353" t="s">
        <v>21</v>
      </c>
      <c r="G353" t="s">
        <v>22</v>
      </c>
      <c r="H353" s="44">
        <f t="shared" si="6"/>
        <v>95.042492917847028</v>
      </c>
      <c r="I353" s="75"/>
    </row>
    <row r="354" spans="1:9" x14ac:dyDescent="0.35">
      <c r="A354">
        <v>155</v>
      </c>
      <c r="B354" s="5">
        <v>139500</v>
      </c>
      <c r="C354" s="5">
        <v>90706</v>
      </c>
      <c r="D354" t="s">
        <v>14</v>
      </c>
      <c r="E354">
        <v>1194</v>
      </c>
      <c r="F354" t="s">
        <v>21</v>
      </c>
      <c r="G354" t="s">
        <v>22</v>
      </c>
      <c r="H354" s="44">
        <f t="shared" si="6"/>
        <v>75.968174204355108</v>
      </c>
      <c r="I354" s="75"/>
    </row>
    <row r="355" spans="1:9" x14ac:dyDescent="0.35">
      <c r="A355">
        <v>158</v>
      </c>
      <c r="B355" s="5">
        <v>2100</v>
      </c>
      <c r="C355" s="5">
        <v>4640</v>
      </c>
      <c r="D355" t="s">
        <v>20</v>
      </c>
      <c r="E355">
        <v>41</v>
      </c>
      <c r="F355" t="s">
        <v>21</v>
      </c>
      <c r="G355" t="s">
        <v>22</v>
      </c>
      <c r="H355" s="44">
        <f t="shared" si="6"/>
        <v>113.17073170731707</v>
      </c>
      <c r="I355" s="75"/>
    </row>
    <row r="356" spans="1:9" x14ac:dyDescent="0.35">
      <c r="A356">
        <v>159</v>
      </c>
      <c r="B356" s="5">
        <v>191200</v>
      </c>
      <c r="C356" s="5">
        <v>191222</v>
      </c>
      <c r="D356" t="s">
        <v>20</v>
      </c>
      <c r="E356">
        <v>1821</v>
      </c>
      <c r="F356" t="s">
        <v>21</v>
      </c>
      <c r="G356" t="s">
        <v>22</v>
      </c>
      <c r="H356" s="44">
        <f t="shared" si="6"/>
        <v>105.00933552992861</v>
      </c>
      <c r="I356" s="75"/>
    </row>
    <row r="357" spans="1:9" x14ac:dyDescent="0.35">
      <c r="A357">
        <v>160</v>
      </c>
      <c r="B357" s="5">
        <v>8000</v>
      </c>
      <c r="C357" s="5">
        <v>12985</v>
      </c>
      <c r="D357" t="s">
        <v>20</v>
      </c>
      <c r="E357">
        <v>164</v>
      </c>
      <c r="F357" t="s">
        <v>21</v>
      </c>
      <c r="G357" t="s">
        <v>22</v>
      </c>
      <c r="H357" s="44">
        <f t="shared" si="6"/>
        <v>79.176829268292678</v>
      </c>
      <c r="I357" s="75"/>
    </row>
    <row r="358" spans="1:9" x14ac:dyDescent="0.35">
      <c r="A358">
        <v>161</v>
      </c>
      <c r="B358" s="5">
        <v>5500</v>
      </c>
      <c r="C358" s="5">
        <v>4300</v>
      </c>
      <c r="D358" t="s">
        <v>14</v>
      </c>
      <c r="E358">
        <v>75</v>
      </c>
      <c r="F358" t="s">
        <v>21</v>
      </c>
      <c r="G358" t="s">
        <v>22</v>
      </c>
      <c r="H358" s="44">
        <f t="shared" si="6"/>
        <v>57.333333333333336</v>
      </c>
      <c r="I358" s="75"/>
    </row>
    <row r="359" spans="1:9" x14ac:dyDescent="0.35">
      <c r="A359">
        <v>163</v>
      </c>
      <c r="B359" s="5">
        <v>3500</v>
      </c>
      <c r="C359" s="5">
        <v>8864</v>
      </c>
      <c r="D359" t="s">
        <v>20</v>
      </c>
      <c r="E359">
        <v>246</v>
      </c>
      <c r="F359" t="s">
        <v>21</v>
      </c>
      <c r="G359" t="s">
        <v>22</v>
      </c>
      <c r="H359" s="44">
        <f t="shared" si="6"/>
        <v>36.032520325203251</v>
      </c>
      <c r="I359" s="75"/>
    </row>
    <row r="360" spans="1:9" x14ac:dyDescent="0.35">
      <c r="A360">
        <v>164</v>
      </c>
      <c r="B360" s="5">
        <v>150500</v>
      </c>
      <c r="C360" s="5">
        <v>150755</v>
      </c>
      <c r="D360" t="s">
        <v>20</v>
      </c>
      <c r="E360">
        <v>1396</v>
      </c>
      <c r="F360" t="s">
        <v>21</v>
      </c>
      <c r="G360" t="s">
        <v>22</v>
      </c>
      <c r="H360" s="44">
        <f t="shared" si="6"/>
        <v>107.99068767908309</v>
      </c>
      <c r="I360" s="75"/>
    </row>
    <row r="361" spans="1:9" x14ac:dyDescent="0.35">
      <c r="A361">
        <v>165</v>
      </c>
      <c r="B361" s="5">
        <v>90400</v>
      </c>
      <c r="C361" s="5">
        <v>110279</v>
      </c>
      <c r="D361" t="s">
        <v>20</v>
      </c>
      <c r="E361">
        <v>2506</v>
      </c>
      <c r="F361" t="s">
        <v>21</v>
      </c>
      <c r="G361" t="s">
        <v>22</v>
      </c>
      <c r="H361" s="44">
        <f t="shared" si="6"/>
        <v>44.005985634477256</v>
      </c>
      <c r="I361" s="75"/>
    </row>
    <row r="362" spans="1:9" x14ac:dyDescent="0.35">
      <c r="A362">
        <v>166</v>
      </c>
      <c r="B362" s="5">
        <v>9800</v>
      </c>
      <c r="C362" s="5">
        <v>13439</v>
      </c>
      <c r="D362" t="s">
        <v>20</v>
      </c>
      <c r="E362">
        <v>244</v>
      </c>
      <c r="F362" t="s">
        <v>21</v>
      </c>
      <c r="G362" t="s">
        <v>22</v>
      </c>
      <c r="H362" s="44">
        <f t="shared" si="6"/>
        <v>55.077868852459019</v>
      </c>
      <c r="I362" s="75"/>
    </row>
    <row r="363" spans="1:9" x14ac:dyDescent="0.35">
      <c r="A363">
        <v>169</v>
      </c>
      <c r="B363" s="5">
        <v>23300</v>
      </c>
      <c r="C363" s="5">
        <v>98811</v>
      </c>
      <c r="D363" t="s">
        <v>20</v>
      </c>
      <c r="E363">
        <v>1267</v>
      </c>
      <c r="F363" t="s">
        <v>21</v>
      </c>
      <c r="G363" t="s">
        <v>22</v>
      </c>
      <c r="H363" s="44">
        <f t="shared" si="6"/>
        <v>77.988161010260455</v>
      </c>
      <c r="I363" s="75"/>
    </row>
    <row r="364" spans="1:9" x14ac:dyDescent="0.35">
      <c r="A364">
        <v>170</v>
      </c>
      <c r="B364" s="5">
        <v>188100</v>
      </c>
      <c r="C364" s="5">
        <v>5528</v>
      </c>
      <c r="D364" t="s">
        <v>14</v>
      </c>
      <c r="E364">
        <v>67</v>
      </c>
      <c r="F364" t="s">
        <v>21</v>
      </c>
      <c r="G364" t="s">
        <v>22</v>
      </c>
      <c r="H364" s="44">
        <f t="shared" si="6"/>
        <v>82.507462686567166</v>
      </c>
      <c r="I364" s="75"/>
    </row>
    <row r="365" spans="1:9" x14ac:dyDescent="0.35">
      <c r="A365">
        <v>171</v>
      </c>
      <c r="B365" s="5">
        <v>4900</v>
      </c>
      <c r="C365" s="5">
        <v>521</v>
      </c>
      <c r="D365" t="s">
        <v>14</v>
      </c>
      <c r="E365">
        <v>5</v>
      </c>
      <c r="F365" t="s">
        <v>21</v>
      </c>
      <c r="G365" t="s">
        <v>22</v>
      </c>
      <c r="H365" s="44">
        <f t="shared" si="6"/>
        <v>104.2</v>
      </c>
      <c r="I365" s="75"/>
    </row>
    <row r="366" spans="1:9" x14ac:dyDescent="0.35">
      <c r="A366">
        <v>172</v>
      </c>
      <c r="B366" s="5">
        <v>800</v>
      </c>
      <c r="C366" s="5">
        <v>663</v>
      </c>
      <c r="D366" t="s">
        <v>14</v>
      </c>
      <c r="E366">
        <v>26</v>
      </c>
      <c r="F366" t="s">
        <v>21</v>
      </c>
      <c r="G366" t="s">
        <v>22</v>
      </c>
      <c r="H366" s="44">
        <f t="shared" si="6"/>
        <v>25.5</v>
      </c>
      <c r="I366" s="75"/>
    </row>
    <row r="367" spans="1:9" x14ac:dyDescent="0.35">
      <c r="A367">
        <v>173</v>
      </c>
      <c r="B367" s="5">
        <v>96700</v>
      </c>
      <c r="C367" s="5">
        <v>157635</v>
      </c>
      <c r="D367" t="s">
        <v>20</v>
      </c>
      <c r="E367">
        <v>1561</v>
      </c>
      <c r="F367" t="s">
        <v>21</v>
      </c>
      <c r="G367" t="s">
        <v>22</v>
      </c>
      <c r="H367" s="44">
        <f t="shared" si="6"/>
        <v>100.98334401024984</v>
      </c>
      <c r="I367" s="75"/>
    </row>
    <row r="368" spans="1:9" x14ac:dyDescent="0.35">
      <c r="A368">
        <v>174</v>
      </c>
      <c r="B368" s="5">
        <v>600</v>
      </c>
      <c r="C368" s="5">
        <v>5368</v>
      </c>
      <c r="D368" t="s">
        <v>20</v>
      </c>
      <c r="E368">
        <v>48</v>
      </c>
      <c r="F368" t="s">
        <v>21</v>
      </c>
      <c r="G368" t="s">
        <v>22</v>
      </c>
      <c r="H368" s="44">
        <f t="shared" si="6"/>
        <v>111.83333333333333</v>
      </c>
      <c r="I368" s="75"/>
    </row>
    <row r="369" spans="1:9" x14ac:dyDescent="0.35">
      <c r="A369">
        <v>175</v>
      </c>
      <c r="B369" s="5">
        <v>181200</v>
      </c>
      <c r="C369" s="5">
        <v>47459</v>
      </c>
      <c r="D369" t="s">
        <v>14</v>
      </c>
      <c r="E369">
        <v>1130</v>
      </c>
      <c r="F369" t="s">
        <v>21</v>
      </c>
      <c r="G369" t="s">
        <v>22</v>
      </c>
      <c r="H369" s="44">
        <f t="shared" si="6"/>
        <v>41.999115044247787</v>
      </c>
      <c r="I369" s="75"/>
    </row>
    <row r="370" spans="1:9" x14ac:dyDescent="0.35">
      <c r="A370">
        <v>176</v>
      </c>
      <c r="B370" s="5">
        <v>115000</v>
      </c>
      <c r="C370" s="5">
        <v>86060</v>
      </c>
      <c r="D370" t="s">
        <v>14</v>
      </c>
      <c r="E370">
        <v>782</v>
      </c>
      <c r="F370" t="s">
        <v>21</v>
      </c>
      <c r="G370" t="s">
        <v>22</v>
      </c>
      <c r="H370" s="44">
        <f t="shared" si="6"/>
        <v>110.05115089514067</v>
      </c>
      <c r="I370" s="75"/>
    </row>
    <row r="371" spans="1:9" x14ac:dyDescent="0.35">
      <c r="A371">
        <v>177</v>
      </c>
      <c r="B371" s="5">
        <v>38800</v>
      </c>
      <c r="C371" s="5">
        <v>161593</v>
      </c>
      <c r="D371" t="s">
        <v>20</v>
      </c>
      <c r="E371">
        <v>2739</v>
      </c>
      <c r="F371" t="s">
        <v>21</v>
      </c>
      <c r="G371" t="s">
        <v>22</v>
      </c>
      <c r="H371" s="44">
        <f t="shared" si="6"/>
        <v>58.997079225994888</v>
      </c>
      <c r="I371" s="75"/>
    </row>
    <row r="372" spans="1:9" x14ac:dyDescent="0.35">
      <c r="A372">
        <v>178</v>
      </c>
      <c r="B372" s="5">
        <v>7200</v>
      </c>
      <c r="C372" s="5">
        <v>6927</v>
      </c>
      <c r="D372" t="s">
        <v>14</v>
      </c>
      <c r="E372">
        <v>210</v>
      </c>
      <c r="F372" t="s">
        <v>21</v>
      </c>
      <c r="G372" t="s">
        <v>22</v>
      </c>
      <c r="H372" s="44">
        <f t="shared" si="6"/>
        <v>32.985714285714288</v>
      </c>
      <c r="I372" s="75"/>
    </row>
    <row r="373" spans="1:9" x14ac:dyDescent="0.35">
      <c r="A373">
        <v>181</v>
      </c>
      <c r="B373" s="5">
        <v>8600</v>
      </c>
      <c r="C373" s="5">
        <v>5315</v>
      </c>
      <c r="D373" t="s">
        <v>14</v>
      </c>
      <c r="E373">
        <v>136</v>
      </c>
      <c r="F373" t="s">
        <v>21</v>
      </c>
      <c r="G373" t="s">
        <v>22</v>
      </c>
      <c r="H373" s="44">
        <f t="shared" si="6"/>
        <v>39.080882352941174</v>
      </c>
      <c r="I373" s="75"/>
    </row>
    <row r="374" spans="1:9" x14ac:dyDescent="0.35">
      <c r="A374">
        <v>184</v>
      </c>
      <c r="B374" s="5">
        <v>3600</v>
      </c>
      <c r="C374" s="5">
        <v>10550</v>
      </c>
      <c r="D374" t="s">
        <v>20</v>
      </c>
      <c r="E374">
        <v>340</v>
      </c>
      <c r="F374" t="s">
        <v>21</v>
      </c>
      <c r="G374" t="s">
        <v>22</v>
      </c>
      <c r="H374" s="44">
        <f t="shared" si="6"/>
        <v>31.029411764705884</v>
      </c>
      <c r="I374" s="75"/>
    </row>
    <row r="375" spans="1:9" x14ac:dyDescent="0.35">
      <c r="A375">
        <v>185</v>
      </c>
      <c r="B375" s="5">
        <v>1000</v>
      </c>
      <c r="C375" s="5">
        <v>718</v>
      </c>
      <c r="D375" t="s">
        <v>14</v>
      </c>
      <c r="E375">
        <v>19</v>
      </c>
      <c r="F375" t="s">
        <v>21</v>
      </c>
      <c r="G375" t="s">
        <v>22</v>
      </c>
      <c r="H375" s="44">
        <f t="shared" si="6"/>
        <v>37.789473684210527</v>
      </c>
      <c r="I375" s="75"/>
    </row>
    <row r="376" spans="1:9" x14ac:dyDescent="0.35">
      <c r="A376">
        <v>186</v>
      </c>
      <c r="B376" s="5">
        <v>88800</v>
      </c>
      <c r="C376" s="5">
        <v>28358</v>
      </c>
      <c r="D376" t="s">
        <v>14</v>
      </c>
      <c r="E376">
        <v>886</v>
      </c>
      <c r="F376" t="s">
        <v>21</v>
      </c>
      <c r="G376" t="s">
        <v>22</v>
      </c>
      <c r="H376" s="44">
        <f t="shared" si="6"/>
        <v>32.006772009029348</v>
      </c>
      <c r="I376" s="75"/>
    </row>
    <row r="377" spans="1:9" x14ac:dyDescent="0.35">
      <c r="A377">
        <v>189</v>
      </c>
      <c r="B377" s="5">
        <v>191300</v>
      </c>
      <c r="C377" s="5">
        <v>45004</v>
      </c>
      <c r="D377" t="s">
        <v>74</v>
      </c>
      <c r="E377">
        <v>441</v>
      </c>
      <c r="F377" t="s">
        <v>21</v>
      </c>
      <c r="G377" t="s">
        <v>22</v>
      </c>
      <c r="H377" s="44">
        <f t="shared" si="6"/>
        <v>102.0498866213152</v>
      </c>
      <c r="I377" s="75"/>
    </row>
    <row r="378" spans="1:9" x14ac:dyDescent="0.35">
      <c r="A378">
        <v>190</v>
      </c>
      <c r="B378" s="5">
        <v>3700</v>
      </c>
      <c r="C378" s="5">
        <v>2538</v>
      </c>
      <c r="D378" t="s">
        <v>14</v>
      </c>
      <c r="E378">
        <v>24</v>
      </c>
      <c r="F378" t="s">
        <v>21</v>
      </c>
      <c r="G378" t="s">
        <v>22</v>
      </c>
      <c r="H378" s="44">
        <f t="shared" si="6"/>
        <v>105.75</v>
      </c>
      <c r="I378" s="75"/>
    </row>
    <row r="379" spans="1:9" x14ac:dyDescent="0.35">
      <c r="A379">
        <v>192</v>
      </c>
      <c r="B379" s="5">
        <v>42600</v>
      </c>
      <c r="C379" s="5">
        <v>8517</v>
      </c>
      <c r="D379" t="s">
        <v>14</v>
      </c>
      <c r="E379">
        <v>243</v>
      </c>
      <c r="F379" t="s">
        <v>21</v>
      </c>
      <c r="G379" t="s">
        <v>22</v>
      </c>
      <c r="H379" s="44">
        <f t="shared" si="6"/>
        <v>35.049382716049379</v>
      </c>
      <c r="I379" s="75"/>
    </row>
    <row r="380" spans="1:9" x14ac:dyDescent="0.35">
      <c r="A380">
        <v>193</v>
      </c>
      <c r="B380" s="5">
        <v>6600</v>
      </c>
      <c r="C380" s="5">
        <v>3012</v>
      </c>
      <c r="D380" t="s">
        <v>14</v>
      </c>
      <c r="E380">
        <v>65</v>
      </c>
      <c r="F380" t="s">
        <v>21</v>
      </c>
      <c r="G380" t="s">
        <v>22</v>
      </c>
      <c r="H380" s="44">
        <f t="shared" si="6"/>
        <v>46.338461538461537</v>
      </c>
      <c r="I380" s="75"/>
    </row>
    <row r="381" spans="1:9" x14ac:dyDescent="0.35">
      <c r="A381">
        <v>194</v>
      </c>
      <c r="B381" s="5">
        <v>7100</v>
      </c>
      <c r="C381" s="5">
        <v>8716</v>
      </c>
      <c r="D381" t="s">
        <v>20</v>
      </c>
      <c r="E381">
        <v>126</v>
      </c>
      <c r="F381" t="s">
        <v>21</v>
      </c>
      <c r="G381" t="s">
        <v>22</v>
      </c>
      <c r="H381" s="44">
        <f t="shared" si="6"/>
        <v>69.174603174603178</v>
      </c>
      <c r="I381" s="75"/>
    </row>
    <row r="382" spans="1:9" x14ac:dyDescent="0.35">
      <c r="A382">
        <v>195</v>
      </c>
      <c r="B382" s="5">
        <v>15800</v>
      </c>
      <c r="C382" s="5">
        <v>57157</v>
      </c>
      <c r="D382" t="s">
        <v>20</v>
      </c>
      <c r="E382">
        <v>524</v>
      </c>
      <c r="F382" t="s">
        <v>21</v>
      </c>
      <c r="G382" t="s">
        <v>22</v>
      </c>
      <c r="H382" s="44">
        <f t="shared" si="6"/>
        <v>109.07824427480917</v>
      </c>
      <c r="I382" s="75"/>
    </row>
    <row r="383" spans="1:9" x14ac:dyDescent="0.35">
      <c r="A383">
        <v>197</v>
      </c>
      <c r="B383" s="5">
        <v>54700</v>
      </c>
      <c r="C383" s="5">
        <v>163118</v>
      </c>
      <c r="D383" t="s">
        <v>20</v>
      </c>
      <c r="E383">
        <v>1989</v>
      </c>
      <c r="F383" t="s">
        <v>21</v>
      </c>
      <c r="G383" t="s">
        <v>22</v>
      </c>
      <c r="H383" s="44">
        <f t="shared" si="6"/>
        <v>82.010055304172951</v>
      </c>
      <c r="I383" s="75"/>
    </row>
    <row r="384" spans="1:9" x14ac:dyDescent="0.35">
      <c r="A384">
        <v>198</v>
      </c>
      <c r="B384" s="5">
        <v>63200</v>
      </c>
      <c r="C384" s="5">
        <v>6041</v>
      </c>
      <c r="D384" t="s">
        <v>14</v>
      </c>
      <c r="E384">
        <v>168</v>
      </c>
      <c r="F384" t="s">
        <v>21</v>
      </c>
      <c r="G384" t="s">
        <v>22</v>
      </c>
      <c r="H384" s="44">
        <f t="shared" si="6"/>
        <v>35.958333333333336</v>
      </c>
      <c r="I384" s="75"/>
    </row>
    <row r="385" spans="1:9" x14ac:dyDescent="0.35">
      <c r="A385">
        <v>199</v>
      </c>
      <c r="B385" s="5">
        <v>1800</v>
      </c>
      <c r="C385" s="5">
        <v>968</v>
      </c>
      <c r="D385" t="s">
        <v>14</v>
      </c>
      <c r="E385">
        <v>13</v>
      </c>
      <c r="F385" t="s">
        <v>21</v>
      </c>
      <c r="G385" t="s">
        <v>22</v>
      </c>
      <c r="H385" s="44">
        <f t="shared" si="6"/>
        <v>74.461538461538467</v>
      </c>
      <c r="I385" s="75"/>
    </row>
    <row r="386" spans="1:9" x14ac:dyDescent="0.35">
      <c r="A386">
        <v>201</v>
      </c>
      <c r="B386" s="5">
        <v>2100</v>
      </c>
      <c r="C386" s="5">
        <v>14305</v>
      </c>
      <c r="D386" t="s">
        <v>20</v>
      </c>
      <c r="E386">
        <v>157</v>
      </c>
      <c r="F386" t="s">
        <v>21</v>
      </c>
      <c r="G386" t="s">
        <v>22</v>
      </c>
      <c r="H386" s="44">
        <f t="shared" ref="H386:H449" si="7">IFERROR(C386/E386, "n/a")</f>
        <v>91.114649681528661</v>
      </c>
      <c r="I386" s="75"/>
    </row>
    <row r="387" spans="1:9" x14ac:dyDescent="0.35">
      <c r="A387">
        <v>202</v>
      </c>
      <c r="B387" s="5">
        <v>8300</v>
      </c>
      <c r="C387" s="5">
        <v>6543</v>
      </c>
      <c r="D387" t="s">
        <v>74</v>
      </c>
      <c r="E387">
        <v>82</v>
      </c>
      <c r="F387" t="s">
        <v>21</v>
      </c>
      <c r="G387" t="s">
        <v>22</v>
      </c>
      <c r="H387" s="44">
        <f t="shared" si="7"/>
        <v>79.792682926829272</v>
      </c>
      <c r="I387" s="75"/>
    </row>
    <row r="388" spans="1:9" x14ac:dyDescent="0.35">
      <c r="A388">
        <v>204</v>
      </c>
      <c r="B388" s="5">
        <v>75000</v>
      </c>
      <c r="C388" s="5">
        <v>2529</v>
      </c>
      <c r="D388" t="s">
        <v>14</v>
      </c>
      <c r="E388">
        <v>40</v>
      </c>
      <c r="F388" t="s">
        <v>21</v>
      </c>
      <c r="G388" t="s">
        <v>22</v>
      </c>
      <c r="H388" s="44">
        <f t="shared" si="7"/>
        <v>63.225000000000001</v>
      </c>
      <c r="I388" s="75"/>
    </row>
    <row r="389" spans="1:9" x14ac:dyDescent="0.35">
      <c r="A389">
        <v>205</v>
      </c>
      <c r="B389" s="5">
        <v>1300</v>
      </c>
      <c r="C389" s="5">
        <v>5614</v>
      </c>
      <c r="D389" t="s">
        <v>20</v>
      </c>
      <c r="E389">
        <v>80</v>
      </c>
      <c r="F389" t="s">
        <v>21</v>
      </c>
      <c r="G389" t="s">
        <v>22</v>
      </c>
      <c r="H389" s="44">
        <f t="shared" si="7"/>
        <v>70.174999999999997</v>
      </c>
      <c r="I389" s="75"/>
    </row>
    <row r="390" spans="1:9" x14ac:dyDescent="0.35">
      <c r="A390">
        <v>206</v>
      </c>
      <c r="B390" s="5">
        <v>9000</v>
      </c>
      <c r="C390" s="5">
        <v>3496</v>
      </c>
      <c r="D390" t="s">
        <v>74</v>
      </c>
      <c r="E390">
        <v>57</v>
      </c>
      <c r="F390" t="s">
        <v>21</v>
      </c>
      <c r="G390" t="s">
        <v>22</v>
      </c>
      <c r="H390" s="44">
        <f t="shared" si="7"/>
        <v>61.333333333333336</v>
      </c>
      <c r="I390" s="75"/>
    </row>
    <row r="391" spans="1:9" x14ac:dyDescent="0.35">
      <c r="A391">
        <v>207</v>
      </c>
      <c r="B391" s="5">
        <v>1000</v>
      </c>
      <c r="C391" s="5">
        <v>4257</v>
      </c>
      <c r="D391" t="s">
        <v>20</v>
      </c>
      <c r="E391">
        <v>43</v>
      </c>
      <c r="F391" t="s">
        <v>21</v>
      </c>
      <c r="G391" t="s">
        <v>22</v>
      </c>
      <c r="H391" s="44">
        <f t="shared" si="7"/>
        <v>99</v>
      </c>
      <c r="I391" s="75"/>
    </row>
    <row r="392" spans="1:9" x14ac:dyDescent="0.35">
      <c r="A392">
        <v>208</v>
      </c>
      <c r="B392" s="5">
        <v>196900</v>
      </c>
      <c r="C392" s="5">
        <v>199110</v>
      </c>
      <c r="D392" t="s">
        <v>20</v>
      </c>
      <c r="E392">
        <v>2053</v>
      </c>
      <c r="F392" t="s">
        <v>21</v>
      </c>
      <c r="G392" t="s">
        <v>22</v>
      </c>
      <c r="H392" s="44">
        <f t="shared" si="7"/>
        <v>96.984900146127615</v>
      </c>
      <c r="I392" s="75"/>
    </row>
    <row r="393" spans="1:9" x14ac:dyDescent="0.35">
      <c r="A393">
        <v>211</v>
      </c>
      <c r="B393" s="5">
        <v>104400</v>
      </c>
      <c r="C393" s="5">
        <v>99100</v>
      </c>
      <c r="D393" t="s">
        <v>14</v>
      </c>
      <c r="E393">
        <v>1625</v>
      </c>
      <c r="F393" t="s">
        <v>21</v>
      </c>
      <c r="G393" t="s">
        <v>22</v>
      </c>
      <c r="H393" s="44">
        <f t="shared" si="7"/>
        <v>60.984615384615381</v>
      </c>
      <c r="I393" s="75"/>
    </row>
    <row r="394" spans="1:9" x14ac:dyDescent="0.35">
      <c r="A394">
        <v>212</v>
      </c>
      <c r="B394" s="5">
        <v>8100</v>
      </c>
      <c r="C394" s="5">
        <v>12300</v>
      </c>
      <c r="D394" t="s">
        <v>20</v>
      </c>
      <c r="E394">
        <v>168</v>
      </c>
      <c r="F394" t="s">
        <v>21</v>
      </c>
      <c r="G394" t="s">
        <v>22</v>
      </c>
      <c r="H394" s="44">
        <f t="shared" si="7"/>
        <v>73.214285714285708</v>
      </c>
      <c r="I394" s="75"/>
    </row>
    <row r="395" spans="1:9" x14ac:dyDescent="0.35">
      <c r="A395">
        <v>213</v>
      </c>
      <c r="B395" s="5">
        <v>87900</v>
      </c>
      <c r="C395" s="5">
        <v>171549</v>
      </c>
      <c r="D395" t="s">
        <v>20</v>
      </c>
      <c r="E395">
        <v>4289</v>
      </c>
      <c r="F395" t="s">
        <v>21</v>
      </c>
      <c r="G395" t="s">
        <v>22</v>
      </c>
      <c r="H395" s="44">
        <f t="shared" si="7"/>
        <v>39.997435299603637</v>
      </c>
      <c r="I395" s="75"/>
    </row>
    <row r="396" spans="1:9" x14ac:dyDescent="0.35">
      <c r="A396">
        <v>214</v>
      </c>
      <c r="B396" s="5">
        <v>1400</v>
      </c>
      <c r="C396" s="5">
        <v>14324</v>
      </c>
      <c r="D396" t="s">
        <v>20</v>
      </c>
      <c r="E396">
        <v>165</v>
      </c>
      <c r="F396" t="s">
        <v>21</v>
      </c>
      <c r="G396" t="s">
        <v>22</v>
      </c>
      <c r="H396" s="44">
        <f t="shared" si="7"/>
        <v>86.812121212121212</v>
      </c>
      <c r="I396" s="75"/>
    </row>
    <row r="397" spans="1:9" x14ac:dyDescent="0.35">
      <c r="A397">
        <v>215</v>
      </c>
      <c r="B397" s="5">
        <v>156800</v>
      </c>
      <c r="C397" s="5">
        <v>6024</v>
      </c>
      <c r="D397" t="s">
        <v>14</v>
      </c>
      <c r="E397">
        <v>143</v>
      </c>
      <c r="F397" t="s">
        <v>21</v>
      </c>
      <c r="G397" t="s">
        <v>22</v>
      </c>
      <c r="H397" s="44">
        <f t="shared" si="7"/>
        <v>42.125874125874127</v>
      </c>
      <c r="I397" s="75"/>
    </row>
    <row r="398" spans="1:9" x14ac:dyDescent="0.35">
      <c r="A398">
        <v>216</v>
      </c>
      <c r="B398" s="5">
        <v>121700</v>
      </c>
      <c r="C398" s="5">
        <v>188721</v>
      </c>
      <c r="D398" t="s">
        <v>20</v>
      </c>
      <c r="E398">
        <v>1815</v>
      </c>
      <c r="F398" t="s">
        <v>21</v>
      </c>
      <c r="G398" t="s">
        <v>22</v>
      </c>
      <c r="H398" s="44">
        <f t="shared" si="7"/>
        <v>103.97851239669421</v>
      </c>
      <c r="I398" s="75"/>
    </row>
    <row r="399" spans="1:9" x14ac:dyDescent="0.35">
      <c r="A399">
        <v>217</v>
      </c>
      <c r="B399" s="5">
        <v>129400</v>
      </c>
      <c r="C399" s="5">
        <v>57911</v>
      </c>
      <c r="D399" t="s">
        <v>14</v>
      </c>
      <c r="E399">
        <v>934</v>
      </c>
      <c r="F399" t="s">
        <v>21</v>
      </c>
      <c r="G399" t="s">
        <v>22</v>
      </c>
      <c r="H399" s="44">
        <f t="shared" si="7"/>
        <v>62.003211991434689</v>
      </c>
      <c r="I399" s="75"/>
    </row>
    <row r="400" spans="1:9" x14ac:dyDescent="0.35">
      <c r="A400">
        <v>219</v>
      </c>
      <c r="B400" s="5">
        <v>41700</v>
      </c>
      <c r="C400" s="5">
        <v>138497</v>
      </c>
      <c r="D400" t="s">
        <v>20</v>
      </c>
      <c r="E400">
        <v>1539</v>
      </c>
      <c r="F400" t="s">
        <v>21</v>
      </c>
      <c r="G400" t="s">
        <v>22</v>
      </c>
      <c r="H400" s="44">
        <f t="shared" si="7"/>
        <v>89.991552956465242</v>
      </c>
      <c r="I400" s="75"/>
    </row>
    <row r="401" spans="1:9" x14ac:dyDescent="0.35">
      <c r="A401">
        <v>220</v>
      </c>
      <c r="B401" s="5">
        <v>7900</v>
      </c>
      <c r="C401" s="5">
        <v>667</v>
      </c>
      <c r="D401" t="s">
        <v>14</v>
      </c>
      <c r="E401">
        <v>17</v>
      </c>
      <c r="F401" t="s">
        <v>21</v>
      </c>
      <c r="G401" t="s">
        <v>22</v>
      </c>
      <c r="H401" s="44">
        <f t="shared" si="7"/>
        <v>39.235294117647058</v>
      </c>
      <c r="I401" s="75"/>
    </row>
    <row r="402" spans="1:9" x14ac:dyDescent="0.35">
      <c r="A402">
        <v>221</v>
      </c>
      <c r="B402" s="5">
        <v>121500</v>
      </c>
      <c r="C402" s="5">
        <v>119830</v>
      </c>
      <c r="D402" t="s">
        <v>14</v>
      </c>
      <c r="E402">
        <v>2179</v>
      </c>
      <c r="F402" t="s">
        <v>21</v>
      </c>
      <c r="G402" t="s">
        <v>22</v>
      </c>
      <c r="H402" s="44">
        <f t="shared" si="7"/>
        <v>54.993116108306566</v>
      </c>
      <c r="I402" s="75"/>
    </row>
    <row r="403" spans="1:9" x14ac:dyDescent="0.35">
      <c r="A403">
        <v>222</v>
      </c>
      <c r="B403" s="5">
        <v>4800</v>
      </c>
      <c r="C403" s="5">
        <v>6623</v>
      </c>
      <c r="D403" t="s">
        <v>20</v>
      </c>
      <c r="E403">
        <v>138</v>
      </c>
      <c r="F403" t="s">
        <v>21</v>
      </c>
      <c r="G403" t="s">
        <v>22</v>
      </c>
      <c r="H403" s="44">
        <f t="shared" si="7"/>
        <v>47.992753623188406</v>
      </c>
      <c r="I403" s="75"/>
    </row>
    <row r="404" spans="1:9" x14ac:dyDescent="0.35">
      <c r="A404">
        <v>223</v>
      </c>
      <c r="B404" s="5">
        <v>87300</v>
      </c>
      <c r="C404" s="5">
        <v>81897</v>
      </c>
      <c r="D404" t="s">
        <v>14</v>
      </c>
      <c r="E404">
        <v>931</v>
      </c>
      <c r="F404" t="s">
        <v>21</v>
      </c>
      <c r="G404" t="s">
        <v>22</v>
      </c>
      <c r="H404" s="44">
        <f t="shared" si="7"/>
        <v>87.966702470461868</v>
      </c>
      <c r="I404" s="75"/>
    </row>
    <row r="405" spans="1:9" x14ac:dyDescent="0.35">
      <c r="A405">
        <v>224</v>
      </c>
      <c r="B405" s="5">
        <v>46300</v>
      </c>
      <c r="C405" s="5">
        <v>186885</v>
      </c>
      <c r="D405" t="s">
        <v>20</v>
      </c>
      <c r="E405">
        <v>3594</v>
      </c>
      <c r="F405" t="s">
        <v>21</v>
      </c>
      <c r="G405" t="s">
        <v>22</v>
      </c>
      <c r="H405" s="44">
        <f t="shared" si="7"/>
        <v>51.999165275459099</v>
      </c>
      <c r="I405" s="75"/>
    </row>
    <row r="406" spans="1:9" x14ac:dyDescent="0.35">
      <c r="A406">
        <v>225</v>
      </c>
      <c r="B406" s="5">
        <v>67800</v>
      </c>
      <c r="C406" s="5">
        <v>176398</v>
      </c>
      <c r="D406" t="s">
        <v>20</v>
      </c>
      <c r="E406">
        <v>5880</v>
      </c>
      <c r="F406" t="s">
        <v>21</v>
      </c>
      <c r="G406" t="s">
        <v>22</v>
      </c>
      <c r="H406" s="44">
        <f t="shared" si="7"/>
        <v>29.999659863945578</v>
      </c>
      <c r="I406" s="75"/>
    </row>
    <row r="407" spans="1:9" x14ac:dyDescent="0.35">
      <c r="A407">
        <v>226</v>
      </c>
      <c r="B407" s="5">
        <v>3000</v>
      </c>
      <c r="C407" s="5">
        <v>10999</v>
      </c>
      <c r="D407" t="s">
        <v>20</v>
      </c>
      <c r="E407">
        <v>112</v>
      </c>
      <c r="F407" t="s">
        <v>21</v>
      </c>
      <c r="G407" t="s">
        <v>22</v>
      </c>
      <c r="H407" s="44">
        <f t="shared" si="7"/>
        <v>98.205357142857139</v>
      </c>
      <c r="I407" s="75"/>
    </row>
    <row r="408" spans="1:9" x14ac:dyDescent="0.35">
      <c r="A408">
        <v>227</v>
      </c>
      <c r="B408" s="5">
        <v>60900</v>
      </c>
      <c r="C408" s="5">
        <v>102751</v>
      </c>
      <c r="D408" t="s">
        <v>20</v>
      </c>
      <c r="E408">
        <v>943</v>
      </c>
      <c r="F408" t="s">
        <v>21</v>
      </c>
      <c r="G408" t="s">
        <v>22</v>
      </c>
      <c r="H408" s="44">
        <f t="shared" si="7"/>
        <v>108.96182396606575</v>
      </c>
      <c r="I408" s="75"/>
    </row>
    <row r="409" spans="1:9" x14ac:dyDescent="0.35">
      <c r="A409">
        <v>228</v>
      </c>
      <c r="B409" s="5">
        <v>137900</v>
      </c>
      <c r="C409" s="5">
        <v>165352</v>
      </c>
      <c r="D409" t="s">
        <v>20</v>
      </c>
      <c r="E409">
        <v>2468</v>
      </c>
      <c r="F409" t="s">
        <v>21</v>
      </c>
      <c r="G409" t="s">
        <v>22</v>
      </c>
      <c r="H409" s="44">
        <f t="shared" si="7"/>
        <v>66.998379254457049</v>
      </c>
      <c r="I409" s="75"/>
    </row>
    <row r="410" spans="1:9" x14ac:dyDescent="0.35">
      <c r="A410">
        <v>229</v>
      </c>
      <c r="B410" s="5">
        <v>85600</v>
      </c>
      <c r="C410" s="5">
        <v>165798</v>
      </c>
      <c r="D410" t="s">
        <v>20</v>
      </c>
      <c r="E410">
        <v>2551</v>
      </c>
      <c r="F410" t="s">
        <v>21</v>
      </c>
      <c r="G410" t="s">
        <v>22</v>
      </c>
      <c r="H410" s="44">
        <f t="shared" si="7"/>
        <v>64.99333594668758</v>
      </c>
      <c r="I410" s="75"/>
    </row>
    <row r="411" spans="1:9" x14ac:dyDescent="0.35">
      <c r="A411">
        <v>230</v>
      </c>
      <c r="B411" s="5">
        <v>2400</v>
      </c>
      <c r="C411" s="5">
        <v>10084</v>
      </c>
      <c r="D411" t="s">
        <v>20</v>
      </c>
      <c r="E411">
        <v>101</v>
      </c>
      <c r="F411" t="s">
        <v>21</v>
      </c>
      <c r="G411" t="s">
        <v>22</v>
      </c>
      <c r="H411" s="44">
        <f t="shared" si="7"/>
        <v>99.841584158415841</v>
      </c>
      <c r="I411" s="75"/>
    </row>
    <row r="412" spans="1:9" x14ac:dyDescent="0.35">
      <c r="A412">
        <v>231</v>
      </c>
      <c r="B412" s="5">
        <v>7200</v>
      </c>
      <c r="C412" s="5">
        <v>5523</v>
      </c>
      <c r="D412" t="s">
        <v>74</v>
      </c>
      <c r="E412">
        <v>67</v>
      </c>
      <c r="F412" t="s">
        <v>21</v>
      </c>
      <c r="G412" t="s">
        <v>22</v>
      </c>
      <c r="H412" s="44">
        <f t="shared" si="7"/>
        <v>82.432835820895519</v>
      </c>
      <c r="I412" s="75"/>
    </row>
    <row r="413" spans="1:9" x14ac:dyDescent="0.35">
      <c r="A413">
        <v>232</v>
      </c>
      <c r="B413" s="5">
        <v>3400</v>
      </c>
      <c r="C413" s="5">
        <v>5823</v>
      </c>
      <c r="D413" t="s">
        <v>20</v>
      </c>
      <c r="E413">
        <v>92</v>
      </c>
      <c r="F413" t="s">
        <v>21</v>
      </c>
      <c r="G413" t="s">
        <v>22</v>
      </c>
      <c r="H413" s="44">
        <f t="shared" si="7"/>
        <v>63.293478260869563</v>
      </c>
      <c r="I413" s="75"/>
    </row>
    <row r="414" spans="1:9" x14ac:dyDescent="0.35">
      <c r="A414">
        <v>233</v>
      </c>
      <c r="B414" s="5">
        <v>3800</v>
      </c>
      <c r="C414" s="5">
        <v>6000</v>
      </c>
      <c r="D414" t="s">
        <v>20</v>
      </c>
      <c r="E414">
        <v>62</v>
      </c>
      <c r="F414" t="s">
        <v>21</v>
      </c>
      <c r="G414" t="s">
        <v>22</v>
      </c>
      <c r="H414" s="44">
        <f t="shared" si="7"/>
        <v>96.774193548387103</v>
      </c>
      <c r="I414" s="75"/>
    </row>
    <row r="415" spans="1:9" x14ac:dyDescent="0.35">
      <c r="A415">
        <v>235</v>
      </c>
      <c r="B415" s="5">
        <v>8600</v>
      </c>
      <c r="C415" s="5">
        <v>3589</v>
      </c>
      <c r="D415" t="s">
        <v>14</v>
      </c>
      <c r="E415">
        <v>92</v>
      </c>
      <c r="F415" t="s">
        <v>21</v>
      </c>
      <c r="G415" t="s">
        <v>22</v>
      </c>
      <c r="H415" s="44">
        <f t="shared" si="7"/>
        <v>39.010869565217391</v>
      </c>
      <c r="I415" s="75"/>
    </row>
    <row r="416" spans="1:9" x14ac:dyDescent="0.35">
      <c r="A416">
        <v>237</v>
      </c>
      <c r="B416" s="5">
        <v>9300</v>
      </c>
      <c r="C416" s="5">
        <v>14822</v>
      </c>
      <c r="D416" t="s">
        <v>20</v>
      </c>
      <c r="E416">
        <v>329</v>
      </c>
      <c r="F416" t="s">
        <v>21</v>
      </c>
      <c r="G416" t="s">
        <v>22</v>
      </c>
      <c r="H416" s="44">
        <f t="shared" si="7"/>
        <v>45.051671732522799</v>
      </c>
      <c r="I416" s="75"/>
    </row>
    <row r="417" spans="1:9" x14ac:dyDescent="0.35">
      <c r="A417">
        <v>239</v>
      </c>
      <c r="B417" s="5">
        <v>3200</v>
      </c>
      <c r="C417" s="5">
        <v>3127</v>
      </c>
      <c r="D417" t="s">
        <v>14</v>
      </c>
      <c r="E417">
        <v>41</v>
      </c>
      <c r="F417" t="s">
        <v>21</v>
      </c>
      <c r="G417" t="s">
        <v>22</v>
      </c>
      <c r="H417" s="44">
        <f t="shared" si="7"/>
        <v>76.268292682926827</v>
      </c>
      <c r="I417" s="75"/>
    </row>
    <row r="418" spans="1:9" x14ac:dyDescent="0.35">
      <c r="A418">
        <v>240</v>
      </c>
      <c r="B418" s="5">
        <v>29400</v>
      </c>
      <c r="C418" s="5">
        <v>123124</v>
      </c>
      <c r="D418" t="s">
        <v>20</v>
      </c>
      <c r="E418">
        <v>1784</v>
      </c>
      <c r="F418" t="s">
        <v>21</v>
      </c>
      <c r="G418" t="s">
        <v>22</v>
      </c>
      <c r="H418" s="44">
        <f t="shared" si="7"/>
        <v>69.015695067264573</v>
      </c>
      <c r="I418" s="75"/>
    </row>
    <row r="419" spans="1:9" x14ac:dyDescent="0.35">
      <c r="A419">
        <v>242</v>
      </c>
      <c r="B419" s="5">
        <v>8400</v>
      </c>
      <c r="C419" s="5">
        <v>10729</v>
      </c>
      <c r="D419" t="s">
        <v>20</v>
      </c>
      <c r="E419">
        <v>250</v>
      </c>
      <c r="F419" t="s">
        <v>21</v>
      </c>
      <c r="G419" t="s">
        <v>22</v>
      </c>
      <c r="H419" s="44">
        <f t="shared" si="7"/>
        <v>42.915999999999997</v>
      </c>
      <c r="I419" s="75"/>
    </row>
    <row r="420" spans="1:9" x14ac:dyDescent="0.35">
      <c r="A420">
        <v>243</v>
      </c>
      <c r="B420" s="5">
        <v>2300</v>
      </c>
      <c r="C420" s="5">
        <v>10240</v>
      </c>
      <c r="D420" t="s">
        <v>20</v>
      </c>
      <c r="E420">
        <v>238</v>
      </c>
      <c r="F420" t="s">
        <v>21</v>
      </c>
      <c r="G420" t="s">
        <v>22</v>
      </c>
      <c r="H420" s="44">
        <f t="shared" si="7"/>
        <v>43.025210084033617</v>
      </c>
      <c r="I420" s="75"/>
    </row>
    <row r="421" spans="1:9" x14ac:dyDescent="0.35">
      <c r="A421">
        <v>244</v>
      </c>
      <c r="B421" s="5">
        <v>700</v>
      </c>
      <c r="C421" s="5">
        <v>3988</v>
      </c>
      <c r="D421" t="s">
        <v>20</v>
      </c>
      <c r="E421">
        <v>53</v>
      </c>
      <c r="F421" t="s">
        <v>21</v>
      </c>
      <c r="G421" t="s">
        <v>22</v>
      </c>
      <c r="H421" s="44">
        <f t="shared" si="7"/>
        <v>75.245283018867923</v>
      </c>
      <c r="I421" s="75"/>
    </row>
    <row r="422" spans="1:9" x14ac:dyDescent="0.35">
      <c r="A422">
        <v>245</v>
      </c>
      <c r="B422" s="5">
        <v>2900</v>
      </c>
      <c r="C422" s="5">
        <v>14771</v>
      </c>
      <c r="D422" t="s">
        <v>20</v>
      </c>
      <c r="E422">
        <v>214</v>
      </c>
      <c r="F422" t="s">
        <v>21</v>
      </c>
      <c r="G422" t="s">
        <v>22</v>
      </c>
      <c r="H422" s="44">
        <f t="shared" si="7"/>
        <v>69.023364485981304</v>
      </c>
      <c r="I422" s="75"/>
    </row>
    <row r="423" spans="1:9" x14ac:dyDescent="0.35">
      <c r="A423">
        <v>246</v>
      </c>
      <c r="B423" s="5">
        <v>4500</v>
      </c>
      <c r="C423" s="5">
        <v>14649</v>
      </c>
      <c r="D423" t="s">
        <v>20</v>
      </c>
      <c r="E423">
        <v>222</v>
      </c>
      <c r="F423" t="s">
        <v>21</v>
      </c>
      <c r="G423" t="s">
        <v>22</v>
      </c>
      <c r="H423" s="44">
        <f t="shared" si="7"/>
        <v>65.986486486486484</v>
      </c>
      <c r="I423" s="75"/>
    </row>
    <row r="424" spans="1:9" x14ac:dyDescent="0.35">
      <c r="A424">
        <v>247</v>
      </c>
      <c r="B424" s="5">
        <v>19800</v>
      </c>
      <c r="C424" s="5">
        <v>184658</v>
      </c>
      <c r="D424" t="s">
        <v>20</v>
      </c>
      <c r="E424">
        <v>1884</v>
      </c>
      <c r="F424" t="s">
        <v>21</v>
      </c>
      <c r="G424" t="s">
        <v>22</v>
      </c>
      <c r="H424" s="44">
        <f t="shared" si="7"/>
        <v>98.013800424628457</v>
      </c>
      <c r="I424" s="75"/>
    </row>
    <row r="425" spans="1:9" x14ac:dyDescent="0.35">
      <c r="A425">
        <v>249</v>
      </c>
      <c r="B425" s="5">
        <v>61500</v>
      </c>
      <c r="C425" s="5">
        <v>168095</v>
      </c>
      <c r="D425" t="s">
        <v>20</v>
      </c>
      <c r="E425">
        <v>6465</v>
      </c>
      <c r="F425" t="s">
        <v>21</v>
      </c>
      <c r="G425" t="s">
        <v>22</v>
      </c>
      <c r="H425" s="44">
        <f t="shared" si="7"/>
        <v>26.000773395204948</v>
      </c>
      <c r="I425" s="75"/>
    </row>
    <row r="426" spans="1:9" x14ac:dyDescent="0.35">
      <c r="A426">
        <v>250</v>
      </c>
      <c r="B426" s="5">
        <v>100</v>
      </c>
      <c r="C426" s="5">
        <v>3</v>
      </c>
      <c r="D426" t="s">
        <v>14</v>
      </c>
      <c r="E426">
        <v>1</v>
      </c>
      <c r="F426" t="s">
        <v>21</v>
      </c>
      <c r="G426" t="s">
        <v>22</v>
      </c>
      <c r="H426" s="44">
        <f t="shared" si="7"/>
        <v>3</v>
      </c>
      <c r="I426" s="75"/>
    </row>
    <row r="427" spans="1:9" x14ac:dyDescent="0.35">
      <c r="A427">
        <v>251</v>
      </c>
      <c r="B427" s="5">
        <v>7100</v>
      </c>
      <c r="C427" s="5">
        <v>3840</v>
      </c>
      <c r="D427" t="s">
        <v>14</v>
      </c>
      <c r="E427">
        <v>101</v>
      </c>
      <c r="F427" t="s">
        <v>21</v>
      </c>
      <c r="G427" t="s">
        <v>22</v>
      </c>
      <c r="H427" s="44">
        <f t="shared" si="7"/>
        <v>38.019801980198018</v>
      </c>
      <c r="I427" s="75"/>
    </row>
    <row r="428" spans="1:9" x14ac:dyDescent="0.35">
      <c r="A428">
        <v>252</v>
      </c>
      <c r="B428" s="5">
        <v>1000</v>
      </c>
      <c r="C428" s="5">
        <v>6263</v>
      </c>
      <c r="D428" t="s">
        <v>20</v>
      </c>
      <c r="E428">
        <v>59</v>
      </c>
      <c r="F428" t="s">
        <v>21</v>
      </c>
      <c r="G428" t="s">
        <v>22</v>
      </c>
      <c r="H428" s="44">
        <f t="shared" si="7"/>
        <v>106.15254237288136</v>
      </c>
      <c r="I428" s="75"/>
    </row>
    <row r="429" spans="1:9" x14ac:dyDescent="0.35">
      <c r="A429">
        <v>254</v>
      </c>
      <c r="B429" s="5">
        <v>4600</v>
      </c>
      <c r="C429" s="5">
        <v>8505</v>
      </c>
      <c r="D429" t="s">
        <v>20</v>
      </c>
      <c r="E429">
        <v>88</v>
      </c>
      <c r="F429" t="s">
        <v>21</v>
      </c>
      <c r="G429" t="s">
        <v>22</v>
      </c>
      <c r="H429" s="44">
        <f t="shared" si="7"/>
        <v>96.647727272727266</v>
      </c>
      <c r="I429" s="75"/>
    </row>
    <row r="430" spans="1:9" x14ac:dyDescent="0.35">
      <c r="A430">
        <v>255</v>
      </c>
      <c r="B430" s="5">
        <v>80500</v>
      </c>
      <c r="C430" s="5">
        <v>96735</v>
      </c>
      <c r="D430" t="s">
        <v>20</v>
      </c>
      <c r="E430">
        <v>1697</v>
      </c>
      <c r="F430" t="s">
        <v>21</v>
      </c>
      <c r="G430" t="s">
        <v>22</v>
      </c>
      <c r="H430" s="44">
        <f t="shared" si="7"/>
        <v>57.003535651149086</v>
      </c>
      <c r="I430" s="75"/>
    </row>
    <row r="431" spans="1:9" x14ac:dyDescent="0.35">
      <c r="A431">
        <v>257</v>
      </c>
      <c r="B431" s="5">
        <v>5700</v>
      </c>
      <c r="C431" s="5">
        <v>8322</v>
      </c>
      <c r="D431" t="s">
        <v>20</v>
      </c>
      <c r="E431">
        <v>92</v>
      </c>
      <c r="F431" t="s">
        <v>21</v>
      </c>
      <c r="G431" t="s">
        <v>22</v>
      </c>
      <c r="H431" s="44">
        <f t="shared" si="7"/>
        <v>90.456521739130437</v>
      </c>
      <c r="I431" s="75"/>
    </row>
    <row r="432" spans="1:9" x14ac:dyDescent="0.35">
      <c r="A432">
        <v>258</v>
      </c>
      <c r="B432" s="5">
        <v>5000</v>
      </c>
      <c r="C432" s="5">
        <v>13424</v>
      </c>
      <c r="D432" t="s">
        <v>20</v>
      </c>
      <c r="E432">
        <v>186</v>
      </c>
      <c r="F432" t="s">
        <v>21</v>
      </c>
      <c r="G432" t="s">
        <v>22</v>
      </c>
      <c r="H432" s="44">
        <f t="shared" si="7"/>
        <v>72.172043010752688</v>
      </c>
      <c r="I432" s="75"/>
    </row>
    <row r="433" spans="1:9" x14ac:dyDescent="0.35">
      <c r="A433">
        <v>259</v>
      </c>
      <c r="B433" s="5">
        <v>1800</v>
      </c>
      <c r="C433" s="5">
        <v>10755</v>
      </c>
      <c r="D433" t="s">
        <v>20</v>
      </c>
      <c r="E433">
        <v>138</v>
      </c>
      <c r="F433" t="s">
        <v>21</v>
      </c>
      <c r="G433" t="s">
        <v>22</v>
      </c>
      <c r="H433" s="44">
        <f t="shared" si="7"/>
        <v>77.934782608695656</v>
      </c>
      <c r="I433" s="75"/>
    </row>
    <row r="434" spans="1:9" x14ac:dyDescent="0.35">
      <c r="A434">
        <v>260</v>
      </c>
      <c r="B434" s="5">
        <v>6300</v>
      </c>
      <c r="C434" s="5">
        <v>9935</v>
      </c>
      <c r="D434" t="s">
        <v>20</v>
      </c>
      <c r="E434">
        <v>261</v>
      </c>
      <c r="F434" t="s">
        <v>21</v>
      </c>
      <c r="G434" t="s">
        <v>22</v>
      </c>
      <c r="H434" s="44">
        <f t="shared" si="7"/>
        <v>38.065134099616856</v>
      </c>
      <c r="I434" s="75"/>
    </row>
    <row r="435" spans="1:9" x14ac:dyDescent="0.35">
      <c r="A435">
        <v>261</v>
      </c>
      <c r="B435" s="5">
        <v>84300</v>
      </c>
      <c r="C435" s="5">
        <v>26303</v>
      </c>
      <c r="D435" t="s">
        <v>14</v>
      </c>
      <c r="E435">
        <v>454</v>
      </c>
      <c r="F435" t="s">
        <v>21</v>
      </c>
      <c r="G435" t="s">
        <v>22</v>
      </c>
      <c r="H435" s="44">
        <f t="shared" si="7"/>
        <v>57.936123348017624</v>
      </c>
      <c r="I435" s="75"/>
    </row>
    <row r="436" spans="1:9" x14ac:dyDescent="0.35">
      <c r="A436">
        <v>262</v>
      </c>
      <c r="B436" s="5">
        <v>1700</v>
      </c>
      <c r="C436" s="5">
        <v>5328</v>
      </c>
      <c r="D436" t="s">
        <v>20</v>
      </c>
      <c r="E436">
        <v>107</v>
      </c>
      <c r="F436" t="s">
        <v>21</v>
      </c>
      <c r="G436" t="s">
        <v>22</v>
      </c>
      <c r="H436" s="44">
        <f t="shared" si="7"/>
        <v>49.794392523364486</v>
      </c>
      <c r="I436" s="75"/>
    </row>
    <row r="437" spans="1:9" x14ac:dyDescent="0.35">
      <c r="A437">
        <v>263</v>
      </c>
      <c r="B437" s="5">
        <v>2900</v>
      </c>
      <c r="C437" s="5">
        <v>10756</v>
      </c>
      <c r="D437" t="s">
        <v>20</v>
      </c>
      <c r="E437">
        <v>199</v>
      </c>
      <c r="F437" t="s">
        <v>21</v>
      </c>
      <c r="G437" t="s">
        <v>22</v>
      </c>
      <c r="H437" s="44">
        <f t="shared" si="7"/>
        <v>54.050251256281406</v>
      </c>
      <c r="I437" s="75"/>
    </row>
    <row r="438" spans="1:9" x14ac:dyDescent="0.35">
      <c r="A438">
        <v>264</v>
      </c>
      <c r="B438" s="5">
        <v>45600</v>
      </c>
      <c r="C438" s="5">
        <v>165375</v>
      </c>
      <c r="D438" t="s">
        <v>20</v>
      </c>
      <c r="E438">
        <v>5512</v>
      </c>
      <c r="F438" t="s">
        <v>21</v>
      </c>
      <c r="G438" t="s">
        <v>22</v>
      </c>
      <c r="H438" s="44">
        <f t="shared" si="7"/>
        <v>30.002721335268504</v>
      </c>
      <c r="I438" s="75"/>
    </row>
    <row r="439" spans="1:9" x14ac:dyDescent="0.35">
      <c r="A439">
        <v>265</v>
      </c>
      <c r="B439" s="5">
        <v>4900</v>
      </c>
      <c r="C439" s="5">
        <v>6031</v>
      </c>
      <c r="D439" t="s">
        <v>20</v>
      </c>
      <c r="E439">
        <v>86</v>
      </c>
      <c r="F439" t="s">
        <v>21</v>
      </c>
      <c r="G439" t="s">
        <v>22</v>
      </c>
      <c r="H439" s="44">
        <f t="shared" si="7"/>
        <v>70.127906976744185</v>
      </c>
      <c r="I439" s="75"/>
    </row>
    <row r="440" spans="1:9" x14ac:dyDescent="0.35">
      <c r="A440">
        <v>268</v>
      </c>
      <c r="B440" s="5">
        <v>1500</v>
      </c>
      <c r="C440" s="5">
        <v>2708</v>
      </c>
      <c r="D440" t="s">
        <v>20</v>
      </c>
      <c r="E440">
        <v>48</v>
      </c>
      <c r="F440" t="s">
        <v>21</v>
      </c>
      <c r="G440" t="s">
        <v>22</v>
      </c>
      <c r="H440" s="44">
        <f t="shared" si="7"/>
        <v>56.416666666666664</v>
      </c>
      <c r="I440" s="75"/>
    </row>
    <row r="441" spans="1:9" x14ac:dyDescent="0.35">
      <c r="A441">
        <v>269</v>
      </c>
      <c r="B441" s="5">
        <v>3500</v>
      </c>
      <c r="C441" s="5">
        <v>8842</v>
      </c>
      <c r="D441" t="s">
        <v>20</v>
      </c>
      <c r="E441">
        <v>87</v>
      </c>
      <c r="F441" t="s">
        <v>21</v>
      </c>
      <c r="G441" t="s">
        <v>22</v>
      </c>
      <c r="H441" s="44">
        <f t="shared" si="7"/>
        <v>101.63218390804597</v>
      </c>
      <c r="I441" s="75"/>
    </row>
    <row r="442" spans="1:9" x14ac:dyDescent="0.35">
      <c r="A442">
        <v>270</v>
      </c>
      <c r="B442" s="5">
        <v>173900</v>
      </c>
      <c r="C442" s="5">
        <v>47260</v>
      </c>
      <c r="D442" t="s">
        <v>74</v>
      </c>
      <c r="E442">
        <v>1890</v>
      </c>
      <c r="F442" t="s">
        <v>21</v>
      </c>
      <c r="G442" t="s">
        <v>22</v>
      </c>
      <c r="H442" s="44">
        <f t="shared" si="7"/>
        <v>25.005291005291006</v>
      </c>
      <c r="I442" s="75"/>
    </row>
    <row r="443" spans="1:9" x14ac:dyDescent="0.35">
      <c r="A443">
        <v>271</v>
      </c>
      <c r="B443" s="5">
        <v>153700</v>
      </c>
      <c r="C443" s="5">
        <v>1953</v>
      </c>
      <c r="D443" t="s">
        <v>47</v>
      </c>
      <c r="E443">
        <v>61</v>
      </c>
      <c r="F443" t="s">
        <v>21</v>
      </c>
      <c r="G443" t="s">
        <v>22</v>
      </c>
      <c r="H443" s="44">
        <f t="shared" si="7"/>
        <v>32.016393442622949</v>
      </c>
      <c r="I443" s="75"/>
    </row>
    <row r="444" spans="1:9" x14ac:dyDescent="0.35">
      <c r="A444">
        <v>272</v>
      </c>
      <c r="B444" s="5">
        <v>51100</v>
      </c>
      <c r="C444" s="5">
        <v>155349</v>
      </c>
      <c r="D444" t="s">
        <v>20</v>
      </c>
      <c r="E444">
        <v>1894</v>
      </c>
      <c r="F444" t="s">
        <v>21</v>
      </c>
      <c r="G444" t="s">
        <v>22</v>
      </c>
      <c r="H444" s="44">
        <f t="shared" si="7"/>
        <v>82.021647307286173</v>
      </c>
      <c r="I444" s="75"/>
    </row>
    <row r="445" spans="1:9" x14ac:dyDescent="0.35">
      <c r="A445">
        <v>274</v>
      </c>
      <c r="B445" s="5">
        <v>2400</v>
      </c>
      <c r="C445" s="5">
        <v>773</v>
      </c>
      <c r="D445" t="s">
        <v>14</v>
      </c>
      <c r="E445">
        <v>15</v>
      </c>
      <c r="F445" t="s">
        <v>21</v>
      </c>
      <c r="G445" t="s">
        <v>22</v>
      </c>
      <c r="H445" s="44">
        <f t="shared" si="7"/>
        <v>51.533333333333331</v>
      </c>
      <c r="I445" s="75"/>
    </row>
    <row r="446" spans="1:9" x14ac:dyDescent="0.35">
      <c r="A446">
        <v>275</v>
      </c>
      <c r="B446" s="5">
        <v>3900</v>
      </c>
      <c r="C446" s="5">
        <v>9419</v>
      </c>
      <c r="D446" t="s">
        <v>20</v>
      </c>
      <c r="E446">
        <v>116</v>
      </c>
      <c r="F446" t="s">
        <v>21</v>
      </c>
      <c r="G446" t="s">
        <v>22</v>
      </c>
      <c r="H446" s="44">
        <f t="shared" si="7"/>
        <v>81.198275862068968</v>
      </c>
      <c r="I446" s="75"/>
    </row>
    <row r="447" spans="1:9" x14ac:dyDescent="0.35">
      <c r="A447">
        <v>276</v>
      </c>
      <c r="B447" s="5">
        <v>5500</v>
      </c>
      <c r="C447" s="5">
        <v>5324</v>
      </c>
      <c r="D447" t="s">
        <v>14</v>
      </c>
      <c r="E447">
        <v>133</v>
      </c>
      <c r="F447" t="s">
        <v>21</v>
      </c>
      <c r="G447" t="s">
        <v>22</v>
      </c>
      <c r="H447" s="44">
        <f t="shared" si="7"/>
        <v>40.030075187969928</v>
      </c>
      <c r="I447" s="75"/>
    </row>
    <row r="448" spans="1:9" x14ac:dyDescent="0.35">
      <c r="A448">
        <v>277</v>
      </c>
      <c r="B448" s="5">
        <v>700</v>
      </c>
      <c r="C448" s="5">
        <v>7465</v>
      </c>
      <c r="D448" t="s">
        <v>20</v>
      </c>
      <c r="E448">
        <v>83</v>
      </c>
      <c r="F448" t="s">
        <v>21</v>
      </c>
      <c r="G448" t="s">
        <v>22</v>
      </c>
      <c r="H448" s="44">
        <f t="shared" si="7"/>
        <v>89.939759036144579</v>
      </c>
      <c r="I448" s="75"/>
    </row>
    <row r="449" spans="1:9" x14ac:dyDescent="0.35">
      <c r="A449">
        <v>278</v>
      </c>
      <c r="B449" s="5">
        <v>2700</v>
      </c>
      <c r="C449" s="5">
        <v>8799</v>
      </c>
      <c r="D449" t="s">
        <v>20</v>
      </c>
      <c r="E449">
        <v>91</v>
      </c>
      <c r="F449" t="s">
        <v>21</v>
      </c>
      <c r="G449" t="s">
        <v>22</v>
      </c>
      <c r="H449" s="44">
        <f t="shared" si="7"/>
        <v>96.692307692307693</v>
      </c>
      <c r="I449" s="75"/>
    </row>
    <row r="450" spans="1:9" x14ac:dyDescent="0.35">
      <c r="A450">
        <v>279</v>
      </c>
      <c r="B450" s="5">
        <v>8000</v>
      </c>
      <c r="C450" s="5">
        <v>13656</v>
      </c>
      <c r="D450" t="s">
        <v>20</v>
      </c>
      <c r="E450">
        <v>546</v>
      </c>
      <c r="F450" t="s">
        <v>21</v>
      </c>
      <c r="G450" t="s">
        <v>22</v>
      </c>
      <c r="H450" s="44">
        <f t="shared" ref="H450:H513" si="8">IFERROR(C450/E450, "n/a")</f>
        <v>25.010989010989011</v>
      </c>
      <c r="I450" s="75"/>
    </row>
    <row r="451" spans="1:9" x14ac:dyDescent="0.35">
      <c r="A451">
        <v>280</v>
      </c>
      <c r="B451" s="5">
        <v>2500</v>
      </c>
      <c r="C451" s="5">
        <v>14536</v>
      </c>
      <c r="D451" t="s">
        <v>20</v>
      </c>
      <c r="E451">
        <v>393</v>
      </c>
      <c r="F451" t="s">
        <v>21</v>
      </c>
      <c r="G451" t="s">
        <v>22</v>
      </c>
      <c r="H451" s="44">
        <f t="shared" si="8"/>
        <v>36.987277353689571</v>
      </c>
      <c r="I451" s="75"/>
    </row>
    <row r="452" spans="1:9" x14ac:dyDescent="0.35">
      <c r="A452">
        <v>281</v>
      </c>
      <c r="B452" s="5">
        <v>164500</v>
      </c>
      <c r="C452" s="5">
        <v>150552</v>
      </c>
      <c r="D452" t="s">
        <v>14</v>
      </c>
      <c r="E452">
        <v>2062</v>
      </c>
      <c r="F452" t="s">
        <v>21</v>
      </c>
      <c r="G452" t="s">
        <v>22</v>
      </c>
      <c r="H452" s="44">
        <f t="shared" si="8"/>
        <v>73.012609117361791</v>
      </c>
      <c r="I452" s="75"/>
    </row>
    <row r="453" spans="1:9" x14ac:dyDescent="0.35">
      <c r="A453">
        <v>282</v>
      </c>
      <c r="B453" s="5">
        <v>8400</v>
      </c>
      <c r="C453" s="5">
        <v>9076</v>
      </c>
      <c r="D453" t="s">
        <v>20</v>
      </c>
      <c r="E453">
        <v>133</v>
      </c>
      <c r="F453" t="s">
        <v>21</v>
      </c>
      <c r="G453" t="s">
        <v>22</v>
      </c>
      <c r="H453" s="44">
        <f t="shared" si="8"/>
        <v>68.240601503759393</v>
      </c>
      <c r="I453" s="75"/>
    </row>
    <row r="454" spans="1:9" x14ac:dyDescent="0.35">
      <c r="A454">
        <v>284</v>
      </c>
      <c r="B454" s="5">
        <v>9800</v>
      </c>
      <c r="C454" s="5">
        <v>8153</v>
      </c>
      <c r="D454" t="s">
        <v>14</v>
      </c>
      <c r="E454">
        <v>132</v>
      </c>
      <c r="F454" t="s">
        <v>21</v>
      </c>
      <c r="G454" t="s">
        <v>22</v>
      </c>
      <c r="H454" s="44">
        <f t="shared" si="8"/>
        <v>61.765151515151516</v>
      </c>
      <c r="I454" s="75"/>
    </row>
    <row r="455" spans="1:9" x14ac:dyDescent="0.35">
      <c r="A455">
        <v>285</v>
      </c>
      <c r="B455" s="5">
        <v>900</v>
      </c>
      <c r="C455" s="5">
        <v>6357</v>
      </c>
      <c r="D455" t="s">
        <v>20</v>
      </c>
      <c r="E455">
        <v>254</v>
      </c>
      <c r="F455" t="s">
        <v>21</v>
      </c>
      <c r="G455" t="s">
        <v>22</v>
      </c>
      <c r="H455" s="44">
        <f t="shared" si="8"/>
        <v>25.027559055118111</v>
      </c>
      <c r="I455" s="75"/>
    </row>
    <row r="456" spans="1:9" x14ac:dyDescent="0.35">
      <c r="A456">
        <v>286</v>
      </c>
      <c r="B456" s="5">
        <v>112100</v>
      </c>
      <c r="C456" s="5">
        <v>19557</v>
      </c>
      <c r="D456" t="s">
        <v>74</v>
      </c>
      <c r="E456">
        <v>184</v>
      </c>
      <c r="F456" t="s">
        <v>21</v>
      </c>
      <c r="G456" t="s">
        <v>22</v>
      </c>
      <c r="H456" s="44">
        <f t="shared" si="8"/>
        <v>106.28804347826087</v>
      </c>
      <c r="I456" s="75"/>
    </row>
    <row r="457" spans="1:9" x14ac:dyDescent="0.35">
      <c r="A457">
        <v>287</v>
      </c>
      <c r="B457" s="5">
        <v>6300</v>
      </c>
      <c r="C457" s="5">
        <v>13213</v>
      </c>
      <c r="D457" t="s">
        <v>20</v>
      </c>
      <c r="E457">
        <v>176</v>
      </c>
      <c r="F457" t="s">
        <v>21</v>
      </c>
      <c r="G457" t="s">
        <v>22</v>
      </c>
      <c r="H457" s="44">
        <f t="shared" si="8"/>
        <v>75.07386363636364</v>
      </c>
      <c r="I457" s="75"/>
    </row>
    <row r="458" spans="1:9" x14ac:dyDescent="0.35">
      <c r="A458">
        <v>290</v>
      </c>
      <c r="B458" s="5">
        <v>168600</v>
      </c>
      <c r="C458" s="5">
        <v>91722</v>
      </c>
      <c r="D458" t="s">
        <v>14</v>
      </c>
      <c r="E458">
        <v>908</v>
      </c>
      <c r="F458" t="s">
        <v>21</v>
      </c>
      <c r="G458" t="s">
        <v>22</v>
      </c>
      <c r="H458" s="44">
        <f t="shared" si="8"/>
        <v>101.01541850220265</v>
      </c>
      <c r="I458" s="75"/>
    </row>
    <row r="459" spans="1:9" x14ac:dyDescent="0.35">
      <c r="A459">
        <v>291</v>
      </c>
      <c r="B459" s="5">
        <v>1800</v>
      </c>
      <c r="C459" s="5">
        <v>8219</v>
      </c>
      <c r="D459" t="s">
        <v>20</v>
      </c>
      <c r="E459">
        <v>107</v>
      </c>
      <c r="F459" t="s">
        <v>21</v>
      </c>
      <c r="G459" t="s">
        <v>22</v>
      </c>
      <c r="H459" s="44">
        <f t="shared" si="8"/>
        <v>76.813084112149539</v>
      </c>
      <c r="I459" s="75"/>
    </row>
    <row r="460" spans="1:9" x14ac:dyDescent="0.35">
      <c r="A460">
        <v>292</v>
      </c>
      <c r="B460" s="5">
        <v>7300</v>
      </c>
      <c r="C460" s="5">
        <v>717</v>
      </c>
      <c r="D460" t="s">
        <v>14</v>
      </c>
      <c r="E460">
        <v>10</v>
      </c>
      <c r="F460" t="s">
        <v>21</v>
      </c>
      <c r="G460" t="s">
        <v>22</v>
      </c>
      <c r="H460" s="44">
        <f t="shared" si="8"/>
        <v>71.7</v>
      </c>
      <c r="I460" s="75"/>
    </row>
    <row r="461" spans="1:9" x14ac:dyDescent="0.35">
      <c r="A461">
        <v>294</v>
      </c>
      <c r="B461" s="5">
        <v>600</v>
      </c>
      <c r="C461" s="5">
        <v>8038</v>
      </c>
      <c r="D461" t="s">
        <v>20</v>
      </c>
      <c r="E461">
        <v>183</v>
      </c>
      <c r="F461" t="s">
        <v>21</v>
      </c>
      <c r="G461" t="s">
        <v>22</v>
      </c>
      <c r="H461" s="44">
        <f t="shared" si="8"/>
        <v>43.923497267759565</v>
      </c>
      <c r="I461" s="75"/>
    </row>
    <row r="462" spans="1:9" x14ac:dyDescent="0.35">
      <c r="A462">
        <v>298</v>
      </c>
      <c r="B462" s="5">
        <v>3500</v>
      </c>
      <c r="C462" s="5">
        <v>5037</v>
      </c>
      <c r="D462" t="s">
        <v>20</v>
      </c>
      <c r="E462">
        <v>72</v>
      </c>
      <c r="F462" t="s">
        <v>21</v>
      </c>
      <c r="G462" t="s">
        <v>22</v>
      </c>
      <c r="H462" s="44">
        <f t="shared" si="8"/>
        <v>69.958333333333329</v>
      </c>
      <c r="I462" s="75"/>
    </row>
    <row r="463" spans="1:9" x14ac:dyDescent="0.35">
      <c r="A463">
        <v>299</v>
      </c>
      <c r="B463" s="5">
        <v>3800</v>
      </c>
      <c r="C463" s="5">
        <v>1954</v>
      </c>
      <c r="D463" t="s">
        <v>14</v>
      </c>
      <c r="E463">
        <v>49</v>
      </c>
      <c r="F463" t="s">
        <v>21</v>
      </c>
      <c r="G463" t="s">
        <v>22</v>
      </c>
      <c r="H463" s="44">
        <f t="shared" si="8"/>
        <v>39.877551020408163</v>
      </c>
      <c r="I463" s="75"/>
    </row>
    <row r="464" spans="1:9" x14ac:dyDescent="0.35">
      <c r="A464">
        <v>301</v>
      </c>
      <c r="B464" s="5">
        <v>900</v>
      </c>
      <c r="C464" s="5">
        <v>12102</v>
      </c>
      <c r="D464" t="s">
        <v>20</v>
      </c>
      <c r="E464">
        <v>295</v>
      </c>
      <c r="F464" t="s">
        <v>21</v>
      </c>
      <c r="G464" t="s">
        <v>22</v>
      </c>
      <c r="H464" s="44">
        <f t="shared" si="8"/>
        <v>41.023728813559323</v>
      </c>
      <c r="I464" s="75"/>
    </row>
    <row r="465" spans="1:9" x14ac:dyDescent="0.35">
      <c r="A465">
        <v>302</v>
      </c>
      <c r="B465" s="5">
        <v>76100</v>
      </c>
      <c r="C465" s="5">
        <v>24234</v>
      </c>
      <c r="D465" t="s">
        <v>14</v>
      </c>
      <c r="E465">
        <v>245</v>
      </c>
      <c r="F465" t="s">
        <v>21</v>
      </c>
      <c r="G465" t="s">
        <v>22</v>
      </c>
      <c r="H465" s="44">
        <f t="shared" si="8"/>
        <v>98.914285714285711</v>
      </c>
      <c r="I465" s="75"/>
    </row>
    <row r="466" spans="1:9" x14ac:dyDescent="0.35">
      <c r="A466">
        <v>303</v>
      </c>
      <c r="B466" s="5">
        <v>3400</v>
      </c>
      <c r="C466" s="5">
        <v>2809</v>
      </c>
      <c r="D466" t="s">
        <v>14</v>
      </c>
      <c r="E466">
        <v>32</v>
      </c>
      <c r="F466" t="s">
        <v>21</v>
      </c>
      <c r="G466" t="s">
        <v>22</v>
      </c>
      <c r="H466" s="44">
        <f t="shared" si="8"/>
        <v>87.78125</v>
      </c>
      <c r="I466" s="75"/>
    </row>
    <row r="467" spans="1:9" x14ac:dyDescent="0.35">
      <c r="A467">
        <v>304</v>
      </c>
      <c r="B467" s="5">
        <v>2100</v>
      </c>
      <c r="C467" s="5">
        <v>11469</v>
      </c>
      <c r="D467" t="s">
        <v>20</v>
      </c>
      <c r="E467">
        <v>142</v>
      </c>
      <c r="F467" t="s">
        <v>21</v>
      </c>
      <c r="G467" t="s">
        <v>22</v>
      </c>
      <c r="H467" s="44">
        <f t="shared" si="8"/>
        <v>80.767605633802816</v>
      </c>
      <c r="I467" s="75"/>
    </row>
    <row r="468" spans="1:9" x14ac:dyDescent="0.35">
      <c r="A468">
        <v>305</v>
      </c>
      <c r="B468" s="5">
        <v>2800</v>
      </c>
      <c r="C468" s="5">
        <v>8014</v>
      </c>
      <c r="D468" t="s">
        <v>20</v>
      </c>
      <c r="E468">
        <v>85</v>
      </c>
      <c r="F468" t="s">
        <v>21</v>
      </c>
      <c r="G468" t="s">
        <v>22</v>
      </c>
      <c r="H468" s="44">
        <f t="shared" si="8"/>
        <v>94.28235294117647</v>
      </c>
      <c r="I468" s="75"/>
    </row>
    <row r="469" spans="1:9" x14ac:dyDescent="0.35">
      <c r="A469">
        <v>306</v>
      </c>
      <c r="B469" s="5">
        <v>6500</v>
      </c>
      <c r="C469" s="5">
        <v>514</v>
      </c>
      <c r="D469" t="s">
        <v>14</v>
      </c>
      <c r="E469">
        <v>7</v>
      </c>
      <c r="F469" t="s">
        <v>21</v>
      </c>
      <c r="G469" t="s">
        <v>22</v>
      </c>
      <c r="H469" s="44">
        <f t="shared" si="8"/>
        <v>73.428571428571431</v>
      </c>
      <c r="I469" s="75"/>
    </row>
    <row r="470" spans="1:9" x14ac:dyDescent="0.35">
      <c r="A470">
        <v>308</v>
      </c>
      <c r="B470" s="5">
        <v>118200</v>
      </c>
      <c r="C470" s="5">
        <v>87560</v>
      </c>
      <c r="D470" t="s">
        <v>14</v>
      </c>
      <c r="E470">
        <v>803</v>
      </c>
      <c r="F470" t="s">
        <v>21</v>
      </c>
      <c r="G470" t="s">
        <v>22</v>
      </c>
      <c r="H470" s="44">
        <f t="shared" si="8"/>
        <v>109.04109589041096</v>
      </c>
      <c r="I470" s="75"/>
    </row>
    <row r="471" spans="1:9" x14ac:dyDescent="0.35">
      <c r="A471">
        <v>309</v>
      </c>
      <c r="B471" s="5">
        <v>4100</v>
      </c>
      <c r="C471" s="5">
        <v>3087</v>
      </c>
      <c r="D471" t="s">
        <v>74</v>
      </c>
      <c r="E471">
        <v>75</v>
      </c>
      <c r="F471" t="s">
        <v>21</v>
      </c>
      <c r="G471" t="s">
        <v>22</v>
      </c>
      <c r="H471" s="44">
        <f t="shared" si="8"/>
        <v>41.16</v>
      </c>
      <c r="I471" s="75"/>
    </row>
    <row r="472" spans="1:9" x14ac:dyDescent="0.35">
      <c r="A472">
        <v>310</v>
      </c>
      <c r="B472" s="5">
        <v>7800</v>
      </c>
      <c r="C472" s="5">
        <v>1586</v>
      </c>
      <c r="D472" t="s">
        <v>14</v>
      </c>
      <c r="E472">
        <v>16</v>
      </c>
      <c r="F472" t="s">
        <v>21</v>
      </c>
      <c r="G472" t="s">
        <v>22</v>
      </c>
      <c r="H472" s="44">
        <f t="shared" si="8"/>
        <v>99.125</v>
      </c>
      <c r="I472" s="75"/>
    </row>
    <row r="473" spans="1:9" x14ac:dyDescent="0.35">
      <c r="A473">
        <v>311</v>
      </c>
      <c r="B473" s="5">
        <v>6300</v>
      </c>
      <c r="C473" s="5">
        <v>12812</v>
      </c>
      <c r="D473" t="s">
        <v>20</v>
      </c>
      <c r="E473">
        <v>121</v>
      </c>
      <c r="F473" t="s">
        <v>21</v>
      </c>
      <c r="G473" t="s">
        <v>22</v>
      </c>
      <c r="H473" s="44">
        <f t="shared" si="8"/>
        <v>105.88429752066116</v>
      </c>
      <c r="I473" s="75"/>
    </row>
    <row r="474" spans="1:9" x14ac:dyDescent="0.35">
      <c r="A474">
        <v>312</v>
      </c>
      <c r="B474" s="5">
        <v>59100</v>
      </c>
      <c r="C474" s="5">
        <v>183345</v>
      </c>
      <c r="D474" t="s">
        <v>20</v>
      </c>
      <c r="E474">
        <v>3742</v>
      </c>
      <c r="F474" t="s">
        <v>21</v>
      </c>
      <c r="G474" t="s">
        <v>22</v>
      </c>
      <c r="H474" s="44">
        <f t="shared" si="8"/>
        <v>48.996525921966864</v>
      </c>
      <c r="I474" s="75"/>
    </row>
    <row r="475" spans="1:9" x14ac:dyDescent="0.35">
      <c r="A475">
        <v>313</v>
      </c>
      <c r="B475" s="5">
        <v>2200</v>
      </c>
      <c r="C475" s="5">
        <v>8697</v>
      </c>
      <c r="D475" t="s">
        <v>20</v>
      </c>
      <c r="E475">
        <v>223</v>
      </c>
      <c r="F475" t="s">
        <v>21</v>
      </c>
      <c r="G475" t="s">
        <v>22</v>
      </c>
      <c r="H475" s="44">
        <f t="shared" si="8"/>
        <v>39</v>
      </c>
      <c r="I475" s="75"/>
    </row>
    <row r="476" spans="1:9" x14ac:dyDescent="0.35">
      <c r="A476">
        <v>314</v>
      </c>
      <c r="B476" s="5">
        <v>1400</v>
      </c>
      <c r="C476" s="5">
        <v>4126</v>
      </c>
      <c r="D476" t="s">
        <v>20</v>
      </c>
      <c r="E476">
        <v>133</v>
      </c>
      <c r="F476" t="s">
        <v>21</v>
      </c>
      <c r="G476" t="s">
        <v>22</v>
      </c>
      <c r="H476" s="44">
        <f t="shared" si="8"/>
        <v>31.022556390977442</v>
      </c>
      <c r="I476" s="75"/>
    </row>
    <row r="477" spans="1:9" x14ac:dyDescent="0.35">
      <c r="A477">
        <v>315</v>
      </c>
      <c r="B477" s="5">
        <v>9500</v>
      </c>
      <c r="C477" s="5">
        <v>3220</v>
      </c>
      <c r="D477" t="s">
        <v>14</v>
      </c>
      <c r="E477">
        <v>31</v>
      </c>
      <c r="F477" t="s">
        <v>21</v>
      </c>
      <c r="G477" t="s">
        <v>22</v>
      </c>
      <c r="H477" s="44">
        <f t="shared" si="8"/>
        <v>103.87096774193549</v>
      </c>
      <c r="I477" s="75"/>
    </row>
    <row r="478" spans="1:9" x14ac:dyDescent="0.35">
      <c r="A478">
        <v>317</v>
      </c>
      <c r="B478" s="5">
        <v>6600</v>
      </c>
      <c r="C478" s="5">
        <v>1269</v>
      </c>
      <c r="D478" t="s">
        <v>14</v>
      </c>
      <c r="E478">
        <v>30</v>
      </c>
      <c r="F478" t="s">
        <v>21</v>
      </c>
      <c r="G478" t="s">
        <v>22</v>
      </c>
      <c r="H478" s="44">
        <f t="shared" si="8"/>
        <v>42.3</v>
      </c>
      <c r="I478" s="75"/>
    </row>
    <row r="479" spans="1:9" x14ac:dyDescent="0.35">
      <c r="A479">
        <v>318</v>
      </c>
      <c r="B479" s="5">
        <v>5700</v>
      </c>
      <c r="C479" s="5">
        <v>903</v>
      </c>
      <c r="D479" t="s">
        <v>14</v>
      </c>
      <c r="E479">
        <v>17</v>
      </c>
      <c r="F479" t="s">
        <v>21</v>
      </c>
      <c r="G479" t="s">
        <v>22</v>
      </c>
      <c r="H479" s="44">
        <f t="shared" si="8"/>
        <v>53.117647058823529</v>
      </c>
      <c r="I479" s="75"/>
    </row>
    <row r="480" spans="1:9" x14ac:dyDescent="0.35">
      <c r="A480">
        <v>319</v>
      </c>
      <c r="B480" s="5">
        <v>8400</v>
      </c>
      <c r="C480" s="5">
        <v>3251</v>
      </c>
      <c r="D480" t="s">
        <v>74</v>
      </c>
      <c r="E480">
        <v>64</v>
      </c>
      <c r="F480" t="s">
        <v>21</v>
      </c>
      <c r="G480" t="s">
        <v>22</v>
      </c>
      <c r="H480" s="44">
        <f t="shared" si="8"/>
        <v>50.796875</v>
      </c>
      <c r="I480" s="75"/>
    </row>
    <row r="481" spans="1:9" x14ac:dyDescent="0.35">
      <c r="A481">
        <v>320</v>
      </c>
      <c r="B481" s="5">
        <v>84400</v>
      </c>
      <c r="C481" s="5">
        <v>8092</v>
      </c>
      <c r="D481" t="s">
        <v>14</v>
      </c>
      <c r="E481">
        <v>80</v>
      </c>
      <c r="F481" t="s">
        <v>21</v>
      </c>
      <c r="G481" t="s">
        <v>22</v>
      </c>
      <c r="H481" s="44">
        <f t="shared" si="8"/>
        <v>101.15</v>
      </c>
      <c r="I481" s="75"/>
    </row>
    <row r="482" spans="1:9" x14ac:dyDescent="0.35">
      <c r="A482">
        <v>321</v>
      </c>
      <c r="B482" s="5">
        <v>170400</v>
      </c>
      <c r="C482" s="5">
        <v>160422</v>
      </c>
      <c r="D482" t="s">
        <v>14</v>
      </c>
      <c r="E482">
        <v>2468</v>
      </c>
      <c r="F482" t="s">
        <v>21</v>
      </c>
      <c r="G482" t="s">
        <v>22</v>
      </c>
      <c r="H482" s="44">
        <f t="shared" si="8"/>
        <v>65.000810372771468</v>
      </c>
      <c r="I482" s="75"/>
    </row>
    <row r="483" spans="1:9" x14ac:dyDescent="0.35">
      <c r="A483">
        <v>322</v>
      </c>
      <c r="B483" s="5">
        <v>117900</v>
      </c>
      <c r="C483" s="5">
        <v>196377</v>
      </c>
      <c r="D483" t="s">
        <v>20</v>
      </c>
      <c r="E483">
        <v>5168</v>
      </c>
      <c r="F483" t="s">
        <v>21</v>
      </c>
      <c r="G483" t="s">
        <v>22</v>
      </c>
      <c r="H483" s="44">
        <f t="shared" si="8"/>
        <v>37.998645510835914</v>
      </c>
      <c r="I483" s="75"/>
    </row>
    <row r="484" spans="1:9" x14ac:dyDescent="0.35">
      <c r="A484">
        <v>324</v>
      </c>
      <c r="B484" s="5">
        <v>7100</v>
      </c>
      <c r="C484" s="5">
        <v>11648</v>
      </c>
      <c r="D484" t="s">
        <v>20</v>
      </c>
      <c r="E484">
        <v>307</v>
      </c>
      <c r="F484" t="s">
        <v>21</v>
      </c>
      <c r="G484" t="s">
        <v>22</v>
      </c>
      <c r="H484" s="44">
        <f t="shared" si="8"/>
        <v>37.941368078175898</v>
      </c>
      <c r="I484" s="75"/>
    </row>
    <row r="485" spans="1:9" x14ac:dyDescent="0.35">
      <c r="A485">
        <v>325</v>
      </c>
      <c r="B485" s="5">
        <v>6500</v>
      </c>
      <c r="C485" s="5">
        <v>5897</v>
      </c>
      <c r="D485" t="s">
        <v>14</v>
      </c>
      <c r="E485">
        <v>73</v>
      </c>
      <c r="F485" t="s">
        <v>21</v>
      </c>
      <c r="G485" t="s">
        <v>22</v>
      </c>
      <c r="H485" s="44">
        <f t="shared" si="8"/>
        <v>80.780821917808225</v>
      </c>
      <c r="I485" s="75"/>
    </row>
    <row r="486" spans="1:9" x14ac:dyDescent="0.35">
      <c r="A486">
        <v>326</v>
      </c>
      <c r="B486" s="5">
        <v>7200</v>
      </c>
      <c r="C486" s="5">
        <v>3326</v>
      </c>
      <c r="D486" t="s">
        <v>14</v>
      </c>
      <c r="E486">
        <v>128</v>
      </c>
      <c r="F486" t="s">
        <v>21</v>
      </c>
      <c r="G486" t="s">
        <v>22</v>
      </c>
      <c r="H486" s="44">
        <f t="shared" si="8"/>
        <v>25.984375</v>
      </c>
      <c r="I486" s="75"/>
    </row>
    <row r="487" spans="1:9" x14ac:dyDescent="0.35">
      <c r="A487">
        <v>327</v>
      </c>
      <c r="B487" s="5">
        <v>2600</v>
      </c>
      <c r="C487" s="5">
        <v>1002</v>
      </c>
      <c r="D487" t="s">
        <v>14</v>
      </c>
      <c r="E487">
        <v>33</v>
      </c>
      <c r="F487" t="s">
        <v>21</v>
      </c>
      <c r="G487" t="s">
        <v>22</v>
      </c>
      <c r="H487" s="44">
        <f t="shared" si="8"/>
        <v>30.363636363636363</v>
      </c>
      <c r="I487" s="75"/>
    </row>
    <row r="488" spans="1:9" x14ac:dyDescent="0.35">
      <c r="A488">
        <v>328</v>
      </c>
      <c r="B488" s="5">
        <v>98700</v>
      </c>
      <c r="C488" s="5">
        <v>131826</v>
      </c>
      <c r="D488" t="s">
        <v>20</v>
      </c>
      <c r="E488">
        <v>2441</v>
      </c>
      <c r="F488" t="s">
        <v>21</v>
      </c>
      <c r="G488" t="s">
        <v>22</v>
      </c>
      <c r="H488" s="44">
        <f t="shared" si="8"/>
        <v>54.004916018025398</v>
      </c>
      <c r="I488" s="75"/>
    </row>
    <row r="489" spans="1:9" x14ac:dyDescent="0.35">
      <c r="A489">
        <v>329</v>
      </c>
      <c r="B489" s="5">
        <v>93800</v>
      </c>
      <c r="C489" s="5">
        <v>21477</v>
      </c>
      <c r="D489" t="s">
        <v>47</v>
      </c>
      <c r="E489">
        <v>211</v>
      </c>
      <c r="F489" t="s">
        <v>21</v>
      </c>
      <c r="G489" t="s">
        <v>22</v>
      </c>
      <c r="H489" s="44">
        <f t="shared" si="8"/>
        <v>101.78672985781991</v>
      </c>
      <c r="I489" s="75"/>
    </row>
    <row r="490" spans="1:9" x14ac:dyDescent="0.35">
      <c r="A490">
        <v>331</v>
      </c>
      <c r="B490" s="5">
        <v>3300</v>
      </c>
      <c r="C490" s="5">
        <v>14643</v>
      </c>
      <c r="D490" t="s">
        <v>20</v>
      </c>
      <c r="E490">
        <v>190</v>
      </c>
      <c r="F490" t="s">
        <v>21</v>
      </c>
      <c r="G490" t="s">
        <v>22</v>
      </c>
      <c r="H490" s="44">
        <f t="shared" si="8"/>
        <v>77.068421052631578</v>
      </c>
      <c r="I490" s="75"/>
    </row>
    <row r="491" spans="1:9" x14ac:dyDescent="0.35">
      <c r="A491">
        <v>332</v>
      </c>
      <c r="B491" s="5">
        <v>20700</v>
      </c>
      <c r="C491" s="5">
        <v>41396</v>
      </c>
      <c r="D491" t="s">
        <v>20</v>
      </c>
      <c r="E491">
        <v>470</v>
      </c>
      <c r="F491" t="s">
        <v>21</v>
      </c>
      <c r="G491" t="s">
        <v>22</v>
      </c>
      <c r="H491" s="44">
        <f t="shared" si="8"/>
        <v>88.076595744680844</v>
      </c>
      <c r="I491" s="75"/>
    </row>
    <row r="492" spans="1:9" x14ac:dyDescent="0.35">
      <c r="A492">
        <v>333</v>
      </c>
      <c r="B492" s="5">
        <v>9600</v>
      </c>
      <c r="C492" s="5">
        <v>11900</v>
      </c>
      <c r="D492" t="s">
        <v>20</v>
      </c>
      <c r="E492">
        <v>253</v>
      </c>
      <c r="F492" t="s">
        <v>21</v>
      </c>
      <c r="G492" t="s">
        <v>22</v>
      </c>
      <c r="H492" s="44">
        <f t="shared" si="8"/>
        <v>47.035573122529641</v>
      </c>
      <c r="I492" s="75"/>
    </row>
    <row r="493" spans="1:9" x14ac:dyDescent="0.35">
      <c r="A493">
        <v>334</v>
      </c>
      <c r="B493" s="5">
        <v>66200</v>
      </c>
      <c r="C493" s="5">
        <v>123538</v>
      </c>
      <c r="D493" t="s">
        <v>20</v>
      </c>
      <c r="E493">
        <v>1113</v>
      </c>
      <c r="F493" t="s">
        <v>21</v>
      </c>
      <c r="G493" t="s">
        <v>22</v>
      </c>
      <c r="H493" s="44">
        <f t="shared" si="8"/>
        <v>110.99550763701707</v>
      </c>
      <c r="I493" s="75"/>
    </row>
    <row r="494" spans="1:9" x14ac:dyDescent="0.35">
      <c r="A494">
        <v>335</v>
      </c>
      <c r="B494" s="5">
        <v>173800</v>
      </c>
      <c r="C494" s="5">
        <v>198628</v>
      </c>
      <c r="D494" t="s">
        <v>20</v>
      </c>
      <c r="E494">
        <v>2283</v>
      </c>
      <c r="F494" t="s">
        <v>21</v>
      </c>
      <c r="G494" t="s">
        <v>22</v>
      </c>
      <c r="H494" s="44">
        <f t="shared" si="8"/>
        <v>87.003066141042481</v>
      </c>
      <c r="I494" s="75"/>
    </row>
    <row r="495" spans="1:9" x14ac:dyDescent="0.35">
      <c r="A495">
        <v>336</v>
      </c>
      <c r="B495" s="5">
        <v>70700</v>
      </c>
      <c r="C495" s="5">
        <v>68602</v>
      </c>
      <c r="D495" t="s">
        <v>14</v>
      </c>
      <c r="E495">
        <v>1072</v>
      </c>
      <c r="F495" t="s">
        <v>21</v>
      </c>
      <c r="G495" t="s">
        <v>22</v>
      </c>
      <c r="H495" s="44">
        <f t="shared" si="8"/>
        <v>63.994402985074629</v>
      </c>
      <c r="I495" s="75"/>
    </row>
    <row r="496" spans="1:9" x14ac:dyDescent="0.35">
      <c r="A496">
        <v>337</v>
      </c>
      <c r="B496" s="5">
        <v>94500</v>
      </c>
      <c r="C496" s="5">
        <v>116064</v>
      </c>
      <c r="D496" t="s">
        <v>20</v>
      </c>
      <c r="E496">
        <v>1095</v>
      </c>
      <c r="F496" t="s">
        <v>21</v>
      </c>
      <c r="G496" t="s">
        <v>22</v>
      </c>
      <c r="H496" s="44">
        <f t="shared" si="8"/>
        <v>105.9945205479452</v>
      </c>
      <c r="I496" s="75"/>
    </row>
    <row r="497" spans="1:9" x14ac:dyDescent="0.35">
      <c r="A497">
        <v>338</v>
      </c>
      <c r="B497" s="5">
        <v>69800</v>
      </c>
      <c r="C497" s="5">
        <v>125042</v>
      </c>
      <c r="D497" t="s">
        <v>20</v>
      </c>
      <c r="E497">
        <v>1690</v>
      </c>
      <c r="F497" t="s">
        <v>21</v>
      </c>
      <c r="G497" t="s">
        <v>22</v>
      </c>
      <c r="H497" s="44">
        <f t="shared" si="8"/>
        <v>73.989349112426041</v>
      </c>
      <c r="I497" s="75"/>
    </row>
    <row r="498" spans="1:9" x14ac:dyDescent="0.35">
      <c r="A498">
        <v>340</v>
      </c>
      <c r="B498" s="5">
        <v>37100</v>
      </c>
      <c r="C498" s="5">
        <v>34964</v>
      </c>
      <c r="D498" t="s">
        <v>14</v>
      </c>
      <c r="E498">
        <v>393</v>
      </c>
      <c r="F498" t="s">
        <v>21</v>
      </c>
      <c r="G498" t="s">
        <v>22</v>
      </c>
      <c r="H498" s="44">
        <f t="shared" si="8"/>
        <v>88.966921119592882</v>
      </c>
      <c r="I498" s="75"/>
    </row>
    <row r="499" spans="1:9" x14ac:dyDescent="0.35">
      <c r="A499">
        <v>341</v>
      </c>
      <c r="B499" s="5">
        <v>114300</v>
      </c>
      <c r="C499" s="5">
        <v>96777</v>
      </c>
      <c r="D499" t="s">
        <v>14</v>
      </c>
      <c r="E499">
        <v>1257</v>
      </c>
      <c r="F499" t="s">
        <v>21</v>
      </c>
      <c r="G499" t="s">
        <v>22</v>
      </c>
      <c r="H499" s="44">
        <f t="shared" si="8"/>
        <v>76.990453460620529</v>
      </c>
      <c r="I499" s="75"/>
    </row>
    <row r="500" spans="1:9" x14ac:dyDescent="0.35">
      <c r="A500">
        <v>342</v>
      </c>
      <c r="B500" s="5">
        <v>47900</v>
      </c>
      <c r="C500" s="5">
        <v>31864</v>
      </c>
      <c r="D500" t="s">
        <v>14</v>
      </c>
      <c r="E500">
        <v>328</v>
      </c>
      <c r="F500" t="s">
        <v>21</v>
      </c>
      <c r="G500" t="s">
        <v>22</v>
      </c>
      <c r="H500" s="44">
        <f t="shared" si="8"/>
        <v>97.146341463414629</v>
      </c>
      <c r="I500" s="75"/>
    </row>
    <row r="501" spans="1:9" x14ac:dyDescent="0.35">
      <c r="A501">
        <v>343</v>
      </c>
      <c r="B501" s="5">
        <v>9000</v>
      </c>
      <c r="C501" s="5">
        <v>4853</v>
      </c>
      <c r="D501" t="s">
        <v>14</v>
      </c>
      <c r="E501">
        <v>147</v>
      </c>
      <c r="F501" t="s">
        <v>21</v>
      </c>
      <c r="G501" t="s">
        <v>22</v>
      </c>
      <c r="H501" s="44">
        <f t="shared" si="8"/>
        <v>33.013605442176868</v>
      </c>
      <c r="I501" s="75"/>
    </row>
    <row r="502" spans="1:9" x14ac:dyDescent="0.35">
      <c r="A502">
        <v>344</v>
      </c>
      <c r="B502" s="5">
        <v>197600</v>
      </c>
      <c r="C502" s="5">
        <v>82959</v>
      </c>
      <c r="D502" t="s">
        <v>14</v>
      </c>
      <c r="E502">
        <v>830</v>
      </c>
      <c r="F502" t="s">
        <v>21</v>
      </c>
      <c r="G502" t="s">
        <v>22</v>
      </c>
      <c r="H502" s="44">
        <f t="shared" si="8"/>
        <v>99.950602409638549</v>
      </c>
      <c r="I502" s="75"/>
    </row>
    <row r="503" spans="1:9" x14ac:dyDescent="0.35">
      <c r="A503">
        <v>346</v>
      </c>
      <c r="B503" s="5">
        <v>8000</v>
      </c>
      <c r="C503" s="5">
        <v>2758</v>
      </c>
      <c r="D503" t="s">
        <v>14</v>
      </c>
      <c r="E503">
        <v>25</v>
      </c>
      <c r="F503" t="s">
        <v>21</v>
      </c>
      <c r="G503" t="s">
        <v>22</v>
      </c>
      <c r="H503" s="44">
        <f t="shared" si="8"/>
        <v>110.32</v>
      </c>
      <c r="I503" s="75"/>
    </row>
    <row r="504" spans="1:9" x14ac:dyDescent="0.35">
      <c r="A504">
        <v>347</v>
      </c>
      <c r="B504" s="5">
        <v>900</v>
      </c>
      <c r="C504" s="5">
        <v>12607</v>
      </c>
      <c r="D504" t="s">
        <v>20</v>
      </c>
      <c r="E504">
        <v>191</v>
      </c>
      <c r="F504" t="s">
        <v>21</v>
      </c>
      <c r="G504" t="s">
        <v>22</v>
      </c>
      <c r="H504" s="44">
        <f t="shared" si="8"/>
        <v>66.005235602094245</v>
      </c>
      <c r="I504" s="75"/>
    </row>
    <row r="505" spans="1:9" x14ac:dyDescent="0.35">
      <c r="A505">
        <v>348</v>
      </c>
      <c r="B505" s="5">
        <v>199000</v>
      </c>
      <c r="C505" s="5">
        <v>142823</v>
      </c>
      <c r="D505" t="s">
        <v>14</v>
      </c>
      <c r="E505">
        <v>3483</v>
      </c>
      <c r="F505" t="s">
        <v>21</v>
      </c>
      <c r="G505" t="s">
        <v>22</v>
      </c>
      <c r="H505" s="44">
        <f t="shared" si="8"/>
        <v>41.005742176284812</v>
      </c>
      <c r="I505" s="75"/>
    </row>
    <row r="506" spans="1:9" x14ac:dyDescent="0.35">
      <c r="A506">
        <v>349</v>
      </c>
      <c r="B506" s="5">
        <v>180800</v>
      </c>
      <c r="C506" s="5">
        <v>95958</v>
      </c>
      <c r="D506" t="s">
        <v>14</v>
      </c>
      <c r="E506">
        <v>923</v>
      </c>
      <c r="F506" t="s">
        <v>21</v>
      </c>
      <c r="G506" t="s">
        <v>22</v>
      </c>
      <c r="H506" s="44">
        <f t="shared" si="8"/>
        <v>103.96316359696641</v>
      </c>
      <c r="I506" s="75"/>
    </row>
    <row r="507" spans="1:9" x14ac:dyDescent="0.35">
      <c r="A507">
        <v>350</v>
      </c>
      <c r="B507" s="5">
        <v>100</v>
      </c>
      <c r="C507" s="5">
        <v>5</v>
      </c>
      <c r="D507" t="s">
        <v>14</v>
      </c>
      <c r="E507">
        <v>1</v>
      </c>
      <c r="F507" t="s">
        <v>21</v>
      </c>
      <c r="G507" t="s">
        <v>22</v>
      </c>
      <c r="H507" s="44">
        <f t="shared" si="8"/>
        <v>5</v>
      </c>
      <c r="I507" s="75"/>
    </row>
    <row r="508" spans="1:9" x14ac:dyDescent="0.35">
      <c r="A508">
        <v>351</v>
      </c>
      <c r="B508" s="5">
        <v>74100</v>
      </c>
      <c r="C508" s="5">
        <v>94631</v>
      </c>
      <c r="D508" t="s">
        <v>20</v>
      </c>
      <c r="E508">
        <v>2013</v>
      </c>
      <c r="F508" t="s">
        <v>21</v>
      </c>
      <c r="G508" t="s">
        <v>22</v>
      </c>
      <c r="H508" s="44">
        <f t="shared" si="8"/>
        <v>47.009935419771487</v>
      </c>
      <c r="I508" s="75"/>
    </row>
    <row r="509" spans="1:9" x14ac:dyDescent="0.35">
      <c r="A509">
        <v>353</v>
      </c>
      <c r="B509" s="5">
        <v>33600</v>
      </c>
      <c r="C509" s="5">
        <v>137961</v>
      </c>
      <c r="D509" t="s">
        <v>20</v>
      </c>
      <c r="E509">
        <v>1703</v>
      </c>
      <c r="F509" t="s">
        <v>21</v>
      </c>
      <c r="G509" t="s">
        <v>22</v>
      </c>
      <c r="H509" s="44">
        <f t="shared" si="8"/>
        <v>81.010569583088667</v>
      </c>
      <c r="I509" s="75"/>
    </row>
    <row r="510" spans="1:9" x14ac:dyDescent="0.35">
      <c r="A510">
        <v>355</v>
      </c>
      <c r="B510" s="5">
        <v>3800</v>
      </c>
      <c r="C510" s="5">
        <v>2241</v>
      </c>
      <c r="D510" t="s">
        <v>47</v>
      </c>
      <c r="E510">
        <v>86</v>
      </c>
      <c r="F510" t="s">
        <v>21</v>
      </c>
      <c r="G510" t="s">
        <v>22</v>
      </c>
      <c r="H510" s="44">
        <f t="shared" si="8"/>
        <v>26.058139534883722</v>
      </c>
      <c r="I510" s="75"/>
    </row>
    <row r="511" spans="1:9" x14ac:dyDescent="0.35">
      <c r="A511">
        <v>357</v>
      </c>
      <c r="B511" s="5">
        <v>2300</v>
      </c>
      <c r="C511" s="5">
        <v>4253</v>
      </c>
      <c r="D511" t="s">
        <v>20</v>
      </c>
      <c r="E511">
        <v>41</v>
      </c>
      <c r="F511" t="s">
        <v>21</v>
      </c>
      <c r="G511" t="s">
        <v>22</v>
      </c>
      <c r="H511" s="44">
        <f t="shared" si="8"/>
        <v>103.73170731707317</v>
      </c>
      <c r="I511" s="75"/>
    </row>
    <row r="512" spans="1:9" x14ac:dyDescent="0.35">
      <c r="A512">
        <v>359</v>
      </c>
      <c r="B512" s="5">
        <v>4000</v>
      </c>
      <c r="C512" s="5">
        <v>11948</v>
      </c>
      <c r="D512" t="s">
        <v>20</v>
      </c>
      <c r="E512">
        <v>187</v>
      </c>
      <c r="F512" t="s">
        <v>21</v>
      </c>
      <c r="G512" t="s">
        <v>22</v>
      </c>
      <c r="H512" s="44">
        <f t="shared" si="8"/>
        <v>63.893048128342244</v>
      </c>
      <c r="I512" s="75"/>
    </row>
    <row r="513" spans="1:9" x14ac:dyDescent="0.35">
      <c r="A513">
        <v>361</v>
      </c>
      <c r="B513" s="5">
        <v>5500</v>
      </c>
      <c r="C513" s="5">
        <v>9546</v>
      </c>
      <c r="D513" t="s">
        <v>20</v>
      </c>
      <c r="E513">
        <v>88</v>
      </c>
      <c r="F513" t="s">
        <v>21</v>
      </c>
      <c r="G513" t="s">
        <v>22</v>
      </c>
      <c r="H513" s="44">
        <f t="shared" si="8"/>
        <v>108.47727272727273</v>
      </c>
      <c r="I513" s="75"/>
    </row>
    <row r="514" spans="1:9" x14ac:dyDescent="0.35">
      <c r="A514">
        <v>362</v>
      </c>
      <c r="B514" s="5">
        <v>3700</v>
      </c>
      <c r="C514" s="5">
        <v>13755</v>
      </c>
      <c r="D514" t="s">
        <v>20</v>
      </c>
      <c r="E514">
        <v>191</v>
      </c>
      <c r="F514" t="s">
        <v>21</v>
      </c>
      <c r="G514" t="s">
        <v>22</v>
      </c>
      <c r="H514" s="44">
        <f t="shared" ref="H514:H577" si="9">IFERROR(C514/E514, "n/a")</f>
        <v>72.015706806282722</v>
      </c>
      <c r="I514" s="75"/>
    </row>
    <row r="515" spans="1:9" x14ac:dyDescent="0.35">
      <c r="A515">
        <v>363</v>
      </c>
      <c r="B515" s="5">
        <v>5200</v>
      </c>
      <c r="C515" s="5">
        <v>8330</v>
      </c>
      <c r="D515" t="s">
        <v>20</v>
      </c>
      <c r="E515">
        <v>139</v>
      </c>
      <c r="F515" t="s">
        <v>21</v>
      </c>
      <c r="G515" t="s">
        <v>22</v>
      </c>
      <c r="H515" s="44">
        <f t="shared" si="9"/>
        <v>59.928057553956833</v>
      </c>
      <c r="I515" s="75"/>
    </row>
    <row r="516" spans="1:9" x14ac:dyDescent="0.35">
      <c r="A516">
        <v>364</v>
      </c>
      <c r="B516" s="5">
        <v>900</v>
      </c>
      <c r="C516" s="5">
        <v>14547</v>
      </c>
      <c r="D516" t="s">
        <v>20</v>
      </c>
      <c r="E516">
        <v>186</v>
      </c>
      <c r="F516" t="s">
        <v>21</v>
      </c>
      <c r="G516" t="s">
        <v>22</v>
      </c>
      <c r="H516" s="44">
        <f t="shared" si="9"/>
        <v>78.209677419354833</v>
      </c>
      <c r="I516" s="75"/>
    </row>
    <row r="517" spans="1:9" x14ac:dyDescent="0.35">
      <c r="A517">
        <v>366</v>
      </c>
      <c r="B517" s="5">
        <v>1800</v>
      </c>
      <c r="C517" s="5">
        <v>10658</v>
      </c>
      <c r="D517" t="s">
        <v>20</v>
      </c>
      <c r="E517">
        <v>101</v>
      </c>
      <c r="F517" t="s">
        <v>21</v>
      </c>
      <c r="G517" t="s">
        <v>22</v>
      </c>
      <c r="H517" s="44">
        <f t="shared" si="9"/>
        <v>105.52475247524752</v>
      </c>
      <c r="I517" s="75"/>
    </row>
    <row r="518" spans="1:9" x14ac:dyDescent="0.35">
      <c r="A518">
        <v>367</v>
      </c>
      <c r="B518" s="5">
        <v>9900</v>
      </c>
      <c r="C518" s="5">
        <v>1870</v>
      </c>
      <c r="D518" t="s">
        <v>14</v>
      </c>
      <c r="E518">
        <v>75</v>
      </c>
      <c r="F518" t="s">
        <v>21</v>
      </c>
      <c r="G518" t="s">
        <v>22</v>
      </c>
      <c r="H518" s="44">
        <f t="shared" si="9"/>
        <v>24.933333333333334</v>
      </c>
      <c r="I518" s="75"/>
    </row>
    <row r="519" spans="1:9" x14ac:dyDescent="0.35">
      <c r="A519">
        <v>369</v>
      </c>
      <c r="B519" s="5">
        <v>5400</v>
      </c>
      <c r="C519" s="5">
        <v>14743</v>
      </c>
      <c r="D519" t="s">
        <v>20</v>
      </c>
      <c r="E519">
        <v>154</v>
      </c>
      <c r="F519" t="s">
        <v>21</v>
      </c>
      <c r="G519" t="s">
        <v>22</v>
      </c>
      <c r="H519" s="44">
        <f t="shared" si="9"/>
        <v>95.733766233766232</v>
      </c>
      <c r="I519" s="75"/>
    </row>
    <row r="520" spans="1:9" x14ac:dyDescent="0.35">
      <c r="A520">
        <v>370</v>
      </c>
      <c r="B520" s="5">
        <v>112300</v>
      </c>
      <c r="C520" s="5">
        <v>178965</v>
      </c>
      <c r="D520" t="s">
        <v>20</v>
      </c>
      <c r="E520">
        <v>5966</v>
      </c>
      <c r="F520" t="s">
        <v>21</v>
      </c>
      <c r="G520" t="s">
        <v>22</v>
      </c>
      <c r="H520" s="44">
        <f t="shared" si="9"/>
        <v>29.997485752598056</v>
      </c>
      <c r="I520" s="75"/>
    </row>
    <row r="521" spans="1:9" x14ac:dyDescent="0.35">
      <c r="A521">
        <v>371</v>
      </c>
      <c r="B521" s="5">
        <v>189200</v>
      </c>
      <c r="C521" s="5">
        <v>128410</v>
      </c>
      <c r="D521" t="s">
        <v>14</v>
      </c>
      <c r="E521">
        <v>2176</v>
      </c>
      <c r="F521" t="s">
        <v>21</v>
      </c>
      <c r="G521" t="s">
        <v>22</v>
      </c>
      <c r="H521" s="44">
        <f t="shared" si="9"/>
        <v>59.011948529411768</v>
      </c>
      <c r="I521" s="75"/>
    </row>
    <row r="522" spans="1:9" x14ac:dyDescent="0.35">
      <c r="A522">
        <v>372</v>
      </c>
      <c r="B522" s="5">
        <v>900</v>
      </c>
      <c r="C522" s="5">
        <v>14324</v>
      </c>
      <c r="D522" t="s">
        <v>20</v>
      </c>
      <c r="E522">
        <v>169</v>
      </c>
      <c r="F522" t="s">
        <v>21</v>
      </c>
      <c r="G522" t="s">
        <v>22</v>
      </c>
      <c r="H522" s="44">
        <f t="shared" si="9"/>
        <v>84.757396449704146</v>
      </c>
      <c r="I522" s="75"/>
    </row>
    <row r="523" spans="1:9" x14ac:dyDescent="0.35">
      <c r="A523">
        <v>373</v>
      </c>
      <c r="B523" s="5">
        <v>22500</v>
      </c>
      <c r="C523" s="5">
        <v>164291</v>
      </c>
      <c r="D523" t="s">
        <v>20</v>
      </c>
      <c r="E523">
        <v>2106</v>
      </c>
      <c r="F523" t="s">
        <v>21</v>
      </c>
      <c r="G523" t="s">
        <v>22</v>
      </c>
      <c r="H523" s="44">
        <f t="shared" si="9"/>
        <v>78.010921177587846</v>
      </c>
      <c r="I523" s="75"/>
    </row>
    <row r="524" spans="1:9" x14ac:dyDescent="0.35">
      <c r="A524">
        <v>374</v>
      </c>
      <c r="B524" s="5">
        <v>167400</v>
      </c>
      <c r="C524" s="5">
        <v>22073</v>
      </c>
      <c r="D524" t="s">
        <v>14</v>
      </c>
      <c r="E524">
        <v>441</v>
      </c>
      <c r="F524" t="s">
        <v>21</v>
      </c>
      <c r="G524" t="s">
        <v>22</v>
      </c>
      <c r="H524" s="44">
        <f t="shared" si="9"/>
        <v>50.05215419501134</v>
      </c>
      <c r="I524" s="75"/>
    </row>
    <row r="525" spans="1:9" x14ac:dyDescent="0.35">
      <c r="A525">
        <v>375</v>
      </c>
      <c r="B525" s="5">
        <v>2700</v>
      </c>
      <c r="C525" s="5">
        <v>1479</v>
      </c>
      <c r="D525" t="s">
        <v>14</v>
      </c>
      <c r="E525">
        <v>25</v>
      </c>
      <c r="F525" t="s">
        <v>21</v>
      </c>
      <c r="G525" t="s">
        <v>22</v>
      </c>
      <c r="H525" s="44">
        <f t="shared" si="9"/>
        <v>59.16</v>
      </c>
      <c r="I525" s="75"/>
    </row>
    <row r="526" spans="1:9" x14ac:dyDescent="0.35">
      <c r="A526">
        <v>376</v>
      </c>
      <c r="B526" s="5">
        <v>3400</v>
      </c>
      <c r="C526" s="5">
        <v>12275</v>
      </c>
      <c r="D526" t="s">
        <v>20</v>
      </c>
      <c r="E526">
        <v>131</v>
      </c>
      <c r="F526" t="s">
        <v>21</v>
      </c>
      <c r="G526" t="s">
        <v>22</v>
      </c>
      <c r="H526" s="44">
        <f t="shared" si="9"/>
        <v>93.702290076335885</v>
      </c>
      <c r="I526" s="75"/>
    </row>
    <row r="527" spans="1:9" x14ac:dyDescent="0.35">
      <c r="A527">
        <v>377</v>
      </c>
      <c r="B527" s="5">
        <v>49700</v>
      </c>
      <c r="C527" s="5">
        <v>5098</v>
      </c>
      <c r="D527" t="s">
        <v>14</v>
      </c>
      <c r="E527">
        <v>127</v>
      </c>
      <c r="F527" t="s">
        <v>21</v>
      </c>
      <c r="G527" t="s">
        <v>22</v>
      </c>
      <c r="H527" s="44">
        <f t="shared" si="9"/>
        <v>40.14173228346457</v>
      </c>
      <c r="I527" s="75"/>
    </row>
    <row r="528" spans="1:9" x14ac:dyDescent="0.35">
      <c r="A528">
        <v>378</v>
      </c>
      <c r="B528" s="5">
        <v>178200</v>
      </c>
      <c r="C528" s="5">
        <v>24882</v>
      </c>
      <c r="D528" t="s">
        <v>14</v>
      </c>
      <c r="E528">
        <v>355</v>
      </c>
      <c r="F528" t="s">
        <v>21</v>
      </c>
      <c r="G528" t="s">
        <v>22</v>
      </c>
      <c r="H528" s="44">
        <f t="shared" si="9"/>
        <v>70.090140845070422</v>
      </c>
      <c r="I528" s="75"/>
    </row>
    <row r="529" spans="1:9" x14ac:dyDescent="0.35">
      <c r="A529">
        <v>380</v>
      </c>
      <c r="B529" s="5">
        <v>2500</v>
      </c>
      <c r="C529" s="5">
        <v>4008</v>
      </c>
      <c r="D529" t="s">
        <v>20</v>
      </c>
      <c r="E529">
        <v>84</v>
      </c>
      <c r="F529" t="s">
        <v>21</v>
      </c>
      <c r="G529" t="s">
        <v>22</v>
      </c>
      <c r="H529" s="44">
        <f t="shared" si="9"/>
        <v>47.714285714285715</v>
      </c>
      <c r="I529" s="75"/>
    </row>
    <row r="530" spans="1:9" x14ac:dyDescent="0.35">
      <c r="A530">
        <v>381</v>
      </c>
      <c r="B530" s="5">
        <v>5300</v>
      </c>
      <c r="C530" s="5">
        <v>9749</v>
      </c>
      <c r="D530" t="s">
        <v>20</v>
      </c>
      <c r="E530">
        <v>155</v>
      </c>
      <c r="F530" t="s">
        <v>21</v>
      </c>
      <c r="G530" t="s">
        <v>22</v>
      </c>
      <c r="H530" s="44">
        <f t="shared" si="9"/>
        <v>62.896774193548389</v>
      </c>
      <c r="I530" s="75"/>
    </row>
    <row r="531" spans="1:9" x14ac:dyDescent="0.35">
      <c r="A531">
        <v>382</v>
      </c>
      <c r="B531" s="5">
        <v>9100</v>
      </c>
      <c r="C531" s="5">
        <v>5803</v>
      </c>
      <c r="D531" t="s">
        <v>14</v>
      </c>
      <c r="E531">
        <v>67</v>
      </c>
      <c r="F531" t="s">
        <v>21</v>
      </c>
      <c r="G531" t="s">
        <v>22</v>
      </c>
      <c r="H531" s="44">
        <f t="shared" si="9"/>
        <v>86.611940298507463</v>
      </c>
      <c r="I531" s="75"/>
    </row>
    <row r="532" spans="1:9" x14ac:dyDescent="0.35">
      <c r="A532">
        <v>383</v>
      </c>
      <c r="B532" s="5">
        <v>6300</v>
      </c>
      <c r="C532" s="5">
        <v>14199</v>
      </c>
      <c r="D532" t="s">
        <v>20</v>
      </c>
      <c r="E532">
        <v>189</v>
      </c>
      <c r="F532" t="s">
        <v>21</v>
      </c>
      <c r="G532" t="s">
        <v>22</v>
      </c>
      <c r="H532" s="44">
        <f t="shared" si="9"/>
        <v>75.126984126984127</v>
      </c>
      <c r="I532" s="75"/>
    </row>
    <row r="533" spans="1:9" x14ac:dyDescent="0.35">
      <c r="A533">
        <v>384</v>
      </c>
      <c r="B533" s="5">
        <v>114400</v>
      </c>
      <c r="C533" s="5">
        <v>196779</v>
      </c>
      <c r="D533" t="s">
        <v>20</v>
      </c>
      <c r="E533">
        <v>4799</v>
      </c>
      <c r="F533" t="s">
        <v>21</v>
      </c>
      <c r="G533" t="s">
        <v>22</v>
      </c>
      <c r="H533" s="44">
        <f t="shared" si="9"/>
        <v>41.004167534903104</v>
      </c>
      <c r="I533" s="75"/>
    </row>
    <row r="534" spans="1:9" x14ac:dyDescent="0.35">
      <c r="A534">
        <v>385</v>
      </c>
      <c r="B534" s="5">
        <v>38900</v>
      </c>
      <c r="C534" s="5">
        <v>56859</v>
      </c>
      <c r="D534" t="s">
        <v>20</v>
      </c>
      <c r="E534">
        <v>1137</v>
      </c>
      <c r="F534" t="s">
        <v>21</v>
      </c>
      <c r="G534" t="s">
        <v>22</v>
      </c>
      <c r="H534" s="44">
        <f t="shared" si="9"/>
        <v>50.007915567282325</v>
      </c>
      <c r="I534" s="75"/>
    </row>
    <row r="535" spans="1:9" x14ac:dyDescent="0.35">
      <c r="A535">
        <v>386</v>
      </c>
      <c r="B535" s="5">
        <v>135500</v>
      </c>
      <c r="C535" s="5">
        <v>103554</v>
      </c>
      <c r="D535" t="s">
        <v>14</v>
      </c>
      <c r="E535">
        <v>1068</v>
      </c>
      <c r="F535" t="s">
        <v>21</v>
      </c>
      <c r="G535" t="s">
        <v>22</v>
      </c>
      <c r="H535" s="44">
        <f t="shared" si="9"/>
        <v>96.960674157303373</v>
      </c>
      <c r="I535" s="75"/>
    </row>
    <row r="536" spans="1:9" x14ac:dyDescent="0.35">
      <c r="A536">
        <v>387</v>
      </c>
      <c r="B536" s="5">
        <v>109000</v>
      </c>
      <c r="C536" s="5">
        <v>42795</v>
      </c>
      <c r="D536" t="s">
        <v>14</v>
      </c>
      <c r="E536">
        <v>424</v>
      </c>
      <c r="F536" t="s">
        <v>21</v>
      </c>
      <c r="G536" t="s">
        <v>22</v>
      </c>
      <c r="H536" s="44">
        <f t="shared" si="9"/>
        <v>100.93160377358491</v>
      </c>
      <c r="I536" s="75"/>
    </row>
    <row r="537" spans="1:9" x14ac:dyDescent="0.35">
      <c r="A537">
        <v>389</v>
      </c>
      <c r="B537" s="5">
        <v>83000</v>
      </c>
      <c r="C537" s="5">
        <v>101352</v>
      </c>
      <c r="D537" t="s">
        <v>20</v>
      </c>
      <c r="E537">
        <v>1152</v>
      </c>
      <c r="F537" t="s">
        <v>21</v>
      </c>
      <c r="G537" t="s">
        <v>22</v>
      </c>
      <c r="H537" s="44">
        <f t="shared" si="9"/>
        <v>87.979166666666671</v>
      </c>
      <c r="I537" s="75"/>
    </row>
    <row r="538" spans="1:9" x14ac:dyDescent="0.35">
      <c r="A538">
        <v>390</v>
      </c>
      <c r="B538" s="5">
        <v>2400</v>
      </c>
      <c r="C538" s="5">
        <v>4477</v>
      </c>
      <c r="D538" t="s">
        <v>20</v>
      </c>
      <c r="E538">
        <v>50</v>
      </c>
      <c r="F538" t="s">
        <v>21</v>
      </c>
      <c r="G538" t="s">
        <v>22</v>
      </c>
      <c r="H538" s="44">
        <f t="shared" si="9"/>
        <v>89.54</v>
      </c>
      <c r="I538" s="75"/>
    </row>
    <row r="539" spans="1:9" x14ac:dyDescent="0.35">
      <c r="A539">
        <v>391</v>
      </c>
      <c r="B539" s="5">
        <v>60400</v>
      </c>
      <c r="C539" s="5">
        <v>4393</v>
      </c>
      <c r="D539" t="s">
        <v>14</v>
      </c>
      <c r="E539">
        <v>151</v>
      </c>
      <c r="F539" t="s">
        <v>21</v>
      </c>
      <c r="G539" t="s">
        <v>22</v>
      </c>
      <c r="H539" s="44">
        <f t="shared" si="9"/>
        <v>29.09271523178808</v>
      </c>
      <c r="I539" s="75"/>
    </row>
    <row r="540" spans="1:9" x14ac:dyDescent="0.35">
      <c r="A540">
        <v>392</v>
      </c>
      <c r="B540" s="5">
        <v>102900</v>
      </c>
      <c r="C540" s="5">
        <v>67546</v>
      </c>
      <c r="D540" t="s">
        <v>14</v>
      </c>
      <c r="E540">
        <v>1608</v>
      </c>
      <c r="F540" t="s">
        <v>21</v>
      </c>
      <c r="G540" t="s">
        <v>22</v>
      </c>
      <c r="H540" s="44">
        <f t="shared" si="9"/>
        <v>42.006218905472636</v>
      </c>
      <c r="I540" s="75"/>
    </row>
    <row r="541" spans="1:9" x14ac:dyDescent="0.35">
      <c r="A541">
        <v>394</v>
      </c>
      <c r="B541" s="5">
        <v>800</v>
      </c>
      <c r="C541" s="5">
        <v>3755</v>
      </c>
      <c r="D541" t="s">
        <v>20</v>
      </c>
      <c r="E541">
        <v>34</v>
      </c>
      <c r="F541" t="s">
        <v>21</v>
      </c>
      <c r="G541" t="s">
        <v>22</v>
      </c>
      <c r="H541" s="44">
        <f t="shared" si="9"/>
        <v>110.44117647058823</v>
      </c>
      <c r="I541" s="75"/>
    </row>
    <row r="542" spans="1:9" x14ac:dyDescent="0.35">
      <c r="A542">
        <v>395</v>
      </c>
      <c r="B542" s="5">
        <v>7100</v>
      </c>
      <c r="C542" s="5">
        <v>9238</v>
      </c>
      <c r="D542" t="s">
        <v>20</v>
      </c>
      <c r="E542">
        <v>220</v>
      </c>
      <c r="F542" t="s">
        <v>21</v>
      </c>
      <c r="G542" t="s">
        <v>22</v>
      </c>
      <c r="H542" s="44">
        <f t="shared" si="9"/>
        <v>41.990909090909092</v>
      </c>
      <c r="I542" s="75"/>
    </row>
    <row r="543" spans="1:9" x14ac:dyDescent="0.35">
      <c r="A543">
        <v>397</v>
      </c>
      <c r="B543" s="5">
        <v>8100</v>
      </c>
      <c r="C543" s="5">
        <v>14083</v>
      </c>
      <c r="D543" t="s">
        <v>20</v>
      </c>
      <c r="E543">
        <v>454</v>
      </c>
      <c r="F543" t="s">
        <v>21</v>
      </c>
      <c r="G543" t="s">
        <v>22</v>
      </c>
      <c r="H543" s="44">
        <f t="shared" si="9"/>
        <v>31.019823788546255</v>
      </c>
      <c r="I543" s="75"/>
    </row>
    <row r="544" spans="1:9" x14ac:dyDescent="0.35">
      <c r="A544">
        <v>399</v>
      </c>
      <c r="B544" s="5">
        <v>97300</v>
      </c>
      <c r="C544" s="5">
        <v>62127</v>
      </c>
      <c r="D544" t="s">
        <v>14</v>
      </c>
      <c r="E544">
        <v>941</v>
      </c>
      <c r="F544" t="s">
        <v>21</v>
      </c>
      <c r="G544" t="s">
        <v>22</v>
      </c>
      <c r="H544" s="44">
        <f t="shared" si="9"/>
        <v>66.022316684378325</v>
      </c>
      <c r="I544" s="75"/>
    </row>
    <row r="545" spans="1:9" x14ac:dyDescent="0.35">
      <c r="A545">
        <v>400</v>
      </c>
      <c r="B545" s="5">
        <v>100</v>
      </c>
      <c r="C545" s="5">
        <v>2</v>
      </c>
      <c r="D545" t="s">
        <v>14</v>
      </c>
      <c r="E545">
        <v>1</v>
      </c>
      <c r="F545" t="s">
        <v>21</v>
      </c>
      <c r="G545" t="s">
        <v>22</v>
      </c>
      <c r="H545" s="44">
        <f t="shared" si="9"/>
        <v>2</v>
      </c>
      <c r="I545" s="75"/>
    </row>
    <row r="546" spans="1:9" x14ac:dyDescent="0.35">
      <c r="A546">
        <v>401</v>
      </c>
      <c r="B546" s="5">
        <v>900</v>
      </c>
      <c r="C546" s="5">
        <v>13772</v>
      </c>
      <c r="D546" t="s">
        <v>20</v>
      </c>
      <c r="E546">
        <v>299</v>
      </c>
      <c r="F546" t="s">
        <v>21</v>
      </c>
      <c r="G546" t="s">
        <v>22</v>
      </c>
      <c r="H546" s="44">
        <f t="shared" si="9"/>
        <v>46.060200668896321</v>
      </c>
      <c r="I546" s="75"/>
    </row>
    <row r="547" spans="1:9" x14ac:dyDescent="0.35">
      <c r="A547">
        <v>402</v>
      </c>
      <c r="B547" s="5">
        <v>7300</v>
      </c>
      <c r="C547" s="5">
        <v>2946</v>
      </c>
      <c r="D547" t="s">
        <v>14</v>
      </c>
      <c r="E547">
        <v>40</v>
      </c>
      <c r="F547" t="s">
        <v>21</v>
      </c>
      <c r="G547" t="s">
        <v>22</v>
      </c>
      <c r="H547" s="44">
        <f t="shared" si="9"/>
        <v>73.650000000000006</v>
      </c>
      <c r="I547" s="75"/>
    </row>
    <row r="548" spans="1:9" x14ac:dyDescent="0.35">
      <c r="A548">
        <v>404</v>
      </c>
      <c r="B548" s="5">
        <v>48900</v>
      </c>
      <c r="C548" s="5">
        <v>154321</v>
      </c>
      <c r="D548" t="s">
        <v>20</v>
      </c>
      <c r="E548">
        <v>2237</v>
      </c>
      <c r="F548" t="s">
        <v>21</v>
      </c>
      <c r="G548" t="s">
        <v>22</v>
      </c>
      <c r="H548" s="44">
        <f t="shared" si="9"/>
        <v>68.985695127402778</v>
      </c>
      <c r="I548" s="75"/>
    </row>
    <row r="549" spans="1:9" x14ac:dyDescent="0.35">
      <c r="A549">
        <v>405</v>
      </c>
      <c r="B549" s="5">
        <v>29600</v>
      </c>
      <c r="C549" s="5">
        <v>26527</v>
      </c>
      <c r="D549" t="s">
        <v>14</v>
      </c>
      <c r="E549">
        <v>435</v>
      </c>
      <c r="F549" t="s">
        <v>21</v>
      </c>
      <c r="G549" t="s">
        <v>22</v>
      </c>
      <c r="H549" s="44">
        <f t="shared" si="9"/>
        <v>60.981609195402299</v>
      </c>
      <c r="I549" s="75"/>
    </row>
    <row r="550" spans="1:9" x14ac:dyDescent="0.35">
      <c r="A550">
        <v>406</v>
      </c>
      <c r="B550" s="5">
        <v>39300</v>
      </c>
      <c r="C550" s="5">
        <v>71583</v>
      </c>
      <c r="D550" t="s">
        <v>20</v>
      </c>
      <c r="E550">
        <v>645</v>
      </c>
      <c r="F550" t="s">
        <v>21</v>
      </c>
      <c r="G550" t="s">
        <v>22</v>
      </c>
      <c r="H550" s="44">
        <f t="shared" si="9"/>
        <v>110.98139534883721</v>
      </c>
      <c r="I550" s="75"/>
    </row>
    <row r="551" spans="1:9" x14ac:dyDescent="0.35">
      <c r="A551">
        <v>409</v>
      </c>
      <c r="B551" s="5">
        <v>135600</v>
      </c>
      <c r="C551" s="5">
        <v>62804</v>
      </c>
      <c r="D551" t="s">
        <v>14</v>
      </c>
      <c r="E551">
        <v>714</v>
      </c>
      <c r="F551" t="s">
        <v>21</v>
      </c>
      <c r="G551" t="s">
        <v>22</v>
      </c>
      <c r="H551" s="44">
        <f t="shared" si="9"/>
        <v>87.960784313725483</v>
      </c>
      <c r="I551" s="75"/>
    </row>
    <row r="552" spans="1:9" x14ac:dyDescent="0.35">
      <c r="A552">
        <v>410</v>
      </c>
      <c r="B552" s="5">
        <v>153700</v>
      </c>
      <c r="C552" s="5">
        <v>55536</v>
      </c>
      <c r="D552" t="s">
        <v>47</v>
      </c>
      <c r="E552">
        <v>1111</v>
      </c>
      <c r="F552" t="s">
        <v>21</v>
      </c>
      <c r="G552" t="s">
        <v>22</v>
      </c>
      <c r="H552" s="44">
        <f t="shared" si="9"/>
        <v>49.987398739873989</v>
      </c>
      <c r="I552" s="75"/>
    </row>
    <row r="553" spans="1:9" x14ac:dyDescent="0.35">
      <c r="A553">
        <v>411</v>
      </c>
      <c r="B553" s="5">
        <v>7800</v>
      </c>
      <c r="C553" s="5">
        <v>8161</v>
      </c>
      <c r="D553" t="s">
        <v>20</v>
      </c>
      <c r="E553">
        <v>82</v>
      </c>
      <c r="F553" t="s">
        <v>21</v>
      </c>
      <c r="G553" t="s">
        <v>22</v>
      </c>
      <c r="H553" s="44">
        <f t="shared" si="9"/>
        <v>99.524390243902445</v>
      </c>
      <c r="I553" s="75"/>
    </row>
    <row r="554" spans="1:9" x14ac:dyDescent="0.35">
      <c r="A554">
        <v>412</v>
      </c>
      <c r="B554" s="5">
        <v>2100</v>
      </c>
      <c r="C554" s="5">
        <v>14046</v>
      </c>
      <c r="D554" t="s">
        <v>20</v>
      </c>
      <c r="E554">
        <v>134</v>
      </c>
      <c r="F554" t="s">
        <v>21</v>
      </c>
      <c r="G554" t="s">
        <v>22</v>
      </c>
      <c r="H554" s="44">
        <f t="shared" si="9"/>
        <v>104.82089552238806</v>
      </c>
      <c r="I554" s="75"/>
    </row>
    <row r="555" spans="1:9" x14ac:dyDescent="0.35">
      <c r="A555">
        <v>413</v>
      </c>
      <c r="B555" s="5">
        <v>189500</v>
      </c>
      <c r="C555" s="5">
        <v>117628</v>
      </c>
      <c r="D555" t="s">
        <v>47</v>
      </c>
      <c r="E555">
        <v>1089</v>
      </c>
      <c r="F555" t="s">
        <v>21</v>
      </c>
      <c r="G555" t="s">
        <v>22</v>
      </c>
      <c r="H555" s="44">
        <f t="shared" si="9"/>
        <v>108.01469237832875</v>
      </c>
      <c r="I555" s="75"/>
    </row>
    <row r="556" spans="1:9" x14ac:dyDescent="0.35">
      <c r="A556">
        <v>414</v>
      </c>
      <c r="B556" s="5">
        <v>188200</v>
      </c>
      <c r="C556" s="5">
        <v>159405</v>
      </c>
      <c r="D556" t="s">
        <v>14</v>
      </c>
      <c r="E556">
        <v>5497</v>
      </c>
      <c r="F556" t="s">
        <v>21</v>
      </c>
      <c r="G556" t="s">
        <v>22</v>
      </c>
      <c r="H556" s="44">
        <f t="shared" si="9"/>
        <v>28.998544660724033</v>
      </c>
      <c r="I556" s="75"/>
    </row>
    <row r="557" spans="1:9" x14ac:dyDescent="0.35">
      <c r="A557">
        <v>415</v>
      </c>
      <c r="B557" s="5">
        <v>113500</v>
      </c>
      <c r="C557" s="5">
        <v>12552</v>
      </c>
      <c r="D557" t="s">
        <v>14</v>
      </c>
      <c r="E557">
        <v>418</v>
      </c>
      <c r="F557" t="s">
        <v>21</v>
      </c>
      <c r="G557" t="s">
        <v>22</v>
      </c>
      <c r="H557" s="44">
        <f t="shared" si="9"/>
        <v>30.028708133971293</v>
      </c>
      <c r="I557" s="75"/>
    </row>
    <row r="558" spans="1:9" x14ac:dyDescent="0.35">
      <c r="A558">
        <v>416</v>
      </c>
      <c r="B558" s="5">
        <v>134600</v>
      </c>
      <c r="C558" s="5">
        <v>59007</v>
      </c>
      <c r="D558" t="s">
        <v>14</v>
      </c>
      <c r="E558">
        <v>1439</v>
      </c>
      <c r="F558" t="s">
        <v>21</v>
      </c>
      <c r="G558" t="s">
        <v>22</v>
      </c>
      <c r="H558" s="44">
        <f t="shared" si="9"/>
        <v>41.005559416261292</v>
      </c>
      <c r="I558" s="75"/>
    </row>
    <row r="559" spans="1:9" x14ac:dyDescent="0.35">
      <c r="A559">
        <v>417</v>
      </c>
      <c r="B559" s="5">
        <v>1700</v>
      </c>
      <c r="C559" s="5">
        <v>943</v>
      </c>
      <c r="D559" t="s">
        <v>14</v>
      </c>
      <c r="E559">
        <v>15</v>
      </c>
      <c r="F559" t="s">
        <v>21</v>
      </c>
      <c r="G559" t="s">
        <v>22</v>
      </c>
      <c r="H559" s="44">
        <f t="shared" si="9"/>
        <v>62.866666666666667</v>
      </c>
      <c r="I559" s="75"/>
    </row>
    <row r="560" spans="1:9" x14ac:dyDescent="0.35">
      <c r="A560">
        <v>419</v>
      </c>
      <c r="B560" s="5">
        <v>113800</v>
      </c>
      <c r="C560" s="5">
        <v>140469</v>
      </c>
      <c r="D560" t="s">
        <v>20</v>
      </c>
      <c r="E560">
        <v>5203</v>
      </c>
      <c r="F560" t="s">
        <v>21</v>
      </c>
      <c r="G560" t="s">
        <v>22</v>
      </c>
      <c r="H560" s="44">
        <f t="shared" si="9"/>
        <v>26.997693638285604</v>
      </c>
      <c r="I560" s="75"/>
    </row>
    <row r="561" spans="1:9" x14ac:dyDescent="0.35">
      <c r="A561">
        <v>420</v>
      </c>
      <c r="B561" s="5">
        <v>5000</v>
      </c>
      <c r="C561" s="5">
        <v>6423</v>
      </c>
      <c r="D561" t="s">
        <v>20</v>
      </c>
      <c r="E561">
        <v>94</v>
      </c>
      <c r="F561" t="s">
        <v>21</v>
      </c>
      <c r="G561" t="s">
        <v>22</v>
      </c>
      <c r="H561" s="44">
        <f t="shared" si="9"/>
        <v>68.329787234042556</v>
      </c>
      <c r="I561" s="75"/>
    </row>
    <row r="562" spans="1:9" x14ac:dyDescent="0.35">
      <c r="A562">
        <v>421</v>
      </c>
      <c r="B562" s="5">
        <v>9400</v>
      </c>
      <c r="C562" s="5">
        <v>6015</v>
      </c>
      <c r="D562" t="s">
        <v>14</v>
      </c>
      <c r="E562">
        <v>118</v>
      </c>
      <c r="F562" t="s">
        <v>21</v>
      </c>
      <c r="G562" t="s">
        <v>22</v>
      </c>
      <c r="H562" s="44">
        <f t="shared" si="9"/>
        <v>50.974576271186443</v>
      </c>
      <c r="I562" s="75"/>
    </row>
    <row r="563" spans="1:9" x14ac:dyDescent="0.35">
      <c r="A563">
        <v>422</v>
      </c>
      <c r="B563" s="5">
        <v>8700</v>
      </c>
      <c r="C563" s="5">
        <v>11075</v>
      </c>
      <c r="D563" t="s">
        <v>20</v>
      </c>
      <c r="E563">
        <v>205</v>
      </c>
      <c r="F563" t="s">
        <v>21</v>
      </c>
      <c r="G563" t="s">
        <v>22</v>
      </c>
      <c r="H563" s="44">
        <f t="shared" si="9"/>
        <v>54.024390243902438</v>
      </c>
      <c r="I563" s="75"/>
    </row>
    <row r="564" spans="1:9" x14ac:dyDescent="0.35">
      <c r="A564">
        <v>423</v>
      </c>
      <c r="B564" s="5">
        <v>147800</v>
      </c>
      <c r="C564" s="5">
        <v>15723</v>
      </c>
      <c r="D564" t="s">
        <v>14</v>
      </c>
      <c r="E564">
        <v>162</v>
      </c>
      <c r="F564" t="s">
        <v>21</v>
      </c>
      <c r="G564" t="s">
        <v>22</v>
      </c>
      <c r="H564" s="44">
        <f t="shared" si="9"/>
        <v>97.055555555555557</v>
      </c>
      <c r="I564" s="75"/>
    </row>
    <row r="565" spans="1:9" x14ac:dyDescent="0.35">
      <c r="A565">
        <v>424</v>
      </c>
      <c r="B565" s="5">
        <v>5100</v>
      </c>
      <c r="C565" s="5">
        <v>2064</v>
      </c>
      <c r="D565" t="s">
        <v>14</v>
      </c>
      <c r="E565">
        <v>83</v>
      </c>
      <c r="F565" t="s">
        <v>21</v>
      </c>
      <c r="G565" t="s">
        <v>22</v>
      </c>
      <c r="H565" s="44">
        <f t="shared" si="9"/>
        <v>24.867469879518072</v>
      </c>
      <c r="I565" s="75"/>
    </row>
    <row r="566" spans="1:9" x14ac:dyDescent="0.35">
      <c r="A566">
        <v>425</v>
      </c>
      <c r="B566" s="5">
        <v>2700</v>
      </c>
      <c r="C566" s="5">
        <v>7767</v>
      </c>
      <c r="D566" t="s">
        <v>20</v>
      </c>
      <c r="E566">
        <v>92</v>
      </c>
      <c r="F566" t="s">
        <v>21</v>
      </c>
      <c r="G566" t="s">
        <v>22</v>
      </c>
      <c r="H566" s="44">
        <f t="shared" si="9"/>
        <v>84.423913043478265</v>
      </c>
      <c r="I566" s="75"/>
    </row>
    <row r="567" spans="1:9" x14ac:dyDescent="0.35">
      <c r="A567">
        <v>426</v>
      </c>
      <c r="B567" s="5">
        <v>1800</v>
      </c>
      <c r="C567" s="5">
        <v>10313</v>
      </c>
      <c r="D567" t="s">
        <v>20</v>
      </c>
      <c r="E567">
        <v>219</v>
      </c>
      <c r="F567" t="s">
        <v>21</v>
      </c>
      <c r="G567" t="s">
        <v>22</v>
      </c>
      <c r="H567" s="44">
        <f t="shared" si="9"/>
        <v>47.091324200913242</v>
      </c>
      <c r="I567" s="75"/>
    </row>
    <row r="568" spans="1:9" x14ac:dyDescent="0.35">
      <c r="A568">
        <v>427</v>
      </c>
      <c r="B568" s="5">
        <v>174500</v>
      </c>
      <c r="C568" s="5">
        <v>197018</v>
      </c>
      <c r="D568" t="s">
        <v>20</v>
      </c>
      <c r="E568">
        <v>2526</v>
      </c>
      <c r="F568" t="s">
        <v>21</v>
      </c>
      <c r="G568" t="s">
        <v>22</v>
      </c>
      <c r="H568" s="44">
        <f t="shared" si="9"/>
        <v>77.996041171813147</v>
      </c>
      <c r="I568" s="75"/>
    </row>
    <row r="569" spans="1:9" x14ac:dyDescent="0.35">
      <c r="A569">
        <v>428</v>
      </c>
      <c r="B569" s="5">
        <v>101400</v>
      </c>
      <c r="C569" s="5">
        <v>47037</v>
      </c>
      <c r="D569" t="s">
        <v>14</v>
      </c>
      <c r="E569">
        <v>747</v>
      </c>
      <c r="F569" t="s">
        <v>21</v>
      </c>
      <c r="G569" t="s">
        <v>22</v>
      </c>
      <c r="H569" s="44">
        <f t="shared" si="9"/>
        <v>62.967871485943775</v>
      </c>
      <c r="I569" s="75"/>
    </row>
    <row r="570" spans="1:9" x14ac:dyDescent="0.35">
      <c r="A570">
        <v>429</v>
      </c>
      <c r="B570" s="5">
        <v>191000</v>
      </c>
      <c r="C570" s="5">
        <v>173191</v>
      </c>
      <c r="D570" t="s">
        <v>74</v>
      </c>
      <c r="E570">
        <v>2138</v>
      </c>
      <c r="F570" t="s">
        <v>21</v>
      </c>
      <c r="G570" t="s">
        <v>22</v>
      </c>
      <c r="H570" s="44">
        <f t="shared" si="9"/>
        <v>81.006080449017773</v>
      </c>
      <c r="I570" s="75"/>
    </row>
    <row r="571" spans="1:9" x14ac:dyDescent="0.35">
      <c r="A571">
        <v>430</v>
      </c>
      <c r="B571" s="5">
        <v>8100</v>
      </c>
      <c r="C571" s="5">
        <v>5487</v>
      </c>
      <c r="D571" t="s">
        <v>14</v>
      </c>
      <c r="E571">
        <v>84</v>
      </c>
      <c r="F571" t="s">
        <v>21</v>
      </c>
      <c r="G571" t="s">
        <v>22</v>
      </c>
      <c r="H571" s="44">
        <f t="shared" si="9"/>
        <v>65.321428571428569</v>
      </c>
      <c r="I571" s="75"/>
    </row>
    <row r="572" spans="1:9" x14ac:dyDescent="0.35">
      <c r="A572">
        <v>431</v>
      </c>
      <c r="B572" s="5">
        <v>5100</v>
      </c>
      <c r="C572" s="5">
        <v>9817</v>
      </c>
      <c r="D572" t="s">
        <v>20</v>
      </c>
      <c r="E572">
        <v>94</v>
      </c>
      <c r="F572" t="s">
        <v>21</v>
      </c>
      <c r="G572" t="s">
        <v>22</v>
      </c>
      <c r="H572" s="44">
        <f t="shared" si="9"/>
        <v>104.43617021276596</v>
      </c>
      <c r="I572" s="75"/>
    </row>
    <row r="573" spans="1:9" x14ac:dyDescent="0.35">
      <c r="A573">
        <v>432</v>
      </c>
      <c r="B573" s="5">
        <v>7700</v>
      </c>
      <c r="C573" s="5">
        <v>6369</v>
      </c>
      <c r="D573" t="s">
        <v>14</v>
      </c>
      <c r="E573">
        <v>91</v>
      </c>
      <c r="F573" t="s">
        <v>21</v>
      </c>
      <c r="G573" t="s">
        <v>22</v>
      </c>
      <c r="H573" s="44">
        <f t="shared" si="9"/>
        <v>69.989010989010993</v>
      </c>
      <c r="I573" s="75"/>
    </row>
    <row r="574" spans="1:9" x14ac:dyDescent="0.35">
      <c r="A574">
        <v>433</v>
      </c>
      <c r="B574" s="5">
        <v>121400</v>
      </c>
      <c r="C574" s="5">
        <v>65755</v>
      </c>
      <c r="D574" t="s">
        <v>14</v>
      </c>
      <c r="E574">
        <v>792</v>
      </c>
      <c r="F574" t="s">
        <v>21</v>
      </c>
      <c r="G574" t="s">
        <v>22</v>
      </c>
      <c r="H574" s="44">
        <f t="shared" si="9"/>
        <v>83.023989898989896</v>
      </c>
      <c r="I574" s="75"/>
    </row>
    <row r="575" spans="1:9" x14ac:dyDescent="0.35">
      <c r="A575">
        <v>436</v>
      </c>
      <c r="B575" s="5">
        <v>1300</v>
      </c>
      <c r="C575" s="5">
        <v>13678</v>
      </c>
      <c r="D575" t="s">
        <v>20</v>
      </c>
      <c r="E575">
        <v>249</v>
      </c>
      <c r="F575" t="s">
        <v>21</v>
      </c>
      <c r="G575" t="s">
        <v>22</v>
      </c>
      <c r="H575" s="44">
        <f t="shared" si="9"/>
        <v>54.931726907630519</v>
      </c>
      <c r="I575" s="75"/>
    </row>
    <row r="576" spans="1:9" x14ac:dyDescent="0.35">
      <c r="A576">
        <v>437</v>
      </c>
      <c r="B576" s="5">
        <v>8100</v>
      </c>
      <c r="C576" s="5">
        <v>9969</v>
      </c>
      <c r="D576" t="s">
        <v>20</v>
      </c>
      <c r="E576">
        <v>192</v>
      </c>
      <c r="F576" t="s">
        <v>21</v>
      </c>
      <c r="G576" t="s">
        <v>22</v>
      </c>
      <c r="H576" s="44">
        <f t="shared" si="9"/>
        <v>51.921875</v>
      </c>
      <c r="I576" s="75"/>
    </row>
    <row r="577" spans="1:9" x14ac:dyDescent="0.35">
      <c r="A577">
        <v>438</v>
      </c>
      <c r="B577" s="5">
        <v>8300</v>
      </c>
      <c r="C577" s="5">
        <v>14827</v>
      </c>
      <c r="D577" t="s">
        <v>20</v>
      </c>
      <c r="E577">
        <v>247</v>
      </c>
      <c r="F577" t="s">
        <v>21</v>
      </c>
      <c r="G577" t="s">
        <v>22</v>
      </c>
      <c r="H577" s="44">
        <f t="shared" si="9"/>
        <v>60.02834008097166</v>
      </c>
      <c r="I577" s="75"/>
    </row>
    <row r="578" spans="1:9" x14ac:dyDescent="0.35">
      <c r="A578">
        <v>439</v>
      </c>
      <c r="B578" s="5">
        <v>28400</v>
      </c>
      <c r="C578" s="5">
        <v>100900</v>
      </c>
      <c r="D578" t="s">
        <v>20</v>
      </c>
      <c r="E578">
        <v>2293</v>
      </c>
      <c r="F578" t="s">
        <v>21</v>
      </c>
      <c r="G578" t="s">
        <v>22</v>
      </c>
      <c r="H578" s="44">
        <f t="shared" ref="H578:H641" si="10">IFERROR(C578/E578, "n/a")</f>
        <v>44.003488879197555</v>
      </c>
      <c r="I578" s="75"/>
    </row>
    <row r="579" spans="1:9" x14ac:dyDescent="0.35">
      <c r="A579">
        <v>440</v>
      </c>
      <c r="B579" s="5">
        <v>102500</v>
      </c>
      <c r="C579" s="5">
        <v>165954</v>
      </c>
      <c r="D579" t="s">
        <v>20</v>
      </c>
      <c r="E579">
        <v>3131</v>
      </c>
      <c r="F579" t="s">
        <v>21</v>
      </c>
      <c r="G579" t="s">
        <v>22</v>
      </c>
      <c r="H579" s="44">
        <f t="shared" si="10"/>
        <v>53.003513254551258</v>
      </c>
      <c r="I579" s="75"/>
    </row>
    <row r="580" spans="1:9" x14ac:dyDescent="0.35">
      <c r="A580">
        <v>441</v>
      </c>
      <c r="B580" s="5">
        <v>7000</v>
      </c>
      <c r="C580" s="5">
        <v>1744</v>
      </c>
      <c r="D580" t="s">
        <v>14</v>
      </c>
      <c r="E580">
        <v>32</v>
      </c>
      <c r="F580" t="s">
        <v>21</v>
      </c>
      <c r="G580" t="s">
        <v>22</v>
      </c>
      <c r="H580" s="44">
        <f t="shared" si="10"/>
        <v>54.5</v>
      </c>
      <c r="I580" s="75"/>
    </row>
    <row r="581" spans="1:9" x14ac:dyDescent="0.35">
      <c r="A581">
        <v>443</v>
      </c>
      <c r="B581" s="5">
        <v>9300</v>
      </c>
      <c r="C581" s="5">
        <v>3232</v>
      </c>
      <c r="D581" t="s">
        <v>74</v>
      </c>
      <c r="E581">
        <v>90</v>
      </c>
      <c r="F581" t="s">
        <v>21</v>
      </c>
      <c r="G581" t="s">
        <v>22</v>
      </c>
      <c r="H581" s="44">
        <f t="shared" si="10"/>
        <v>35.911111111111111</v>
      </c>
      <c r="I581" s="75"/>
    </row>
    <row r="582" spans="1:9" x14ac:dyDescent="0.35">
      <c r="A582">
        <v>444</v>
      </c>
      <c r="B582" s="5">
        <v>6200</v>
      </c>
      <c r="C582" s="5">
        <v>10938</v>
      </c>
      <c r="D582" t="s">
        <v>20</v>
      </c>
      <c r="E582">
        <v>296</v>
      </c>
      <c r="F582" t="s">
        <v>21</v>
      </c>
      <c r="G582" t="s">
        <v>22</v>
      </c>
      <c r="H582" s="44">
        <f t="shared" si="10"/>
        <v>36.952702702702702</v>
      </c>
      <c r="I582" s="75"/>
    </row>
    <row r="583" spans="1:9" x14ac:dyDescent="0.35">
      <c r="A583">
        <v>445</v>
      </c>
      <c r="B583" s="5">
        <v>2100</v>
      </c>
      <c r="C583" s="5">
        <v>10739</v>
      </c>
      <c r="D583" t="s">
        <v>20</v>
      </c>
      <c r="E583">
        <v>170</v>
      </c>
      <c r="F583" t="s">
        <v>21</v>
      </c>
      <c r="G583" t="s">
        <v>22</v>
      </c>
      <c r="H583" s="44">
        <f t="shared" si="10"/>
        <v>63.170588235294119</v>
      </c>
      <c r="I583" s="75"/>
    </row>
    <row r="584" spans="1:9" x14ac:dyDescent="0.35">
      <c r="A584">
        <v>446</v>
      </c>
      <c r="B584" s="5">
        <v>6800</v>
      </c>
      <c r="C584" s="5">
        <v>5579</v>
      </c>
      <c r="D584" t="s">
        <v>14</v>
      </c>
      <c r="E584">
        <v>186</v>
      </c>
      <c r="F584" t="s">
        <v>21</v>
      </c>
      <c r="G584" t="s">
        <v>22</v>
      </c>
      <c r="H584" s="44">
        <f t="shared" si="10"/>
        <v>29.99462365591398</v>
      </c>
      <c r="I584" s="75"/>
    </row>
    <row r="585" spans="1:9" x14ac:dyDescent="0.35">
      <c r="A585">
        <v>448</v>
      </c>
      <c r="B585" s="5">
        <v>89900</v>
      </c>
      <c r="C585" s="5">
        <v>45384</v>
      </c>
      <c r="D585" t="s">
        <v>14</v>
      </c>
      <c r="E585">
        <v>605</v>
      </c>
      <c r="F585" t="s">
        <v>21</v>
      </c>
      <c r="G585" t="s">
        <v>22</v>
      </c>
      <c r="H585" s="44">
        <f t="shared" si="10"/>
        <v>75.014876033057845</v>
      </c>
      <c r="I585" s="75"/>
    </row>
    <row r="586" spans="1:9" x14ac:dyDescent="0.35">
      <c r="A586">
        <v>451</v>
      </c>
      <c r="B586" s="5">
        <v>148400</v>
      </c>
      <c r="C586" s="5">
        <v>182302</v>
      </c>
      <c r="D586" t="s">
        <v>20</v>
      </c>
      <c r="E586">
        <v>6286</v>
      </c>
      <c r="F586" t="s">
        <v>21</v>
      </c>
      <c r="G586" t="s">
        <v>22</v>
      </c>
      <c r="H586" s="44">
        <f t="shared" si="10"/>
        <v>29.001272669424118</v>
      </c>
      <c r="I586" s="75"/>
    </row>
    <row r="587" spans="1:9" x14ac:dyDescent="0.35">
      <c r="A587">
        <v>452</v>
      </c>
      <c r="B587" s="5">
        <v>4800</v>
      </c>
      <c r="C587" s="5">
        <v>3045</v>
      </c>
      <c r="D587" t="s">
        <v>14</v>
      </c>
      <c r="E587">
        <v>31</v>
      </c>
      <c r="F587" t="s">
        <v>21</v>
      </c>
      <c r="G587" t="s">
        <v>22</v>
      </c>
      <c r="H587" s="44">
        <f t="shared" si="10"/>
        <v>98.225806451612897</v>
      </c>
      <c r="I587" s="75"/>
    </row>
    <row r="588" spans="1:9" x14ac:dyDescent="0.35">
      <c r="A588">
        <v>453</v>
      </c>
      <c r="B588" s="5">
        <v>182400</v>
      </c>
      <c r="C588" s="5">
        <v>102749</v>
      </c>
      <c r="D588" t="s">
        <v>14</v>
      </c>
      <c r="E588">
        <v>1181</v>
      </c>
      <c r="F588" t="s">
        <v>21</v>
      </c>
      <c r="G588" t="s">
        <v>22</v>
      </c>
      <c r="H588" s="44">
        <f t="shared" si="10"/>
        <v>87.001693480101608</v>
      </c>
      <c r="I588" s="75"/>
    </row>
    <row r="589" spans="1:9" x14ac:dyDescent="0.35">
      <c r="A589">
        <v>454</v>
      </c>
      <c r="B589" s="5">
        <v>4000</v>
      </c>
      <c r="C589" s="5">
        <v>1763</v>
      </c>
      <c r="D589" t="s">
        <v>14</v>
      </c>
      <c r="E589">
        <v>39</v>
      </c>
      <c r="F589" t="s">
        <v>21</v>
      </c>
      <c r="G589" t="s">
        <v>22</v>
      </c>
      <c r="H589" s="44">
        <f t="shared" si="10"/>
        <v>45.205128205128204</v>
      </c>
      <c r="I589" s="75"/>
    </row>
    <row r="590" spans="1:9" x14ac:dyDescent="0.35">
      <c r="A590">
        <v>455</v>
      </c>
      <c r="B590" s="5">
        <v>116500</v>
      </c>
      <c r="C590" s="5">
        <v>137904</v>
      </c>
      <c r="D590" t="s">
        <v>20</v>
      </c>
      <c r="E590">
        <v>3727</v>
      </c>
      <c r="F590" t="s">
        <v>21</v>
      </c>
      <c r="G590" t="s">
        <v>22</v>
      </c>
      <c r="H590" s="44">
        <f t="shared" si="10"/>
        <v>37.001341561577675</v>
      </c>
      <c r="I590" s="75"/>
    </row>
    <row r="591" spans="1:9" x14ac:dyDescent="0.35">
      <c r="A591">
        <v>456</v>
      </c>
      <c r="B591" s="5">
        <v>146400</v>
      </c>
      <c r="C591" s="5">
        <v>152438</v>
      </c>
      <c r="D591" t="s">
        <v>20</v>
      </c>
      <c r="E591">
        <v>1605</v>
      </c>
      <c r="F591" t="s">
        <v>21</v>
      </c>
      <c r="G591" t="s">
        <v>22</v>
      </c>
      <c r="H591" s="44">
        <f t="shared" si="10"/>
        <v>94.976947040498445</v>
      </c>
      <c r="I591" s="75"/>
    </row>
    <row r="592" spans="1:9" x14ac:dyDescent="0.35">
      <c r="A592">
        <v>457</v>
      </c>
      <c r="B592" s="5">
        <v>5000</v>
      </c>
      <c r="C592" s="5">
        <v>1332</v>
      </c>
      <c r="D592" t="s">
        <v>14</v>
      </c>
      <c r="E592">
        <v>46</v>
      </c>
      <c r="F592" t="s">
        <v>21</v>
      </c>
      <c r="G592" t="s">
        <v>22</v>
      </c>
      <c r="H592" s="44">
        <f t="shared" si="10"/>
        <v>28.956521739130434</v>
      </c>
      <c r="I592" s="75"/>
    </row>
    <row r="593" spans="1:9" x14ac:dyDescent="0.35">
      <c r="A593">
        <v>458</v>
      </c>
      <c r="B593" s="5">
        <v>33800</v>
      </c>
      <c r="C593" s="5">
        <v>118706</v>
      </c>
      <c r="D593" t="s">
        <v>20</v>
      </c>
      <c r="E593">
        <v>2120</v>
      </c>
      <c r="F593" t="s">
        <v>21</v>
      </c>
      <c r="G593" t="s">
        <v>22</v>
      </c>
      <c r="H593" s="44">
        <f t="shared" si="10"/>
        <v>55.993396226415094</v>
      </c>
      <c r="I593" s="75"/>
    </row>
    <row r="594" spans="1:9" x14ac:dyDescent="0.35">
      <c r="A594">
        <v>459</v>
      </c>
      <c r="B594" s="5">
        <v>6300</v>
      </c>
      <c r="C594" s="5">
        <v>5674</v>
      </c>
      <c r="D594" t="s">
        <v>14</v>
      </c>
      <c r="E594">
        <v>105</v>
      </c>
      <c r="F594" t="s">
        <v>21</v>
      </c>
      <c r="G594" t="s">
        <v>22</v>
      </c>
      <c r="H594" s="44">
        <f t="shared" si="10"/>
        <v>54.038095238095238</v>
      </c>
      <c r="I594" s="75"/>
    </row>
    <row r="595" spans="1:9" x14ac:dyDescent="0.35">
      <c r="A595">
        <v>460</v>
      </c>
      <c r="B595" s="5">
        <v>2400</v>
      </c>
      <c r="C595" s="5">
        <v>4119</v>
      </c>
      <c r="D595" t="s">
        <v>20</v>
      </c>
      <c r="E595">
        <v>50</v>
      </c>
      <c r="F595" t="s">
        <v>21</v>
      </c>
      <c r="G595" t="s">
        <v>22</v>
      </c>
      <c r="H595" s="44">
        <f t="shared" si="10"/>
        <v>82.38</v>
      </c>
      <c r="I595" s="75"/>
    </row>
    <row r="596" spans="1:9" x14ac:dyDescent="0.35">
      <c r="A596">
        <v>461</v>
      </c>
      <c r="B596" s="5">
        <v>98800</v>
      </c>
      <c r="C596" s="5">
        <v>139354</v>
      </c>
      <c r="D596" t="s">
        <v>20</v>
      </c>
      <c r="E596">
        <v>2080</v>
      </c>
      <c r="F596" t="s">
        <v>21</v>
      </c>
      <c r="G596" t="s">
        <v>22</v>
      </c>
      <c r="H596" s="44">
        <f t="shared" si="10"/>
        <v>66.997115384615384</v>
      </c>
      <c r="I596" s="75"/>
    </row>
    <row r="597" spans="1:9" x14ac:dyDescent="0.35">
      <c r="A597">
        <v>462</v>
      </c>
      <c r="B597" s="5">
        <v>188800</v>
      </c>
      <c r="C597" s="5">
        <v>57734</v>
      </c>
      <c r="D597" t="s">
        <v>14</v>
      </c>
      <c r="E597">
        <v>535</v>
      </c>
      <c r="F597" t="s">
        <v>21</v>
      </c>
      <c r="G597" t="s">
        <v>22</v>
      </c>
      <c r="H597" s="44">
        <f t="shared" si="10"/>
        <v>107.91401869158878</v>
      </c>
      <c r="I597" s="75"/>
    </row>
    <row r="598" spans="1:9" x14ac:dyDescent="0.35">
      <c r="A598">
        <v>463</v>
      </c>
      <c r="B598" s="5">
        <v>134300</v>
      </c>
      <c r="C598" s="5">
        <v>145265</v>
      </c>
      <c r="D598" t="s">
        <v>20</v>
      </c>
      <c r="E598">
        <v>2105</v>
      </c>
      <c r="F598" t="s">
        <v>21</v>
      </c>
      <c r="G598" t="s">
        <v>22</v>
      </c>
      <c r="H598" s="44">
        <f t="shared" si="10"/>
        <v>69.009501187648453</v>
      </c>
      <c r="I598" s="75"/>
    </row>
    <row r="599" spans="1:9" x14ac:dyDescent="0.35">
      <c r="A599">
        <v>464</v>
      </c>
      <c r="B599" s="5">
        <v>71200</v>
      </c>
      <c r="C599" s="5">
        <v>95020</v>
      </c>
      <c r="D599" t="s">
        <v>20</v>
      </c>
      <c r="E599">
        <v>2436</v>
      </c>
      <c r="F599" t="s">
        <v>21</v>
      </c>
      <c r="G599" t="s">
        <v>22</v>
      </c>
      <c r="H599" s="44">
        <f t="shared" si="10"/>
        <v>39.006568144499177</v>
      </c>
      <c r="I599" s="75"/>
    </row>
    <row r="600" spans="1:9" x14ac:dyDescent="0.35">
      <c r="A600">
        <v>465</v>
      </c>
      <c r="B600" s="5">
        <v>4700</v>
      </c>
      <c r="C600" s="5">
        <v>8829</v>
      </c>
      <c r="D600" t="s">
        <v>20</v>
      </c>
      <c r="E600">
        <v>80</v>
      </c>
      <c r="F600" t="s">
        <v>21</v>
      </c>
      <c r="G600" t="s">
        <v>22</v>
      </c>
      <c r="H600" s="44">
        <f t="shared" si="10"/>
        <v>110.3625</v>
      </c>
      <c r="I600" s="75"/>
    </row>
    <row r="601" spans="1:9" x14ac:dyDescent="0.35">
      <c r="A601">
        <v>466</v>
      </c>
      <c r="B601" s="5">
        <v>1200</v>
      </c>
      <c r="C601" s="5">
        <v>3984</v>
      </c>
      <c r="D601" t="s">
        <v>20</v>
      </c>
      <c r="E601">
        <v>42</v>
      </c>
      <c r="F601" t="s">
        <v>21</v>
      </c>
      <c r="G601" t="s">
        <v>22</v>
      </c>
      <c r="H601" s="44">
        <f t="shared" si="10"/>
        <v>94.857142857142861</v>
      </c>
      <c r="I601" s="75"/>
    </row>
    <row r="602" spans="1:9" x14ac:dyDescent="0.35">
      <c r="A602">
        <v>468</v>
      </c>
      <c r="B602" s="5">
        <v>4000</v>
      </c>
      <c r="C602" s="5">
        <v>1620</v>
      </c>
      <c r="D602" t="s">
        <v>14</v>
      </c>
      <c r="E602">
        <v>16</v>
      </c>
      <c r="F602" t="s">
        <v>21</v>
      </c>
      <c r="G602" t="s">
        <v>22</v>
      </c>
      <c r="H602" s="44">
        <f t="shared" si="10"/>
        <v>101.25</v>
      </c>
      <c r="I602" s="75"/>
    </row>
    <row r="603" spans="1:9" x14ac:dyDescent="0.35">
      <c r="A603">
        <v>469</v>
      </c>
      <c r="B603" s="5">
        <v>5600</v>
      </c>
      <c r="C603" s="5">
        <v>10328</v>
      </c>
      <c r="D603" t="s">
        <v>20</v>
      </c>
      <c r="E603">
        <v>159</v>
      </c>
      <c r="F603" t="s">
        <v>21</v>
      </c>
      <c r="G603" t="s">
        <v>22</v>
      </c>
      <c r="H603" s="44">
        <f t="shared" si="10"/>
        <v>64.95597484276729</v>
      </c>
      <c r="I603" s="75"/>
    </row>
    <row r="604" spans="1:9" x14ac:dyDescent="0.35">
      <c r="A604">
        <v>470</v>
      </c>
      <c r="B604" s="5">
        <v>3600</v>
      </c>
      <c r="C604" s="5">
        <v>10289</v>
      </c>
      <c r="D604" t="s">
        <v>20</v>
      </c>
      <c r="E604">
        <v>381</v>
      </c>
      <c r="F604" t="s">
        <v>21</v>
      </c>
      <c r="G604" t="s">
        <v>22</v>
      </c>
      <c r="H604" s="44">
        <f t="shared" si="10"/>
        <v>27.00524934383202</v>
      </c>
      <c r="I604" s="75"/>
    </row>
    <row r="605" spans="1:9" x14ac:dyDescent="0.35">
      <c r="A605">
        <v>472</v>
      </c>
      <c r="B605" s="5">
        <v>153800</v>
      </c>
      <c r="C605" s="5">
        <v>60342</v>
      </c>
      <c r="D605" t="s">
        <v>14</v>
      </c>
      <c r="E605">
        <v>575</v>
      </c>
      <c r="F605" t="s">
        <v>21</v>
      </c>
      <c r="G605" t="s">
        <v>22</v>
      </c>
      <c r="H605" s="44">
        <f t="shared" si="10"/>
        <v>104.94260869565217</v>
      </c>
      <c r="I605" s="75"/>
    </row>
    <row r="606" spans="1:9" x14ac:dyDescent="0.35">
      <c r="A606">
        <v>473</v>
      </c>
      <c r="B606" s="5">
        <v>5000</v>
      </c>
      <c r="C606" s="5">
        <v>8907</v>
      </c>
      <c r="D606" t="s">
        <v>20</v>
      </c>
      <c r="E606">
        <v>106</v>
      </c>
      <c r="F606" t="s">
        <v>21</v>
      </c>
      <c r="G606" t="s">
        <v>22</v>
      </c>
      <c r="H606" s="44">
        <f t="shared" si="10"/>
        <v>84.028301886792448</v>
      </c>
      <c r="I606" s="75"/>
    </row>
    <row r="607" spans="1:9" x14ac:dyDescent="0.35">
      <c r="A607">
        <v>474</v>
      </c>
      <c r="B607" s="5">
        <v>4000</v>
      </c>
      <c r="C607" s="5">
        <v>14606</v>
      </c>
      <c r="D607" t="s">
        <v>20</v>
      </c>
      <c r="E607">
        <v>142</v>
      </c>
      <c r="F607" t="s">
        <v>21</v>
      </c>
      <c r="G607" t="s">
        <v>22</v>
      </c>
      <c r="H607" s="44">
        <f t="shared" si="10"/>
        <v>102.85915492957747</v>
      </c>
      <c r="I607" s="75"/>
    </row>
    <row r="608" spans="1:9" x14ac:dyDescent="0.35">
      <c r="A608">
        <v>475</v>
      </c>
      <c r="B608" s="5">
        <v>7400</v>
      </c>
      <c r="C608" s="5">
        <v>8432</v>
      </c>
      <c r="D608" t="s">
        <v>20</v>
      </c>
      <c r="E608">
        <v>211</v>
      </c>
      <c r="F608" t="s">
        <v>21</v>
      </c>
      <c r="G608" t="s">
        <v>22</v>
      </c>
      <c r="H608" s="44">
        <f t="shared" si="10"/>
        <v>39.962085308056871</v>
      </c>
      <c r="I608" s="75"/>
    </row>
    <row r="609" spans="1:9" x14ac:dyDescent="0.35">
      <c r="A609">
        <v>476</v>
      </c>
      <c r="B609" s="5">
        <v>191500</v>
      </c>
      <c r="C609" s="5">
        <v>57122</v>
      </c>
      <c r="D609" t="s">
        <v>14</v>
      </c>
      <c r="E609">
        <v>1120</v>
      </c>
      <c r="F609" t="s">
        <v>21</v>
      </c>
      <c r="G609" t="s">
        <v>22</v>
      </c>
      <c r="H609" s="44">
        <f t="shared" si="10"/>
        <v>51.001785714285717</v>
      </c>
      <c r="I609" s="75"/>
    </row>
    <row r="610" spans="1:9" x14ac:dyDescent="0.35">
      <c r="A610">
        <v>477</v>
      </c>
      <c r="B610" s="5">
        <v>8500</v>
      </c>
      <c r="C610" s="5">
        <v>4613</v>
      </c>
      <c r="D610" t="s">
        <v>14</v>
      </c>
      <c r="E610">
        <v>113</v>
      </c>
      <c r="F610" t="s">
        <v>21</v>
      </c>
      <c r="G610" t="s">
        <v>22</v>
      </c>
      <c r="H610" s="44">
        <f t="shared" si="10"/>
        <v>40.823008849557525</v>
      </c>
      <c r="I610" s="75"/>
    </row>
    <row r="611" spans="1:9" x14ac:dyDescent="0.35">
      <c r="A611">
        <v>478</v>
      </c>
      <c r="B611" s="5">
        <v>68800</v>
      </c>
      <c r="C611" s="5">
        <v>162603</v>
      </c>
      <c r="D611" t="s">
        <v>20</v>
      </c>
      <c r="E611">
        <v>2756</v>
      </c>
      <c r="F611" t="s">
        <v>21</v>
      </c>
      <c r="G611" t="s">
        <v>22</v>
      </c>
      <c r="H611" s="44">
        <f t="shared" si="10"/>
        <v>58.999637155297535</v>
      </c>
      <c r="I611" s="75"/>
    </row>
    <row r="612" spans="1:9" x14ac:dyDescent="0.35">
      <c r="A612">
        <v>480</v>
      </c>
      <c r="B612" s="5">
        <v>8600</v>
      </c>
      <c r="C612" s="5">
        <v>8656</v>
      </c>
      <c r="D612" t="s">
        <v>20</v>
      </c>
      <c r="E612">
        <v>87</v>
      </c>
      <c r="F612" t="s">
        <v>21</v>
      </c>
      <c r="G612" t="s">
        <v>22</v>
      </c>
      <c r="H612" s="44">
        <f t="shared" si="10"/>
        <v>99.494252873563212</v>
      </c>
      <c r="I612" s="75"/>
    </row>
    <row r="613" spans="1:9" x14ac:dyDescent="0.35">
      <c r="A613">
        <v>481</v>
      </c>
      <c r="B613" s="5">
        <v>196600</v>
      </c>
      <c r="C613" s="5">
        <v>159931</v>
      </c>
      <c r="D613" t="s">
        <v>14</v>
      </c>
      <c r="E613">
        <v>1538</v>
      </c>
      <c r="F613" t="s">
        <v>21</v>
      </c>
      <c r="G613" t="s">
        <v>22</v>
      </c>
      <c r="H613" s="44">
        <f t="shared" si="10"/>
        <v>103.98634590377114</v>
      </c>
      <c r="I613" s="75"/>
    </row>
    <row r="614" spans="1:9" x14ac:dyDescent="0.35">
      <c r="A614">
        <v>482</v>
      </c>
      <c r="B614" s="5">
        <v>4200</v>
      </c>
      <c r="C614" s="5">
        <v>689</v>
      </c>
      <c r="D614" t="s">
        <v>14</v>
      </c>
      <c r="E614">
        <v>9</v>
      </c>
      <c r="F614" t="s">
        <v>21</v>
      </c>
      <c r="G614" t="s">
        <v>22</v>
      </c>
      <c r="H614" s="44">
        <f t="shared" si="10"/>
        <v>76.555555555555557</v>
      </c>
      <c r="I614" s="75"/>
    </row>
    <row r="615" spans="1:9" x14ac:dyDescent="0.35">
      <c r="A615">
        <v>483</v>
      </c>
      <c r="B615" s="5">
        <v>91400</v>
      </c>
      <c r="C615" s="5">
        <v>48236</v>
      </c>
      <c r="D615" t="s">
        <v>14</v>
      </c>
      <c r="E615">
        <v>554</v>
      </c>
      <c r="F615" t="s">
        <v>21</v>
      </c>
      <c r="G615" t="s">
        <v>22</v>
      </c>
      <c r="H615" s="44">
        <f t="shared" si="10"/>
        <v>87.068592057761734</v>
      </c>
      <c r="I615" s="75"/>
    </row>
    <row r="616" spans="1:9" x14ac:dyDescent="0.35">
      <c r="A616">
        <v>487</v>
      </c>
      <c r="B616" s="5">
        <v>110300</v>
      </c>
      <c r="C616" s="5">
        <v>197024</v>
      </c>
      <c r="D616" t="s">
        <v>20</v>
      </c>
      <c r="E616">
        <v>2346</v>
      </c>
      <c r="F616" t="s">
        <v>21</v>
      </c>
      <c r="G616" t="s">
        <v>22</v>
      </c>
      <c r="H616" s="44">
        <f t="shared" si="10"/>
        <v>83.982949701619773</v>
      </c>
      <c r="I616" s="75"/>
    </row>
    <row r="617" spans="1:9" x14ac:dyDescent="0.35">
      <c r="A617">
        <v>488</v>
      </c>
      <c r="B617" s="5">
        <v>5300</v>
      </c>
      <c r="C617" s="5">
        <v>11663</v>
      </c>
      <c r="D617" t="s">
        <v>20</v>
      </c>
      <c r="E617">
        <v>115</v>
      </c>
      <c r="F617" t="s">
        <v>21</v>
      </c>
      <c r="G617" t="s">
        <v>22</v>
      </c>
      <c r="H617" s="44">
        <f t="shared" si="10"/>
        <v>101.41739130434783</v>
      </c>
      <c r="I617" s="75"/>
    </row>
    <row r="618" spans="1:9" x14ac:dyDescent="0.35">
      <c r="A618">
        <v>490</v>
      </c>
      <c r="B618" s="5">
        <v>2400</v>
      </c>
      <c r="C618" s="5">
        <v>4596</v>
      </c>
      <c r="D618" t="s">
        <v>20</v>
      </c>
      <c r="E618">
        <v>144</v>
      </c>
      <c r="F618" t="s">
        <v>21</v>
      </c>
      <c r="G618" t="s">
        <v>22</v>
      </c>
      <c r="H618" s="44">
        <f t="shared" si="10"/>
        <v>31.916666666666668</v>
      </c>
      <c r="I618" s="75"/>
    </row>
    <row r="619" spans="1:9" x14ac:dyDescent="0.35">
      <c r="A619">
        <v>491</v>
      </c>
      <c r="B619" s="5">
        <v>56800</v>
      </c>
      <c r="C619" s="5">
        <v>173437</v>
      </c>
      <c r="D619" t="s">
        <v>20</v>
      </c>
      <c r="E619">
        <v>2443</v>
      </c>
      <c r="F619" t="s">
        <v>21</v>
      </c>
      <c r="G619" t="s">
        <v>22</v>
      </c>
      <c r="H619" s="44">
        <f t="shared" si="10"/>
        <v>70.993450675399103</v>
      </c>
      <c r="I619" s="75"/>
    </row>
    <row r="620" spans="1:9" x14ac:dyDescent="0.35">
      <c r="A620">
        <v>492</v>
      </c>
      <c r="B620" s="5">
        <v>191000</v>
      </c>
      <c r="C620" s="5">
        <v>45831</v>
      </c>
      <c r="D620" t="s">
        <v>74</v>
      </c>
      <c r="E620">
        <v>595</v>
      </c>
      <c r="F620" t="s">
        <v>21</v>
      </c>
      <c r="G620" t="s">
        <v>22</v>
      </c>
      <c r="H620" s="44">
        <f t="shared" si="10"/>
        <v>77.026890756302521</v>
      </c>
      <c r="I620" s="75"/>
    </row>
    <row r="621" spans="1:9" x14ac:dyDescent="0.35">
      <c r="A621">
        <v>493</v>
      </c>
      <c r="B621" s="5">
        <v>900</v>
      </c>
      <c r="C621" s="5">
        <v>6514</v>
      </c>
      <c r="D621" t="s">
        <v>20</v>
      </c>
      <c r="E621">
        <v>64</v>
      </c>
      <c r="F621" t="s">
        <v>21</v>
      </c>
      <c r="G621" t="s">
        <v>22</v>
      </c>
      <c r="H621" s="44">
        <f t="shared" si="10"/>
        <v>101.78125</v>
      </c>
      <c r="I621" s="75"/>
    </row>
    <row r="622" spans="1:9" x14ac:dyDescent="0.35">
      <c r="A622">
        <v>494</v>
      </c>
      <c r="B622" s="5">
        <v>2500</v>
      </c>
      <c r="C622" s="5">
        <v>13684</v>
      </c>
      <c r="D622" t="s">
        <v>20</v>
      </c>
      <c r="E622">
        <v>268</v>
      </c>
      <c r="F622" t="s">
        <v>21</v>
      </c>
      <c r="G622" t="s">
        <v>22</v>
      </c>
      <c r="H622" s="44">
        <f t="shared" si="10"/>
        <v>51.059701492537314</v>
      </c>
      <c r="I622" s="75"/>
    </row>
    <row r="623" spans="1:9" x14ac:dyDescent="0.35">
      <c r="A623">
        <v>496</v>
      </c>
      <c r="B623" s="5">
        <v>183800</v>
      </c>
      <c r="C623" s="5">
        <v>1667</v>
      </c>
      <c r="D623" t="s">
        <v>14</v>
      </c>
      <c r="E623">
        <v>54</v>
      </c>
      <c r="F623" t="s">
        <v>21</v>
      </c>
      <c r="G623" t="s">
        <v>22</v>
      </c>
      <c r="H623" s="44">
        <f t="shared" si="10"/>
        <v>30.87037037037037</v>
      </c>
      <c r="I623" s="75"/>
    </row>
    <row r="624" spans="1:9" x14ac:dyDescent="0.35">
      <c r="A624">
        <v>497</v>
      </c>
      <c r="B624" s="5">
        <v>9800</v>
      </c>
      <c r="C624" s="5">
        <v>3349</v>
      </c>
      <c r="D624" t="s">
        <v>14</v>
      </c>
      <c r="E624">
        <v>120</v>
      </c>
      <c r="F624" t="s">
        <v>21</v>
      </c>
      <c r="G624" t="s">
        <v>22</v>
      </c>
      <c r="H624" s="44">
        <f t="shared" si="10"/>
        <v>27.908333333333335</v>
      </c>
      <c r="I624" s="75"/>
    </row>
    <row r="625" spans="1:9" x14ac:dyDescent="0.35">
      <c r="A625">
        <v>499</v>
      </c>
      <c r="B625" s="5">
        <v>163800</v>
      </c>
      <c r="C625" s="5">
        <v>78743</v>
      </c>
      <c r="D625" t="s">
        <v>14</v>
      </c>
      <c r="E625">
        <v>2072</v>
      </c>
      <c r="F625" t="s">
        <v>21</v>
      </c>
      <c r="G625" t="s">
        <v>22</v>
      </c>
      <c r="H625" s="44">
        <f t="shared" si="10"/>
        <v>38.003378378378379</v>
      </c>
      <c r="I625" s="75"/>
    </row>
    <row r="626" spans="1:9" x14ac:dyDescent="0.35">
      <c r="A626">
        <v>500</v>
      </c>
      <c r="B626" s="5">
        <v>100</v>
      </c>
      <c r="C626" s="5">
        <v>0</v>
      </c>
      <c r="D626" t="s">
        <v>14</v>
      </c>
      <c r="E626">
        <v>0</v>
      </c>
      <c r="F626" t="s">
        <v>21</v>
      </c>
      <c r="G626" t="s">
        <v>22</v>
      </c>
      <c r="H626" s="44" t="str">
        <f t="shared" si="10"/>
        <v>n/a</v>
      </c>
      <c r="I626" s="75"/>
    </row>
    <row r="627" spans="1:9" x14ac:dyDescent="0.35">
      <c r="A627">
        <v>501</v>
      </c>
      <c r="B627" s="5">
        <v>153600</v>
      </c>
      <c r="C627" s="5">
        <v>107743</v>
      </c>
      <c r="D627" t="s">
        <v>14</v>
      </c>
      <c r="E627">
        <v>1796</v>
      </c>
      <c r="F627" t="s">
        <v>21</v>
      </c>
      <c r="G627" t="s">
        <v>22</v>
      </c>
      <c r="H627" s="44">
        <f t="shared" si="10"/>
        <v>59.990534521158132</v>
      </c>
      <c r="I627" s="75"/>
    </row>
    <row r="628" spans="1:9" x14ac:dyDescent="0.35">
      <c r="A628">
        <v>503</v>
      </c>
      <c r="B628" s="5">
        <v>25500</v>
      </c>
      <c r="C628" s="5">
        <v>45983</v>
      </c>
      <c r="D628" t="s">
        <v>20</v>
      </c>
      <c r="E628">
        <v>460</v>
      </c>
      <c r="F628" t="s">
        <v>21</v>
      </c>
      <c r="G628" t="s">
        <v>22</v>
      </c>
      <c r="H628" s="44">
        <f t="shared" si="10"/>
        <v>99.963043478260872</v>
      </c>
      <c r="I628" s="75"/>
    </row>
    <row r="629" spans="1:9" x14ac:dyDescent="0.35">
      <c r="A629">
        <v>505</v>
      </c>
      <c r="B629" s="5">
        <v>89900</v>
      </c>
      <c r="C629" s="5">
        <v>12497</v>
      </c>
      <c r="D629" t="s">
        <v>14</v>
      </c>
      <c r="E629">
        <v>347</v>
      </c>
      <c r="F629" t="s">
        <v>21</v>
      </c>
      <c r="G629" t="s">
        <v>22</v>
      </c>
      <c r="H629" s="44">
        <f t="shared" si="10"/>
        <v>36.014409221902014</v>
      </c>
      <c r="I629" s="75"/>
    </row>
    <row r="630" spans="1:9" x14ac:dyDescent="0.35">
      <c r="A630">
        <v>506</v>
      </c>
      <c r="B630" s="5">
        <v>18000</v>
      </c>
      <c r="C630" s="5">
        <v>166874</v>
      </c>
      <c r="D630" t="s">
        <v>20</v>
      </c>
      <c r="E630">
        <v>2528</v>
      </c>
      <c r="F630" t="s">
        <v>21</v>
      </c>
      <c r="G630" t="s">
        <v>22</v>
      </c>
      <c r="H630" s="44">
        <f t="shared" si="10"/>
        <v>66.010284810126578</v>
      </c>
      <c r="I630" s="75"/>
    </row>
    <row r="631" spans="1:9" x14ac:dyDescent="0.35">
      <c r="A631">
        <v>507</v>
      </c>
      <c r="B631" s="5">
        <v>2100</v>
      </c>
      <c r="C631" s="5">
        <v>837</v>
      </c>
      <c r="D631" t="s">
        <v>14</v>
      </c>
      <c r="E631">
        <v>19</v>
      </c>
      <c r="F631" t="s">
        <v>21</v>
      </c>
      <c r="G631" t="s">
        <v>22</v>
      </c>
      <c r="H631" s="44">
        <f t="shared" si="10"/>
        <v>44.05263157894737</v>
      </c>
      <c r="I631" s="75"/>
    </row>
    <row r="632" spans="1:9" x14ac:dyDescent="0.35">
      <c r="A632">
        <v>508</v>
      </c>
      <c r="B632" s="5">
        <v>172700</v>
      </c>
      <c r="C632" s="5">
        <v>193820</v>
      </c>
      <c r="D632" t="s">
        <v>20</v>
      </c>
      <c r="E632">
        <v>3657</v>
      </c>
      <c r="F632" t="s">
        <v>21</v>
      </c>
      <c r="G632" t="s">
        <v>22</v>
      </c>
      <c r="H632" s="44">
        <f t="shared" si="10"/>
        <v>52.999726551818434</v>
      </c>
      <c r="I632" s="75"/>
    </row>
    <row r="633" spans="1:9" x14ac:dyDescent="0.35">
      <c r="A633">
        <v>509</v>
      </c>
      <c r="B633" s="5">
        <v>168500</v>
      </c>
      <c r="C633" s="5">
        <v>119510</v>
      </c>
      <c r="D633" t="s">
        <v>14</v>
      </c>
      <c r="E633">
        <v>1258</v>
      </c>
      <c r="F633" t="s">
        <v>21</v>
      </c>
      <c r="G633" t="s">
        <v>22</v>
      </c>
      <c r="H633" s="44">
        <f t="shared" si="10"/>
        <v>95</v>
      </c>
      <c r="I633" s="75"/>
    </row>
    <row r="634" spans="1:9" x14ac:dyDescent="0.35">
      <c r="A634">
        <v>511</v>
      </c>
      <c r="B634" s="5">
        <v>147800</v>
      </c>
      <c r="C634" s="5">
        <v>35498</v>
      </c>
      <c r="D634" t="s">
        <v>14</v>
      </c>
      <c r="E634">
        <v>362</v>
      </c>
      <c r="F634" t="s">
        <v>21</v>
      </c>
      <c r="G634" t="s">
        <v>22</v>
      </c>
      <c r="H634" s="44">
        <f t="shared" si="10"/>
        <v>98.060773480662988</v>
      </c>
      <c r="I634" s="75"/>
    </row>
    <row r="635" spans="1:9" x14ac:dyDescent="0.35">
      <c r="A635">
        <v>512</v>
      </c>
      <c r="B635" s="5">
        <v>9100</v>
      </c>
      <c r="C635" s="5">
        <v>12678</v>
      </c>
      <c r="D635" t="s">
        <v>20</v>
      </c>
      <c r="E635">
        <v>239</v>
      </c>
      <c r="F635" t="s">
        <v>21</v>
      </c>
      <c r="G635" t="s">
        <v>22</v>
      </c>
      <c r="H635" s="44">
        <f t="shared" si="10"/>
        <v>53.046025104602514</v>
      </c>
      <c r="I635" s="75"/>
    </row>
    <row r="636" spans="1:9" x14ac:dyDescent="0.35">
      <c r="A636">
        <v>513</v>
      </c>
      <c r="B636" s="5">
        <v>8300</v>
      </c>
      <c r="C636" s="5">
        <v>3260</v>
      </c>
      <c r="D636" t="s">
        <v>74</v>
      </c>
      <c r="E636">
        <v>35</v>
      </c>
      <c r="F636" t="s">
        <v>21</v>
      </c>
      <c r="G636" t="s">
        <v>22</v>
      </c>
      <c r="H636" s="44">
        <f t="shared" si="10"/>
        <v>93.142857142857139</v>
      </c>
      <c r="I636" s="75"/>
    </row>
    <row r="637" spans="1:9" x14ac:dyDescent="0.35">
      <c r="A637">
        <v>516</v>
      </c>
      <c r="B637" s="5">
        <v>125400</v>
      </c>
      <c r="C637" s="5">
        <v>53324</v>
      </c>
      <c r="D637" t="s">
        <v>14</v>
      </c>
      <c r="E637">
        <v>846</v>
      </c>
      <c r="F637" t="s">
        <v>21</v>
      </c>
      <c r="G637" t="s">
        <v>22</v>
      </c>
      <c r="H637" s="44">
        <f t="shared" si="10"/>
        <v>63.030732860520096</v>
      </c>
      <c r="I637" s="75"/>
    </row>
    <row r="638" spans="1:9" x14ac:dyDescent="0.35">
      <c r="A638">
        <v>517</v>
      </c>
      <c r="B638" s="5">
        <v>5900</v>
      </c>
      <c r="C638" s="5">
        <v>6608</v>
      </c>
      <c r="D638" t="s">
        <v>20</v>
      </c>
      <c r="E638">
        <v>78</v>
      </c>
      <c r="F638" t="s">
        <v>21</v>
      </c>
      <c r="G638" t="s">
        <v>22</v>
      </c>
      <c r="H638" s="44">
        <f t="shared" si="10"/>
        <v>84.717948717948715</v>
      </c>
      <c r="I638" s="75"/>
    </row>
    <row r="639" spans="1:9" x14ac:dyDescent="0.35">
      <c r="A639">
        <v>518</v>
      </c>
      <c r="B639" s="5">
        <v>8800</v>
      </c>
      <c r="C639" s="5">
        <v>622</v>
      </c>
      <c r="D639" t="s">
        <v>14</v>
      </c>
      <c r="E639">
        <v>10</v>
      </c>
      <c r="F639" t="s">
        <v>21</v>
      </c>
      <c r="G639" t="s">
        <v>22</v>
      </c>
      <c r="H639" s="44">
        <f t="shared" si="10"/>
        <v>62.2</v>
      </c>
      <c r="I639" s="75"/>
    </row>
    <row r="640" spans="1:9" x14ac:dyDescent="0.35">
      <c r="A640">
        <v>519</v>
      </c>
      <c r="B640" s="5">
        <v>177700</v>
      </c>
      <c r="C640" s="5">
        <v>180802</v>
      </c>
      <c r="D640" t="s">
        <v>20</v>
      </c>
      <c r="E640">
        <v>1773</v>
      </c>
      <c r="F640" t="s">
        <v>21</v>
      </c>
      <c r="G640" t="s">
        <v>22</v>
      </c>
      <c r="H640" s="44">
        <f t="shared" si="10"/>
        <v>101.97518330513255</v>
      </c>
      <c r="I640" s="75"/>
    </row>
    <row r="641" spans="1:9" x14ac:dyDescent="0.35">
      <c r="A641">
        <v>520</v>
      </c>
      <c r="B641" s="5">
        <v>800</v>
      </c>
      <c r="C641" s="5">
        <v>3406</v>
      </c>
      <c r="D641" t="s">
        <v>20</v>
      </c>
      <c r="E641">
        <v>32</v>
      </c>
      <c r="F641" t="s">
        <v>21</v>
      </c>
      <c r="G641" t="s">
        <v>22</v>
      </c>
      <c r="H641" s="44">
        <f t="shared" si="10"/>
        <v>106.4375</v>
      </c>
      <c r="I641" s="75"/>
    </row>
    <row r="642" spans="1:9" x14ac:dyDescent="0.35">
      <c r="A642">
        <v>521</v>
      </c>
      <c r="B642" s="5">
        <v>7600</v>
      </c>
      <c r="C642" s="5">
        <v>11061</v>
      </c>
      <c r="D642" t="s">
        <v>20</v>
      </c>
      <c r="E642">
        <v>369</v>
      </c>
      <c r="F642" t="s">
        <v>21</v>
      </c>
      <c r="G642" t="s">
        <v>22</v>
      </c>
      <c r="H642" s="44">
        <f t="shared" ref="H642:H705" si="11">IFERROR(C642/E642, "n/a")</f>
        <v>29.975609756097562</v>
      </c>
      <c r="I642" s="75"/>
    </row>
    <row r="643" spans="1:9" x14ac:dyDescent="0.35">
      <c r="A643">
        <v>522</v>
      </c>
      <c r="B643" s="5">
        <v>50500</v>
      </c>
      <c r="C643" s="5">
        <v>16389</v>
      </c>
      <c r="D643" t="s">
        <v>14</v>
      </c>
      <c r="E643">
        <v>191</v>
      </c>
      <c r="F643" t="s">
        <v>21</v>
      </c>
      <c r="G643" t="s">
        <v>22</v>
      </c>
      <c r="H643" s="44">
        <f t="shared" si="11"/>
        <v>85.806282722513089</v>
      </c>
      <c r="I643" s="75"/>
    </row>
    <row r="644" spans="1:9" x14ac:dyDescent="0.35">
      <c r="A644">
        <v>523</v>
      </c>
      <c r="B644" s="5">
        <v>900</v>
      </c>
      <c r="C644" s="5">
        <v>6303</v>
      </c>
      <c r="D644" t="s">
        <v>20</v>
      </c>
      <c r="E644">
        <v>89</v>
      </c>
      <c r="F644" t="s">
        <v>21</v>
      </c>
      <c r="G644" t="s">
        <v>22</v>
      </c>
      <c r="H644" s="44">
        <f t="shared" si="11"/>
        <v>70.82022471910112</v>
      </c>
      <c r="I644" s="75"/>
    </row>
    <row r="645" spans="1:9" x14ac:dyDescent="0.35">
      <c r="A645">
        <v>524</v>
      </c>
      <c r="B645" s="5">
        <v>96700</v>
      </c>
      <c r="C645" s="5">
        <v>81136</v>
      </c>
      <c r="D645" t="s">
        <v>14</v>
      </c>
      <c r="E645">
        <v>1979</v>
      </c>
      <c r="F645" t="s">
        <v>21</v>
      </c>
      <c r="G645" t="s">
        <v>22</v>
      </c>
      <c r="H645" s="44">
        <f t="shared" si="11"/>
        <v>40.998484082870135</v>
      </c>
      <c r="I645" s="75"/>
    </row>
    <row r="646" spans="1:9" x14ac:dyDescent="0.35">
      <c r="A646">
        <v>525</v>
      </c>
      <c r="B646" s="5">
        <v>2100</v>
      </c>
      <c r="C646" s="5">
        <v>1768</v>
      </c>
      <c r="D646" t="s">
        <v>14</v>
      </c>
      <c r="E646">
        <v>63</v>
      </c>
      <c r="F646" t="s">
        <v>21</v>
      </c>
      <c r="G646" t="s">
        <v>22</v>
      </c>
      <c r="H646" s="44">
        <f t="shared" si="11"/>
        <v>28.063492063492063</v>
      </c>
      <c r="I646" s="75"/>
    </row>
    <row r="647" spans="1:9" x14ac:dyDescent="0.35">
      <c r="A647">
        <v>526</v>
      </c>
      <c r="B647" s="5">
        <v>8300</v>
      </c>
      <c r="C647" s="5">
        <v>12944</v>
      </c>
      <c r="D647" t="s">
        <v>20</v>
      </c>
      <c r="E647">
        <v>147</v>
      </c>
      <c r="F647" t="s">
        <v>21</v>
      </c>
      <c r="G647" t="s">
        <v>22</v>
      </c>
      <c r="H647" s="44">
        <f t="shared" si="11"/>
        <v>88.054421768707485</v>
      </c>
      <c r="I647" s="75"/>
    </row>
    <row r="648" spans="1:9" x14ac:dyDescent="0.35">
      <c r="A648">
        <v>529</v>
      </c>
      <c r="B648" s="5">
        <v>5100</v>
      </c>
      <c r="C648" s="5">
        <v>574</v>
      </c>
      <c r="D648" t="s">
        <v>14</v>
      </c>
      <c r="E648">
        <v>9</v>
      </c>
      <c r="F648" t="s">
        <v>21</v>
      </c>
      <c r="G648" t="s">
        <v>22</v>
      </c>
      <c r="H648" s="44">
        <f t="shared" si="11"/>
        <v>63.777777777777779</v>
      </c>
      <c r="I648" s="75"/>
    </row>
    <row r="649" spans="1:9" x14ac:dyDescent="0.35">
      <c r="A649">
        <v>530</v>
      </c>
      <c r="B649" s="5">
        <v>105000</v>
      </c>
      <c r="C649" s="5">
        <v>96328</v>
      </c>
      <c r="D649" t="s">
        <v>14</v>
      </c>
      <c r="E649">
        <v>1784</v>
      </c>
      <c r="F649" t="s">
        <v>21</v>
      </c>
      <c r="G649" t="s">
        <v>22</v>
      </c>
      <c r="H649" s="44">
        <f t="shared" si="11"/>
        <v>53.995515695067262</v>
      </c>
      <c r="I649" s="75"/>
    </row>
    <row r="650" spans="1:9" x14ac:dyDescent="0.35">
      <c r="A650">
        <v>534</v>
      </c>
      <c r="B650" s="5">
        <v>89100</v>
      </c>
      <c r="C650" s="5">
        <v>13385</v>
      </c>
      <c r="D650" t="s">
        <v>14</v>
      </c>
      <c r="E650">
        <v>243</v>
      </c>
      <c r="F650" t="s">
        <v>21</v>
      </c>
      <c r="G650" t="s">
        <v>22</v>
      </c>
      <c r="H650" s="44">
        <f t="shared" si="11"/>
        <v>55.08230452674897</v>
      </c>
      <c r="I650" s="75"/>
    </row>
    <row r="651" spans="1:9" x14ac:dyDescent="0.35">
      <c r="A651">
        <v>538</v>
      </c>
      <c r="B651" s="5">
        <v>151300</v>
      </c>
      <c r="C651" s="5">
        <v>57034</v>
      </c>
      <c r="D651" t="s">
        <v>14</v>
      </c>
      <c r="E651">
        <v>1296</v>
      </c>
      <c r="F651" t="s">
        <v>21</v>
      </c>
      <c r="G651" t="s">
        <v>22</v>
      </c>
      <c r="H651" s="44">
        <f t="shared" si="11"/>
        <v>44.007716049382715</v>
      </c>
      <c r="I651" s="75"/>
    </row>
    <row r="652" spans="1:9" x14ac:dyDescent="0.35">
      <c r="A652">
        <v>539</v>
      </c>
      <c r="B652" s="5">
        <v>9800</v>
      </c>
      <c r="C652" s="5">
        <v>7120</v>
      </c>
      <c r="D652" t="s">
        <v>14</v>
      </c>
      <c r="E652">
        <v>77</v>
      </c>
      <c r="F652" t="s">
        <v>21</v>
      </c>
      <c r="G652" t="s">
        <v>22</v>
      </c>
      <c r="H652" s="44">
        <f t="shared" si="11"/>
        <v>92.467532467532465</v>
      </c>
      <c r="I652" s="75"/>
    </row>
    <row r="653" spans="1:9" x14ac:dyDescent="0.35">
      <c r="A653">
        <v>540</v>
      </c>
      <c r="B653" s="5">
        <v>5300</v>
      </c>
      <c r="C653" s="5">
        <v>14097</v>
      </c>
      <c r="D653" t="s">
        <v>20</v>
      </c>
      <c r="E653">
        <v>247</v>
      </c>
      <c r="F653" t="s">
        <v>21</v>
      </c>
      <c r="G653" t="s">
        <v>22</v>
      </c>
      <c r="H653" s="44">
        <f t="shared" si="11"/>
        <v>57.072874493927124</v>
      </c>
      <c r="I653" s="75"/>
    </row>
    <row r="654" spans="1:9" x14ac:dyDescent="0.35">
      <c r="A654">
        <v>543</v>
      </c>
      <c r="B654" s="5">
        <v>84900</v>
      </c>
      <c r="C654" s="5">
        <v>13864</v>
      </c>
      <c r="D654" t="s">
        <v>14</v>
      </c>
      <c r="E654">
        <v>180</v>
      </c>
      <c r="F654" t="s">
        <v>21</v>
      </c>
      <c r="G654" t="s">
        <v>22</v>
      </c>
      <c r="H654" s="44">
        <f t="shared" si="11"/>
        <v>77.022222222222226</v>
      </c>
      <c r="I654" s="75"/>
    </row>
    <row r="655" spans="1:9" x14ac:dyDescent="0.35">
      <c r="A655">
        <v>544</v>
      </c>
      <c r="B655" s="5">
        <v>2800</v>
      </c>
      <c r="C655" s="5">
        <v>7742</v>
      </c>
      <c r="D655" t="s">
        <v>20</v>
      </c>
      <c r="E655">
        <v>84</v>
      </c>
      <c r="F655" t="s">
        <v>21</v>
      </c>
      <c r="G655" t="s">
        <v>22</v>
      </c>
      <c r="H655" s="44">
        <f t="shared" si="11"/>
        <v>92.166666666666671</v>
      </c>
      <c r="I655" s="75"/>
    </row>
    <row r="656" spans="1:9" x14ac:dyDescent="0.35">
      <c r="A656">
        <v>545</v>
      </c>
      <c r="B656" s="5">
        <v>184800</v>
      </c>
      <c r="C656" s="5">
        <v>164109</v>
      </c>
      <c r="D656" t="s">
        <v>14</v>
      </c>
      <c r="E656">
        <v>2690</v>
      </c>
      <c r="F656" t="s">
        <v>21</v>
      </c>
      <c r="G656" t="s">
        <v>22</v>
      </c>
      <c r="H656" s="44">
        <f t="shared" si="11"/>
        <v>61.007063197026021</v>
      </c>
      <c r="I656" s="75"/>
    </row>
    <row r="657" spans="1:9" x14ac:dyDescent="0.35">
      <c r="A657">
        <v>546</v>
      </c>
      <c r="B657" s="5">
        <v>4200</v>
      </c>
      <c r="C657" s="5">
        <v>6870</v>
      </c>
      <c r="D657" t="s">
        <v>20</v>
      </c>
      <c r="E657">
        <v>88</v>
      </c>
      <c r="F657" t="s">
        <v>21</v>
      </c>
      <c r="G657" t="s">
        <v>22</v>
      </c>
      <c r="H657" s="44">
        <f t="shared" si="11"/>
        <v>78.068181818181813</v>
      </c>
      <c r="I657" s="75"/>
    </row>
    <row r="658" spans="1:9" x14ac:dyDescent="0.35">
      <c r="A658">
        <v>547</v>
      </c>
      <c r="B658" s="5">
        <v>1300</v>
      </c>
      <c r="C658" s="5">
        <v>12597</v>
      </c>
      <c r="D658" t="s">
        <v>20</v>
      </c>
      <c r="E658">
        <v>156</v>
      </c>
      <c r="F658" t="s">
        <v>21</v>
      </c>
      <c r="G658" t="s">
        <v>22</v>
      </c>
      <c r="H658" s="44">
        <f t="shared" si="11"/>
        <v>80.75</v>
      </c>
      <c r="I658" s="75"/>
    </row>
    <row r="659" spans="1:9" x14ac:dyDescent="0.35">
      <c r="A659">
        <v>548</v>
      </c>
      <c r="B659" s="5">
        <v>66100</v>
      </c>
      <c r="C659" s="5">
        <v>179074</v>
      </c>
      <c r="D659" t="s">
        <v>20</v>
      </c>
      <c r="E659">
        <v>2985</v>
      </c>
      <c r="F659" t="s">
        <v>21</v>
      </c>
      <c r="G659" t="s">
        <v>22</v>
      </c>
      <c r="H659" s="44">
        <f t="shared" si="11"/>
        <v>59.991289782244557</v>
      </c>
      <c r="I659" s="75"/>
    </row>
    <row r="660" spans="1:9" x14ac:dyDescent="0.35">
      <c r="A660">
        <v>549</v>
      </c>
      <c r="B660" s="5">
        <v>29500</v>
      </c>
      <c r="C660" s="5">
        <v>83843</v>
      </c>
      <c r="D660" t="s">
        <v>20</v>
      </c>
      <c r="E660">
        <v>762</v>
      </c>
      <c r="F660" t="s">
        <v>21</v>
      </c>
      <c r="G660" t="s">
        <v>22</v>
      </c>
      <c r="H660" s="44">
        <f t="shared" si="11"/>
        <v>110.03018372703411</v>
      </c>
      <c r="I660" s="75"/>
    </row>
    <row r="661" spans="1:9" x14ac:dyDescent="0.35">
      <c r="A661">
        <v>552</v>
      </c>
      <c r="B661" s="5">
        <v>9000</v>
      </c>
      <c r="C661" s="5">
        <v>8866</v>
      </c>
      <c r="D661" t="s">
        <v>14</v>
      </c>
      <c r="E661">
        <v>92</v>
      </c>
      <c r="F661" t="s">
        <v>21</v>
      </c>
      <c r="G661" t="s">
        <v>22</v>
      </c>
      <c r="H661" s="44">
        <f t="shared" si="11"/>
        <v>96.369565217391298</v>
      </c>
      <c r="I661" s="75"/>
    </row>
    <row r="662" spans="1:9" x14ac:dyDescent="0.35">
      <c r="A662">
        <v>553</v>
      </c>
      <c r="B662" s="5">
        <v>170600</v>
      </c>
      <c r="C662" s="5">
        <v>75022</v>
      </c>
      <c r="D662" t="s">
        <v>14</v>
      </c>
      <c r="E662">
        <v>1028</v>
      </c>
      <c r="F662" t="s">
        <v>21</v>
      </c>
      <c r="G662" t="s">
        <v>22</v>
      </c>
      <c r="H662" s="44">
        <f t="shared" si="11"/>
        <v>72.978599221789878</v>
      </c>
      <c r="I662" s="75"/>
    </row>
    <row r="663" spans="1:9" x14ac:dyDescent="0.35">
      <c r="A663">
        <v>556</v>
      </c>
      <c r="B663" s="5">
        <v>5200</v>
      </c>
      <c r="C663" s="5">
        <v>12467</v>
      </c>
      <c r="D663" t="s">
        <v>20</v>
      </c>
      <c r="E663">
        <v>122</v>
      </c>
      <c r="F663" t="s">
        <v>21</v>
      </c>
      <c r="G663" t="s">
        <v>22</v>
      </c>
      <c r="H663" s="44">
        <f t="shared" si="11"/>
        <v>102.18852459016394</v>
      </c>
      <c r="I663" s="75"/>
    </row>
    <row r="664" spans="1:9" x14ac:dyDescent="0.35">
      <c r="A664">
        <v>557</v>
      </c>
      <c r="B664" s="5">
        <v>6000</v>
      </c>
      <c r="C664" s="5">
        <v>11960</v>
      </c>
      <c r="D664" t="s">
        <v>20</v>
      </c>
      <c r="E664">
        <v>221</v>
      </c>
      <c r="F664" t="s">
        <v>21</v>
      </c>
      <c r="G664" t="s">
        <v>22</v>
      </c>
      <c r="H664" s="44">
        <f t="shared" si="11"/>
        <v>54.117647058823529</v>
      </c>
      <c r="I664" s="75"/>
    </row>
    <row r="665" spans="1:9" x14ac:dyDescent="0.35">
      <c r="A665">
        <v>558</v>
      </c>
      <c r="B665" s="5">
        <v>5800</v>
      </c>
      <c r="C665" s="5">
        <v>7966</v>
      </c>
      <c r="D665" t="s">
        <v>20</v>
      </c>
      <c r="E665">
        <v>126</v>
      </c>
      <c r="F665" t="s">
        <v>21</v>
      </c>
      <c r="G665" t="s">
        <v>22</v>
      </c>
      <c r="H665" s="44">
        <f t="shared" si="11"/>
        <v>63.222222222222221</v>
      </c>
      <c r="I665" s="75"/>
    </row>
    <row r="666" spans="1:9" x14ac:dyDescent="0.35">
      <c r="A666">
        <v>559</v>
      </c>
      <c r="B666" s="5">
        <v>105300</v>
      </c>
      <c r="C666" s="5">
        <v>106321</v>
      </c>
      <c r="D666" t="s">
        <v>20</v>
      </c>
      <c r="E666">
        <v>1022</v>
      </c>
      <c r="F666" t="s">
        <v>21</v>
      </c>
      <c r="G666" t="s">
        <v>22</v>
      </c>
      <c r="H666" s="44">
        <f t="shared" si="11"/>
        <v>104.03228962818004</v>
      </c>
      <c r="I666" s="75"/>
    </row>
    <row r="667" spans="1:9" x14ac:dyDescent="0.35">
      <c r="A667">
        <v>560</v>
      </c>
      <c r="B667" s="5">
        <v>20000</v>
      </c>
      <c r="C667" s="5">
        <v>158832</v>
      </c>
      <c r="D667" t="s">
        <v>20</v>
      </c>
      <c r="E667">
        <v>3177</v>
      </c>
      <c r="F667" t="s">
        <v>21</v>
      </c>
      <c r="G667" t="s">
        <v>22</v>
      </c>
      <c r="H667" s="44">
        <f t="shared" si="11"/>
        <v>49.994334277620396</v>
      </c>
      <c r="I667" s="75"/>
    </row>
    <row r="668" spans="1:9" x14ac:dyDescent="0.35">
      <c r="A668">
        <v>564</v>
      </c>
      <c r="B668" s="5">
        <v>168700</v>
      </c>
      <c r="C668" s="5">
        <v>141393</v>
      </c>
      <c r="D668" t="s">
        <v>14</v>
      </c>
      <c r="E668">
        <v>1790</v>
      </c>
      <c r="F668" t="s">
        <v>21</v>
      </c>
      <c r="G668" t="s">
        <v>22</v>
      </c>
      <c r="H668" s="44">
        <f t="shared" si="11"/>
        <v>78.990502793296088</v>
      </c>
      <c r="I668" s="75"/>
    </row>
    <row r="669" spans="1:9" x14ac:dyDescent="0.35">
      <c r="A669">
        <v>565</v>
      </c>
      <c r="B669" s="5">
        <v>94900</v>
      </c>
      <c r="C669" s="5">
        <v>194166</v>
      </c>
      <c r="D669" t="s">
        <v>20</v>
      </c>
      <c r="E669">
        <v>3596</v>
      </c>
      <c r="F669" t="s">
        <v>21</v>
      </c>
      <c r="G669" t="s">
        <v>22</v>
      </c>
      <c r="H669" s="44">
        <f t="shared" si="11"/>
        <v>53.99499443826474</v>
      </c>
      <c r="I669" s="75"/>
    </row>
    <row r="670" spans="1:9" x14ac:dyDescent="0.35">
      <c r="A670">
        <v>566</v>
      </c>
      <c r="B670" s="5">
        <v>9300</v>
      </c>
      <c r="C670" s="5">
        <v>4124</v>
      </c>
      <c r="D670" t="s">
        <v>14</v>
      </c>
      <c r="E670">
        <v>37</v>
      </c>
      <c r="F670" t="s">
        <v>21</v>
      </c>
      <c r="G670" t="s">
        <v>22</v>
      </c>
      <c r="H670" s="44">
        <f t="shared" si="11"/>
        <v>111.45945945945945</v>
      </c>
      <c r="I670" s="75"/>
    </row>
    <row r="671" spans="1:9" x14ac:dyDescent="0.35">
      <c r="A671">
        <v>567</v>
      </c>
      <c r="B671" s="5">
        <v>6800</v>
      </c>
      <c r="C671" s="5">
        <v>14865</v>
      </c>
      <c r="D671" t="s">
        <v>20</v>
      </c>
      <c r="E671">
        <v>244</v>
      </c>
      <c r="F671" t="s">
        <v>21</v>
      </c>
      <c r="G671" t="s">
        <v>22</v>
      </c>
      <c r="H671" s="44">
        <f t="shared" si="11"/>
        <v>60.922131147540981</v>
      </c>
      <c r="I671" s="75"/>
    </row>
    <row r="672" spans="1:9" x14ac:dyDescent="0.35">
      <c r="A672">
        <v>568</v>
      </c>
      <c r="B672" s="5">
        <v>72400</v>
      </c>
      <c r="C672" s="5">
        <v>134688</v>
      </c>
      <c r="D672" t="s">
        <v>20</v>
      </c>
      <c r="E672">
        <v>5180</v>
      </c>
      <c r="F672" t="s">
        <v>21</v>
      </c>
      <c r="G672" t="s">
        <v>22</v>
      </c>
      <c r="H672" s="44">
        <f t="shared" si="11"/>
        <v>26.0015444015444</v>
      </c>
      <c r="I672" s="75"/>
    </row>
    <row r="673" spans="1:9" x14ac:dyDescent="0.35">
      <c r="A673">
        <v>570</v>
      </c>
      <c r="B673" s="5">
        <v>31200</v>
      </c>
      <c r="C673" s="5">
        <v>95364</v>
      </c>
      <c r="D673" t="s">
        <v>20</v>
      </c>
      <c r="E673">
        <v>2725</v>
      </c>
      <c r="F673" t="s">
        <v>21</v>
      </c>
      <c r="G673" t="s">
        <v>22</v>
      </c>
      <c r="H673" s="44">
        <f t="shared" si="11"/>
        <v>34.995963302752294</v>
      </c>
      <c r="I673" s="75"/>
    </row>
    <row r="674" spans="1:9" x14ac:dyDescent="0.35">
      <c r="A674">
        <v>572</v>
      </c>
      <c r="B674" s="5">
        <v>9000</v>
      </c>
      <c r="C674" s="5">
        <v>4896</v>
      </c>
      <c r="D674" t="s">
        <v>74</v>
      </c>
      <c r="E674">
        <v>94</v>
      </c>
      <c r="F674" t="s">
        <v>21</v>
      </c>
      <c r="G674" t="s">
        <v>22</v>
      </c>
      <c r="H674" s="44">
        <f t="shared" si="11"/>
        <v>52.085106382978722</v>
      </c>
      <c r="I674" s="75"/>
    </row>
    <row r="675" spans="1:9" x14ac:dyDescent="0.35">
      <c r="A675">
        <v>573</v>
      </c>
      <c r="B675" s="5">
        <v>6700</v>
      </c>
      <c r="C675" s="5">
        <v>7496</v>
      </c>
      <c r="D675" t="s">
        <v>20</v>
      </c>
      <c r="E675">
        <v>300</v>
      </c>
      <c r="F675" t="s">
        <v>21</v>
      </c>
      <c r="G675" t="s">
        <v>22</v>
      </c>
      <c r="H675" s="44">
        <f t="shared" si="11"/>
        <v>24.986666666666668</v>
      </c>
      <c r="I675" s="75"/>
    </row>
    <row r="676" spans="1:9" x14ac:dyDescent="0.35">
      <c r="A676">
        <v>574</v>
      </c>
      <c r="B676" s="5">
        <v>2700</v>
      </c>
      <c r="C676" s="5">
        <v>9967</v>
      </c>
      <c r="D676" t="s">
        <v>20</v>
      </c>
      <c r="E676">
        <v>144</v>
      </c>
      <c r="F676" t="s">
        <v>21</v>
      </c>
      <c r="G676" t="s">
        <v>22</v>
      </c>
      <c r="H676" s="44">
        <f t="shared" si="11"/>
        <v>69.215277777777771</v>
      </c>
      <c r="I676" s="75"/>
    </row>
    <row r="677" spans="1:9" x14ac:dyDescent="0.35">
      <c r="A677">
        <v>575</v>
      </c>
      <c r="B677" s="5">
        <v>83300</v>
      </c>
      <c r="C677" s="5">
        <v>52421</v>
      </c>
      <c r="D677" t="s">
        <v>14</v>
      </c>
      <c r="E677">
        <v>558</v>
      </c>
      <c r="F677" t="s">
        <v>21</v>
      </c>
      <c r="G677" t="s">
        <v>22</v>
      </c>
      <c r="H677" s="44">
        <f t="shared" si="11"/>
        <v>93.944444444444443</v>
      </c>
      <c r="I677" s="75"/>
    </row>
    <row r="678" spans="1:9" x14ac:dyDescent="0.35">
      <c r="A678">
        <v>576</v>
      </c>
      <c r="B678" s="5">
        <v>9700</v>
      </c>
      <c r="C678" s="5">
        <v>6298</v>
      </c>
      <c r="D678" t="s">
        <v>14</v>
      </c>
      <c r="E678">
        <v>64</v>
      </c>
      <c r="F678" t="s">
        <v>21</v>
      </c>
      <c r="G678" t="s">
        <v>22</v>
      </c>
      <c r="H678" s="44">
        <f t="shared" si="11"/>
        <v>98.40625</v>
      </c>
      <c r="I678" s="75"/>
    </row>
    <row r="679" spans="1:9" x14ac:dyDescent="0.35">
      <c r="A679">
        <v>577</v>
      </c>
      <c r="B679" s="5">
        <v>8200</v>
      </c>
      <c r="C679" s="5">
        <v>1546</v>
      </c>
      <c r="D679" t="s">
        <v>74</v>
      </c>
      <c r="E679">
        <v>37</v>
      </c>
      <c r="F679" t="s">
        <v>21</v>
      </c>
      <c r="G679" t="s">
        <v>22</v>
      </c>
      <c r="H679" s="44">
        <f t="shared" si="11"/>
        <v>41.783783783783782</v>
      </c>
      <c r="I679" s="75"/>
    </row>
    <row r="680" spans="1:9" x14ac:dyDescent="0.35">
      <c r="A680">
        <v>578</v>
      </c>
      <c r="B680" s="5">
        <v>96500</v>
      </c>
      <c r="C680" s="5">
        <v>16168</v>
      </c>
      <c r="D680" t="s">
        <v>14</v>
      </c>
      <c r="E680">
        <v>245</v>
      </c>
      <c r="F680" t="s">
        <v>21</v>
      </c>
      <c r="G680" t="s">
        <v>22</v>
      </c>
      <c r="H680" s="44">
        <f t="shared" si="11"/>
        <v>65.991836734693877</v>
      </c>
      <c r="I680" s="75"/>
    </row>
    <row r="681" spans="1:9" x14ac:dyDescent="0.35">
      <c r="A681">
        <v>579</v>
      </c>
      <c r="B681" s="5">
        <v>6200</v>
      </c>
      <c r="C681" s="5">
        <v>6269</v>
      </c>
      <c r="D681" t="s">
        <v>20</v>
      </c>
      <c r="E681">
        <v>87</v>
      </c>
      <c r="F681" t="s">
        <v>21</v>
      </c>
      <c r="G681" t="s">
        <v>22</v>
      </c>
      <c r="H681" s="44">
        <f t="shared" si="11"/>
        <v>72.05747126436782</v>
      </c>
      <c r="I681" s="75"/>
    </row>
    <row r="682" spans="1:9" x14ac:dyDescent="0.35">
      <c r="A682">
        <v>580</v>
      </c>
      <c r="B682" s="5">
        <v>43800</v>
      </c>
      <c r="C682" s="5">
        <v>149578</v>
      </c>
      <c r="D682" t="s">
        <v>20</v>
      </c>
      <c r="E682">
        <v>3116</v>
      </c>
      <c r="F682" t="s">
        <v>21</v>
      </c>
      <c r="G682" t="s">
        <v>22</v>
      </c>
      <c r="H682" s="44">
        <f t="shared" si="11"/>
        <v>48.003209242618745</v>
      </c>
      <c r="I682" s="75"/>
    </row>
    <row r="683" spans="1:9" x14ac:dyDescent="0.35">
      <c r="A683">
        <v>581</v>
      </c>
      <c r="B683" s="5">
        <v>6000</v>
      </c>
      <c r="C683" s="5">
        <v>3841</v>
      </c>
      <c r="D683" t="s">
        <v>14</v>
      </c>
      <c r="E683">
        <v>71</v>
      </c>
      <c r="F683" t="s">
        <v>21</v>
      </c>
      <c r="G683" t="s">
        <v>22</v>
      </c>
      <c r="H683" s="44">
        <f t="shared" si="11"/>
        <v>54.098591549295776</v>
      </c>
      <c r="I683" s="75"/>
    </row>
    <row r="684" spans="1:9" x14ac:dyDescent="0.35">
      <c r="A684">
        <v>582</v>
      </c>
      <c r="B684" s="5">
        <v>8700</v>
      </c>
      <c r="C684" s="5">
        <v>4531</v>
      </c>
      <c r="D684" t="s">
        <v>14</v>
      </c>
      <c r="E684">
        <v>42</v>
      </c>
      <c r="F684" t="s">
        <v>21</v>
      </c>
      <c r="G684" t="s">
        <v>22</v>
      </c>
      <c r="H684" s="44">
        <f t="shared" si="11"/>
        <v>107.88095238095238</v>
      </c>
      <c r="I684" s="75"/>
    </row>
    <row r="685" spans="1:9" x14ac:dyDescent="0.35">
      <c r="A685">
        <v>583</v>
      </c>
      <c r="B685" s="5">
        <v>18900</v>
      </c>
      <c r="C685" s="5">
        <v>60934</v>
      </c>
      <c r="D685" t="s">
        <v>20</v>
      </c>
      <c r="E685">
        <v>909</v>
      </c>
      <c r="F685" t="s">
        <v>21</v>
      </c>
      <c r="G685" t="s">
        <v>22</v>
      </c>
      <c r="H685" s="44">
        <f t="shared" si="11"/>
        <v>67.034103410341032</v>
      </c>
      <c r="I685" s="75"/>
    </row>
    <row r="686" spans="1:9" x14ac:dyDescent="0.35">
      <c r="A686">
        <v>584</v>
      </c>
      <c r="B686" s="5">
        <v>86400</v>
      </c>
      <c r="C686" s="5">
        <v>103255</v>
      </c>
      <c r="D686" t="s">
        <v>20</v>
      </c>
      <c r="E686">
        <v>1613</v>
      </c>
      <c r="F686" t="s">
        <v>21</v>
      </c>
      <c r="G686" t="s">
        <v>22</v>
      </c>
      <c r="H686" s="44">
        <f t="shared" si="11"/>
        <v>64.01425914445133</v>
      </c>
      <c r="I686" s="75"/>
    </row>
    <row r="687" spans="1:9" x14ac:dyDescent="0.35">
      <c r="A687">
        <v>585</v>
      </c>
      <c r="B687" s="5">
        <v>8900</v>
      </c>
      <c r="C687" s="5">
        <v>13065</v>
      </c>
      <c r="D687" t="s">
        <v>20</v>
      </c>
      <c r="E687">
        <v>136</v>
      </c>
      <c r="F687" t="s">
        <v>21</v>
      </c>
      <c r="G687" t="s">
        <v>22</v>
      </c>
      <c r="H687" s="44">
        <f t="shared" si="11"/>
        <v>96.066176470588232</v>
      </c>
      <c r="I687" s="75"/>
    </row>
    <row r="688" spans="1:9" x14ac:dyDescent="0.35">
      <c r="A688">
        <v>586</v>
      </c>
      <c r="B688" s="5">
        <v>700</v>
      </c>
      <c r="C688" s="5">
        <v>6654</v>
      </c>
      <c r="D688" t="s">
        <v>20</v>
      </c>
      <c r="E688">
        <v>130</v>
      </c>
      <c r="F688" t="s">
        <v>21</v>
      </c>
      <c r="G688" t="s">
        <v>22</v>
      </c>
      <c r="H688" s="44">
        <f t="shared" si="11"/>
        <v>51.184615384615384</v>
      </c>
      <c r="I688" s="75"/>
    </row>
    <row r="689" spans="1:9" x14ac:dyDescent="0.35">
      <c r="A689">
        <v>589</v>
      </c>
      <c r="B689" s="5">
        <v>7900</v>
      </c>
      <c r="C689" s="5">
        <v>5113</v>
      </c>
      <c r="D689" t="s">
        <v>14</v>
      </c>
      <c r="E689">
        <v>102</v>
      </c>
      <c r="F689" t="s">
        <v>21</v>
      </c>
      <c r="G689" t="s">
        <v>22</v>
      </c>
      <c r="H689" s="44">
        <f t="shared" si="11"/>
        <v>50.127450980392155</v>
      </c>
      <c r="I689" s="75"/>
    </row>
    <row r="690" spans="1:9" x14ac:dyDescent="0.35">
      <c r="A690">
        <v>591</v>
      </c>
      <c r="B690" s="5">
        <v>600</v>
      </c>
      <c r="C690" s="5">
        <v>6226</v>
      </c>
      <c r="D690" t="s">
        <v>20</v>
      </c>
      <c r="E690">
        <v>102</v>
      </c>
      <c r="F690" t="s">
        <v>21</v>
      </c>
      <c r="G690" t="s">
        <v>22</v>
      </c>
      <c r="H690" s="44">
        <f t="shared" si="11"/>
        <v>61.03921568627451</v>
      </c>
      <c r="I690" s="75"/>
    </row>
    <row r="691" spans="1:9" x14ac:dyDescent="0.35">
      <c r="A691">
        <v>592</v>
      </c>
      <c r="B691" s="5">
        <v>156800</v>
      </c>
      <c r="C691" s="5">
        <v>20243</v>
      </c>
      <c r="D691" t="s">
        <v>14</v>
      </c>
      <c r="E691">
        <v>253</v>
      </c>
      <c r="F691" t="s">
        <v>21</v>
      </c>
      <c r="G691" t="s">
        <v>22</v>
      </c>
      <c r="H691" s="44">
        <f t="shared" si="11"/>
        <v>80.011857707509876</v>
      </c>
      <c r="I691" s="75"/>
    </row>
    <row r="692" spans="1:9" x14ac:dyDescent="0.35">
      <c r="A692">
        <v>593</v>
      </c>
      <c r="B692" s="5">
        <v>121600</v>
      </c>
      <c r="C692" s="5">
        <v>188288</v>
      </c>
      <c r="D692" t="s">
        <v>20</v>
      </c>
      <c r="E692">
        <v>4006</v>
      </c>
      <c r="F692" t="s">
        <v>21</v>
      </c>
      <c r="G692" t="s">
        <v>22</v>
      </c>
      <c r="H692" s="44">
        <f t="shared" si="11"/>
        <v>47.001497753369947</v>
      </c>
      <c r="I692" s="75"/>
    </row>
    <row r="693" spans="1:9" x14ac:dyDescent="0.35">
      <c r="A693">
        <v>594</v>
      </c>
      <c r="B693" s="5">
        <v>157300</v>
      </c>
      <c r="C693" s="5">
        <v>11167</v>
      </c>
      <c r="D693" t="s">
        <v>14</v>
      </c>
      <c r="E693">
        <v>157</v>
      </c>
      <c r="F693" t="s">
        <v>21</v>
      </c>
      <c r="G693" t="s">
        <v>22</v>
      </c>
      <c r="H693" s="44">
        <f t="shared" si="11"/>
        <v>71.127388535031841</v>
      </c>
      <c r="I693" s="75"/>
    </row>
    <row r="694" spans="1:9" x14ac:dyDescent="0.35">
      <c r="A694">
        <v>595</v>
      </c>
      <c r="B694" s="5">
        <v>70300</v>
      </c>
      <c r="C694" s="5">
        <v>146595</v>
      </c>
      <c r="D694" t="s">
        <v>20</v>
      </c>
      <c r="E694">
        <v>1629</v>
      </c>
      <c r="F694" t="s">
        <v>21</v>
      </c>
      <c r="G694" t="s">
        <v>22</v>
      </c>
      <c r="H694" s="44">
        <f t="shared" si="11"/>
        <v>89.99079189686924</v>
      </c>
      <c r="I694" s="75"/>
    </row>
    <row r="695" spans="1:9" x14ac:dyDescent="0.35">
      <c r="A695">
        <v>596</v>
      </c>
      <c r="B695" s="5">
        <v>7900</v>
      </c>
      <c r="C695" s="5">
        <v>7875</v>
      </c>
      <c r="D695" t="s">
        <v>14</v>
      </c>
      <c r="E695">
        <v>183</v>
      </c>
      <c r="F695" t="s">
        <v>21</v>
      </c>
      <c r="G695" t="s">
        <v>22</v>
      </c>
      <c r="H695" s="44">
        <f t="shared" si="11"/>
        <v>43.032786885245905</v>
      </c>
      <c r="I695" s="75"/>
    </row>
    <row r="696" spans="1:9" x14ac:dyDescent="0.35">
      <c r="A696">
        <v>597</v>
      </c>
      <c r="B696" s="5">
        <v>73800</v>
      </c>
      <c r="C696" s="5">
        <v>148779</v>
      </c>
      <c r="D696" t="s">
        <v>20</v>
      </c>
      <c r="E696">
        <v>2188</v>
      </c>
      <c r="F696" t="s">
        <v>21</v>
      </c>
      <c r="G696" t="s">
        <v>22</v>
      </c>
      <c r="H696" s="44">
        <f t="shared" si="11"/>
        <v>67.997714808043881</v>
      </c>
      <c r="I696" s="75"/>
    </row>
    <row r="697" spans="1:9" x14ac:dyDescent="0.35">
      <c r="A697">
        <v>601</v>
      </c>
      <c r="B697" s="5">
        <v>6300</v>
      </c>
      <c r="C697" s="5">
        <v>13018</v>
      </c>
      <c r="D697" t="s">
        <v>20</v>
      </c>
      <c r="E697">
        <v>194</v>
      </c>
      <c r="F697" t="s">
        <v>21</v>
      </c>
      <c r="G697" t="s">
        <v>22</v>
      </c>
      <c r="H697" s="44">
        <f t="shared" si="11"/>
        <v>67.103092783505161</v>
      </c>
      <c r="I697" s="75"/>
    </row>
    <row r="698" spans="1:9" x14ac:dyDescent="0.35">
      <c r="A698">
        <v>602</v>
      </c>
      <c r="B698" s="5">
        <v>71100</v>
      </c>
      <c r="C698" s="5">
        <v>91176</v>
      </c>
      <c r="D698" t="s">
        <v>20</v>
      </c>
      <c r="E698">
        <v>1140</v>
      </c>
      <c r="F698" t="s">
        <v>21</v>
      </c>
      <c r="G698" t="s">
        <v>22</v>
      </c>
      <c r="H698" s="44">
        <f t="shared" si="11"/>
        <v>79.978947368421046</v>
      </c>
      <c r="I698" s="75"/>
    </row>
    <row r="699" spans="1:9" x14ac:dyDescent="0.35">
      <c r="A699">
        <v>603</v>
      </c>
      <c r="B699" s="5">
        <v>5300</v>
      </c>
      <c r="C699" s="5">
        <v>6342</v>
      </c>
      <c r="D699" t="s">
        <v>20</v>
      </c>
      <c r="E699">
        <v>102</v>
      </c>
      <c r="F699" t="s">
        <v>21</v>
      </c>
      <c r="G699" t="s">
        <v>22</v>
      </c>
      <c r="H699" s="44">
        <f t="shared" si="11"/>
        <v>62.176470588235297</v>
      </c>
      <c r="I699" s="75"/>
    </row>
    <row r="700" spans="1:9" x14ac:dyDescent="0.35">
      <c r="A700">
        <v>604</v>
      </c>
      <c r="B700" s="5">
        <v>88700</v>
      </c>
      <c r="C700" s="5">
        <v>151438</v>
      </c>
      <c r="D700" t="s">
        <v>20</v>
      </c>
      <c r="E700">
        <v>2857</v>
      </c>
      <c r="F700" t="s">
        <v>21</v>
      </c>
      <c r="G700" t="s">
        <v>22</v>
      </c>
      <c r="H700" s="44">
        <f t="shared" si="11"/>
        <v>53.005950297514879</v>
      </c>
      <c r="I700" s="75"/>
    </row>
    <row r="701" spans="1:9" x14ac:dyDescent="0.35">
      <c r="A701">
        <v>605</v>
      </c>
      <c r="B701" s="5">
        <v>3300</v>
      </c>
      <c r="C701" s="5">
        <v>6178</v>
      </c>
      <c r="D701" t="s">
        <v>20</v>
      </c>
      <c r="E701">
        <v>107</v>
      </c>
      <c r="F701" t="s">
        <v>21</v>
      </c>
      <c r="G701" t="s">
        <v>22</v>
      </c>
      <c r="H701" s="44">
        <f t="shared" si="11"/>
        <v>57.738317757009348</v>
      </c>
      <c r="I701" s="75"/>
    </row>
    <row r="702" spans="1:9" x14ac:dyDescent="0.35">
      <c r="A702">
        <v>607</v>
      </c>
      <c r="B702" s="5">
        <v>137600</v>
      </c>
      <c r="C702" s="5">
        <v>180667</v>
      </c>
      <c r="D702" t="s">
        <v>20</v>
      </c>
      <c r="E702">
        <v>2230</v>
      </c>
      <c r="F702" t="s">
        <v>21</v>
      </c>
      <c r="G702" t="s">
        <v>22</v>
      </c>
      <c r="H702" s="44">
        <f t="shared" si="11"/>
        <v>81.016591928251117</v>
      </c>
      <c r="I702" s="75"/>
    </row>
    <row r="703" spans="1:9" x14ac:dyDescent="0.35">
      <c r="A703">
        <v>608</v>
      </c>
      <c r="B703" s="5">
        <v>3900</v>
      </c>
      <c r="C703" s="5">
        <v>11075</v>
      </c>
      <c r="D703" t="s">
        <v>20</v>
      </c>
      <c r="E703">
        <v>316</v>
      </c>
      <c r="F703" t="s">
        <v>21</v>
      </c>
      <c r="G703" t="s">
        <v>22</v>
      </c>
      <c r="H703" s="44">
        <f t="shared" si="11"/>
        <v>35.047468354430379</v>
      </c>
      <c r="I703" s="75"/>
    </row>
    <row r="704" spans="1:9" x14ac:dyDescent="0.35">
      <c r="A704">
        <v>609</v>
      </c>
      <c r="B704" s="5">
        <v>10000</v>
      </c>
      <c r="C704" s="5">
        <v>12042</v>
      </c>
      <c r="D704" t="s">
        <v>20</v>
      </c>
      <c r="E704">
        <v>117</v>
      </c>
      <c r="F704" t="s">
        <v>21</v>
      </c>
      <c r="G704" t="s">
        <v>22</v>
      </c>
      <c r="H704" s="44">
        <f t="shared" si="11"/>
        <v>102.92307692307692</v>
      </c>
      <c r="I704" s="75"/>
    </row>
    <row r="705" spans="1:9" x14ac:dyDescent="0.35">
      <c r="A705">
        <v>610</v>
      </c>
      <c r="B705" s="5">
        <v>42800</v>
      </c>
      <c r="C705" s="5">
        <v>179356</v>
      </c>
      <c r="D705" t="s">
        <v>20</v>
      </c>
      <c r="E705">
        <v>6406</v>
      </c>
      <c r="F705" t="s">
        <v>21</v>
      </c>
      <c r="G705" t="s">
        <v>22</v>
      </c>
      <c r="H705" s="44">
        <f t="shared" si="11"/>
        <v>27.998126756166094</v>
      </c>
      <c r="I705" s="75"/>
    </row>
    <row r="706" spans="1:9" x14ac:dyDescent="0.35">
      <c r="A706">
        <v>611</v>
      </c>
      <c r="B706" s="5">
        <v>8200</v>
      </c>
      <c r="C706" s="5">
        <v>1136</v>
      </c>
      <c r="D706" t="s">
        <v>74</v>
      </c>
      <c r="E706">
        <v>15</v>
      </c>
      <c r="F706" t="s">
        <v>21</v>
      </c>
      <c r="G706" t="s">
        <v>22</v>
      </c>
      <c r="H706" s="44">
        <f t="shared" ref="H706:H769" si="12">IFERROR(C706/E706, "n/a")</f>
        <v>75.733333333333334</v>
      </c>
      <c r="I706" s="75"/>
    </row>
    <row r="707" spans="1:9" x14ac:dyDescent="0.35">
      <c r="A707">
        <v>612</v>
      </c>
      <c r="B707" s="5">
        <v>6200</v>
      </c>
      <c r="C707" s="5">
        <v>8645</v>
      </c>
      <c r="D707" t="s">
        <v>20</v>
      </c>
      <c r="E707">
        <v>192</v>
      </c>
      <c r="F707" t="s">
        <v>21</v>
      </c>
      <c r="G707" t="s">
        <v>22</v>
      </c>
      <c r="H707" s="44">
        <f t="shared" si="12"/>
        <v>45.026041666666664</v>
      </c>
      <c r="I707" s="75"/>
    </row>
    <row r="708" spans="1:9" x14ac:dyDescent="0.35">
      <c r="A708">
        <v>614</v>
      </c>
      <c r="B708" s="5">
        <v>26500</v>
      </c>
      <c r="C708" s="5">
        <v>41205</v>
      </c>
      <c r="D708" t="s">
        <v>20</v>
      </c>
      <c r="E708">
        <v>723</v>
      </c>
      <c r="F708" t="s">
        <v>21</v>
      </c>
      <c r="G708" t="s">
        <v>22</v>
      </c>
      <c r="H708" s="44">
        <f t="shared" si="12"/>
        <v>56.991701244813278</v>
      </c>
      <c r="I708" s="75"/>
    </row>
    <row r="709" spans="1:9" x14ac:dyDescent="0.35">
      <c r="A709">
        <v>617</v>
      </c>
      <c r="B709" s="5">
        <v>1400</v>
      </c>
      <c r="C709" s="5">
        <v>3496</v>
      </c>
      <c r="D709" t="s">
        <v>20</v>
      </c>
      <c r="E709">
        <v>55</v>
      </c>
      <c r="F709" t="s">
        <v>21</v>
      </c>
      <c r="G709" t="s">
        <v>22</v>
      </c>
      <c r="H709" s="44">
        <f t="shared" si="12"/>
        <v>63.563636363636363</v>
      </c>
      <c r="I709" s="75"/>
    </row>
    <row r="710" spans="1:9" x14ac:dyDescent="0.35">
      <c r="A710">
        <v>618</v>
      </c>
      <c r="B710" s="5">
        <v>198600</v>
      </c>
      <c r="C710" s="5">
        <v>97037</v>
      </c>
      <c r="D710" t="s">
        <v>14</v>
      </c>
      <c r="E710">
        <v>1198</v>
      </c>
      <c r="F710" t="s">
        <v>21</v>
      </c>
      <c r="G710" t="s">
        <v>22</v>
      </c>
      <c r="H710" s="44">
        <f t="shared" si="12"/>
        <v>80.999165275459092</v>
      </c>
      <c r="I710" s="75"/>
    </row>
    <row r="711" spans="1:9" x14ac:dyDescent="0.35">
      <c r="A711">
        <v>619</v>
      </c>
      <c r="B711" s="5">
        <v>195900</v>
      </c>
      <c r="C711" s="5">
        <v>55757</v>
      </c>
      <c r="D711" t="s">
        <v>14</v>
      </c>
      <c r="E711">
        <v>648</v>
      </c>
      <c r="F711" t="s">
        <v>21</v>
      </c>
      <c r="G711" t="s">
        <v>22</v>
      </c>
      <c r="H711" s="44">
        <f t="shared" si="12"/>
        <v>86.044753086419746</v>
      </c>
      <c r="I711" s="75"/>
    </row>
    <row r="712" spans="1:9" x14ac:dyDescent="0.35">
      <c r="A712">
        <v>621</v>
      </c>
      <c r="B712" s="5">
        <v>25600</v>
      </c>
      <c r="C712" s="5">
        <v>158669</v>
      </c>
      <c r="D712" t="s">
        <v>20</v>
      </c>
      <c r="E712">
        <v>2144</v>
      </c>
      <c r="F712" t="s">
        <v>21</v>
      </c>
      <c r="G712" t="s">
        <v>22</v>
      </c>
      <c r="H712" s="44">
        <f t="shared" si="12"/>
        <v>74.006063432835816</v>
      </c>
      <c r="I712" s="75"/>
    </row>
    <row r="713" spans="1:9" x14ac:dyDescent="0.35">
      <c r="A713">
        <v>622</v>
      </c>
      <c r="B713" s="5">
        <v>189000</v>
      </c>
      <c r="C713" s="5">
        <v>5916</v>
      </c>
      <c r="D713" t="s">
        <v>14</v>
      </c>
      <c r="E713">
        <v>64</v>
      </c>
      <c r="F713" t="s">
        <v>21</v>
      </c>
      <c r="G713" t="s">
        <v>22</v>
      </c>
      <c r="H713" s="44">
        <f t="shared" si="12"/>
        <v>92.4375</v>
      </c>
      <c r="I713" s="75"/>
    </row>
    <row r="714" spans="1:9" x14ac:dyDescent="0.35">
      <c r="A714">
        <v>624</v>
      </c>
      <c r="B714" s="5">
        <v>5100</v>
      </c>
      <c r="C714" s="5">
        <v>14249</v>
      </c>
      <c r="D714" t="s">
        <v>20</v>
      </c>
      <c r="E714">
        <v>432</v>
      </c>
      <c r="F714" t="s">
        <v>21</v>
      </c>
      <c r="G714" t="s">
        <v>22</v>
      </c>
      <c r="H714" s="44">
        <f t="shared" si="12"/>
        <v>32.983796296296298</v>
      </c>
      <c r="I714" s="75"/>
    </row>
    <row r="715" spans="1:9" x14ac:dyDescent="0.35">
      <c r="A715">
        <v>625</v>
      </c>
      <c r="B715" s="5">
        <v>7500</v>
      </c>
      <c r="C715" s="5">
        <v>5803</v>
      </c>
      <c r="D715" t="s">
        <v>14</v>
      </c>
      <c r="E715">
        <v>62</v>
      </c>
      <c r="F715" t="s">
        <v>21</v>
      </c>
      <c r="G715" t="s">
        <v>22</v>
      </c>
      <c r="H715" s="44">
        <f t="shared" si="12"/>
        <v>93.596774193548384</v>
      </c>
      <c r="I715" s="75"/>
    </row>
    <row r="716" spans="1:9" x14ac:dyDescent="0.35">
      <c r="A716">
        <v>626</v>
      </c>
      <c r="B716" s="5">
        <v>6400</v>
      </c>
      <c r="C716" s="5">
        <v>13205</v>
      </c>
      <c r="D716" t="s">
        <v>20</v>
      </c>
      <c r="E716">
        <v>189</v>
      </c>
      <c r="F716" t="s">
        <v>21</v>
      </c>
      <c r="G716" t="s">
        <v>22</v>
      </c>
      <c r="H716" s="44">
        <f t="shared" si="12"/>
        <v>69.867724867724874</v>
      </c>
      <c r="I716" s="75"/>
    </row>
    <row r="717" spans="1:9" x14ac:dyDescent="0.35">
      <c r="A717">
        <v>628</v>
      </c>
      <c r="B717" s="5">
        <v>1900</v>
      </c>
      <c r="C717" s="5">
        <v>2884</v>
      </c>
      <c r="D717" t="s">
        <v>20</v>
      </c>
      <c r="E717">
        <v>96</v>
      </c>
      <c r="F717" t="s">
        <v>21</v>
      </c>
      <c r="G717" t="s">
        <v>22</v>
      </c>
      <c r="H717" s="44">
        <f t="shared" si="12"/>
        <v>30.041666666666668</v>
      </c>
      <c r="I717" s="75"/>
    </row>
    <row r="718" spans="1:9" x14ac:dyDescent="0.35">
      <c r="A718">
        <v>629</v>
      </c>
      <c r="B718" s="5">
        <v>85900</v>
      </c>
      <c r="C718" s="5">
        <v>55476</v>
      </c>
      <c r="D718" t="s">
        <v>14</v>
      </c>
      <c r="E718">
        <v>750</v>
      </c>
      <c r="F718" t="s">
        <v>21</v>
      </c>
      <c r="G718" t="s">
        <v>22</v>
      </c>
      <c r="H718" s="44">
        <f t="shared" si="12"/>
        <v>73.968000000000004</v>
      </c>
      <c r="I718" s="75"/>
    </row>
    <row r="719" spans="1:9" x14ac:dyDescent="0.35">
      <c r="A719">
        <v>630</v>
      </c>
      <c r="B719" s="5">
        <v>9500</v>
      </c>
      <c r="C719" s="5">
        <v>5973</v>
      </c>
      <c r="D719" t="s">
        <v>74</v>
      </c>
      <c r="E719">
        <v>87</v>
      </c>
      <c r="F719" t="s">
        <v>21</v>
      </c>
      <c r="G719" t="s">
        <v>22</v>
      </c>
      <c r="H719" s="44">
        <f t="shared" si="12"/>
        <v>68.65517241379311</v>
      </c>
      <c r="I719" s="75"/>
    </row>
    <row r="720" spans="1:9" x14ac:dyDescent="0.35">
      <c r="A720">
        <v>631</v>
      </c>
      <c r="B720" s="5">
        <v>59200</v>
      </c>
      <c r="C720" s="5">
        <v>183756</v>
      </c>
      <c r="D720" t="s">
        <v>20</v>
      </c>
      <c r="E720">
        <v>3063</v>
      </c>
      <c r="F720" t="s">
        <v>21</v>
      </c>
      <c r="G720" t="s">
        <v>22</v>
      </c>
      <c r="H720" s="44">
        <f t="shared" si="12"/>
        <v>59.992164544564154</v>
      </c>
      <c r="I720" s="75"/>
    </row>
    <row r="721" spans="1:9" x14ac:dyDescent="0.35">
      <c r="A721">
        <v>632</v>
      </c>
      <c r="B721" s="5">
        <v>72100</v>
      </c>
      <c r="C721" s="5">
        <v>30902</v>
      </c>
      <c r="D721" t="s">
        <v>47</v>
      </c>
      <c r="E721">
        <v>278</v>
      </c>
      <c r="F721" t="s">
        <v>21</v>
      </c>
      <c r="G721" t="s">
        <v>22</v>
      </c>
      <c r="H721" s="44">
        <f t="shared" si="12"/>
        <v>111.15827338129496</v>
      </c>
      <c r="I721" s="75"/>
    </row>
    <row r="722" spans="1:9" x14ac:dyDescent="0.35">
      <c r="A722">
        <v>633</v>
      </c>
      <c r="B722" s="5">
        <v>6700</v>
      </c>
      <c r="C722" s="5">
        <v>5569</v>
      </c>
      <c r="D722" t="s">
        <v>14</v>
      </c>
      <c r="E722">
        <v>105</v>
      </c>
      <c r="F722" t="s">
        <v>21</v>
      </c>
      <c r="G722" t="s">
        <v>22</v>
      </c>
      <c r="H722" s="44">
        <f t="shared" si="12"/>
        <v>53.038095238095238</v>
      </c>
      <c r="I722" s="75"/>
    </row>
    <row r="723" spans="1:9" x14ac:dyDescent="0.35">
      <c r="A723">
        <v>634</v>
      </c>
      <c r="B723" s="5">
        <v>118200</v>
      </c>
      <c r="C723" s="5">
        <v>92824</v>
      </c>
      <c r="D723" t="s">
        <v>74</v>
      </c>
      <c r="E723">
        <v>1658</v>
      </c>
      <c r="F723" t="s">
        <v>21</v>
      </c>
      <c r="G723" t="s">
        <v>22</v>
      </c>
      <c r="H723" s="44">
        <f t="shared" si="12"/>
        <v>55.985524728588658</v>
      </c>
      <c r="I723" s="75"/>
    </row>
    <row r="724" spans="1:9" x14ac:dyDescent="0.35">
      <c r="A724">
        <v>635</v>
      </c>
      <c r="B724" s="5">
        <v>139000</v>
      </c>
      <c r="C724" s="5">
        <v>158590</v>
      </c>
      <c r="D724" t="s">
        <v>20</v>
      </c>
      <c r="E724">
        <v>2266</v>
      </c>
      <c r="F724" t="s">
        <v>21</v>
      </c>
      <c r="G724" t="s">
        <v>22</v>
      </c>
      <c r="H724" s="44">
        <f t="shared" si="12"/>
        <v>69.986760812003524</v>
      </c>
      <c r="I724" s="75"/>
    </row>
    <row r="725" spans="1:9" x14ac:dyDescent="0.35">
      <c r="A725">
        <v>637</v>
      </c>
      <c r="B725" s="5">
        <v>8500</v>
      </c>
      <c r="C725" s="5">
        <v>6750</v>
      </c>
      <c r="D725" t="s">
        <v>14</v>
      </c>
      <c r="E725">
        <v>65</v>
      </c>
      <c r="F725" t="s">
        <v>21</v>
      </c>
      <c r="G725" t="s">
        <v>22</v>
      </c>
      <c r="H725" s="44">
        <f t="shared" si="12"/>
        <v>103.84615384615384</v>
      </c>
      <c r="I725" s="75"/>
    </row>
    <row r="726" spans="1:9" x14ac:dyDescent="0.35">
      <c r="A726">
        <v>638</v>
      </c>
      <c r="B726" s="5">
        <v>81600</v>
      </c>
      <c r="C726" s="5">
        <v>9318</v>
      </c>
      <c r="D726" t="s">
        <v>14</v>
      </c>
      <c r="E726">
        <v>94</v>
      </c>
      <c r="F726" t="s">
        <v>21</v>
      </c>
      <c r="G726" t="s">
        <v>22</v>
      </c>
      <c r="H726" s="44">
        <f t="shared" si="12"/>
        <v>99.127659574468083</v>
      </c>
      <c r="I726" s="75"/>
    </row>
    <row r="727" spans="1:9" x14ac:dyDescent="0.35">
      <c r="A727">
        <v>639</v>
      </c>
      <c r="B727" s="5">
        <v>8600</v>
      </c>
      <c r="C727" s="5">
        <v>4832</v>
      </c>
      <c r="D727" t="s">
        <v>47</v>
      </c>
      <c r="E727">
        <v>45</v>
      </c>
      <c r="F727" t="s">
        <v>21</v>
      </c>
      <c r="G727" t="s">
        <v>22</v>
      </c>
      <c r="H727" s="44">
        <f t="shared" si="12"/>
        <v>107.37777777777778</v>
      </c>
      <c r="I727" s="75"/>
    </row>
    <row r="728" spans="1:9" x14ac:dyDescent="0.35">
      <c r="A728">
        <v>640</v>
      </c>
      <c r="B728" s="5">
        <v>119800</v>
      </c>
      <c r="C728" s="5">
        <v>19769</v>
      </c>
      <c r="D728" t="s">
        <v>14</v>
      </c>
      <c r="E728">
        <v>257</v>
      </c>
      <c r="F728" t="s">
        <v>21</v>
      </c>
      <c r="G728" t="s">
        <v>22</v>
      </c>
      <c r="H728" s="44">
        <f t="shared" si="12"/>
        <v>76.922178988326849</v>
      </c>
      <c r="I728" s="75"/>
    </row>
    <row r="729" spans="1:9" x14ac:dyDescent="0.35">
      <c r="A729">
        <v>643</v>
      </c>
      <c r="B729" s="5">
        <v>14900</v>
      </c>
      <c r="C729" s="5">
        <v>32986</v>
      </c>
      <c r="D729" t="s">
        <v>20</v>
      </c>
      <c r="E729">
        <v>375</v>
      </c>
      <c r="F729" t="s">
        <v>21</v>
      </c>
      <c r="G729" t="s">
        <v>22</v>
      </c>
      <c r="H729" s="44">
        <f t="shared" si="12"/>
        <v>87.962666666666664</v>
      </c>
      <c r="I729" s="75"/>
    </row>
    <row r="730" spans="1:9" x14ac:dyDescent="0.35">
      <c r="A730">
        <v>645</v>
      </c>
      <c r="B730" s="5">
        <v>192100</v>
      </c>
      <c r="C730" s="5">
        <v>178483</v>
      </c>
      <c r="D730" t="s">
        <v>14</v>
      </c>
      <c r="E730">
        <v>4697</v>
      </c>
      <c r="F730" t="s">
        <v>21</v>
      </c>
      <c r="G730" t="s">
        <v>22</v>
      </c>
      <c r="H730" s="44">
        <f t="shared" si="12"/>
        <v>37.999361294443261</v>
      </c>
      <c r="I730" s="75"/>
    </row>
    <row r="731" spans="1:9" x14ac:dyDescent="0.35">
      <c r="A731">
        <v>646</v>
      </c>
      <c r="B731" s="5">
        <v>98700</v>
      </c>
      <c r="C731" s="5">
        <v>87448</v>
      </c>
      <c r="D731" t="s">
        <v>14</v>
      </c>
      <c r="E731">
        <v>2915</v>
      </c>
      <c r="F731" t="s">
        <v>21</v>
      </c>
      <c r="G731" t="s">
        <v>22</v>
      </c>
      <c r="H731" s="44">
        <f t="shared" si="12"/>
        <v>29.999313893653515</v>
      </c>
      <c r="I731" s="75"/>
    </row>
    <row r="732" spans="1:9" x14ac:dyDescent="0.35">
      <c r="A732">
        <v>647</v>
      </c>
      <c r="B732" s="5">
        <v>4500</v>
      </c>
      <c r="C732" s="5">
        <v>1863</v>
      </c>
      <c r="D732" t="s">
        <v>14</v>
      </c>
      <c r="E732">
        <v>18</v>
      </c>
      <c r="F732" t="s">
        <v>21</v>
      </c>
      <c r="G732" t="s">
        <v>22</v>
      </c>
      <c r="H732" s="44">
        <f t="shared" si="12"/>
        <v>103.5</v>
      </c>
      <c r="I732" s="75"/>
    </row>
    <row r="733" spans="1:9" x14ac:dyDescent="0.35">
      <c r="A733">
        <v>648</v>
      </c>
      <c r="B733" s="5">
        <v>98600</v>
      </c>
      <c r="C733" s="5">
        <v>62174</v>
      </c>
      <c r="D733" t="s">
        <v>74</v>
      </c>
      <c r="E733">
        <v>723</v>
      </c>
      <c r="F733" t="s">
        <v>21</v>
      </c>
      <c r="G733" t="s">
        <v>22</v>
      </c>
      <c r="H733" s="44">
        <f t="shared" si="12"/>
        <v>85.994467496542185</v>
      </c>
      <c r="I733" s="75"/>
    </row>
    <row r="734" spans="1:9" x14ac:dyDescent="0.35">
      <c r="A734">
        <v>650</v>
      </c>
      <c r="B734" s="5">
        <v>100</v>
      </c>
      <c r="C734" s="5">
        <v>2</v>
      </c>
      <c r="D734" t="s">
        <v>14</v>
      </c>
      <c r="E734">
        <v>1</v>
      </c>
      <c r="F734" t="s">
        <v>21</v>
      </c>
      <c r="G734" t="s">
        <v>22</v>
      </c>
      <c r="H734" s="44">
        <f t="shared" si="12"/>
        <v>2</v>
      </c>
      <c r="I734" s="75"/>
    </row>
    <row r="735" spans="1:9" x14ac:dyDescent="0.35">
      <c r="A735">
        <v>652</v>
      </c>
      <c r="B735" s="5">
        <v>10000</v>
      </c>
      <c r="C735" s="5">
        <v>12684</v>
      </c>
      <c r="D735" t="s">
        <v>20</v>
      </c>
      <c r="E735">
        <v>409</v>
      </c>
      <c r="F735" t="s">
        <v>21</v>
      </c>
      <c r="G735" t="s">
        <v>22</v>
      </c>
      <c r="H735" s="44">
        <f t="shared" si="12"/>
        <v>31.012224938875306</v>
      </c>
      <c r="I735" s="75"/>
    </row>
    <row r="736" spans="1:9" x14ac:dyDescent="0.35">
      <c r="A736">
        <v>653</v>
      </c>
      <c r="B736" s="5">
        <v>600</v>
      </c>
      <c r="C736" s="5">
        <v>14033</v>
      </c>
      <c r="D736" t="s">
        <v>20</v>
      </c>
      <c r="E736">
        <v>234</v>
      </c>
      <c r="F736" t="s">
        <v>21</v>
      </c>
      <c r="G736" t="s">
        <v>22</v>
      </c>
      <c r="H736" s="44">
        <f t="shared" si="12"/>
        <v>59.970085470085472</v>
      </c>
      <c r="I736" s="75"/>
    </row>
    <row r="737" spans="1:9" x14ac:dyDescent="0.35">
      <c r="A737">
        <v>654</v>
      </c>
      <c r="B737" s="5">
        <v>35000</v>
      </c>
      <c r="C737" s="5">
        <v>177936</v>
      </c>
      <c r="D737" t="s">
        <v>20</v>
      </c>
      <c r="E737">
        <v>3016</v>
      </c>
      <c r="F737" t="s">
        <v>21</v>
      </c>
      <c r="G737" t="s">
        <v>22</v>
      </c>
      <c r="H737" s="44">
        <f t="shared" si="12"/>
        <v>58.9973474801061</v>
      </c>
      <c r="I737" s="75"/>
    </row>
    <row r="738" spans="1:9" x14ac:dyDescent="0.35">
      <c r="A738">
        <v>655</v>
      </c>
      <c r="B738" s="5">
        <v>6900</v>
      </c>
      <c r="C738" s="5">
        <v>13212</v>
      </c>
      <c r="D738" t="s">
        <v>20</v>
      </c>
      <c r="E738">
        <v>264</v>
      </c>
      <c r="F738" t="s">
        <v>21</v>
      </c>
      <c r="G738" t="s">
        <v>22</v>
      </c>
      <c r="H738" s="44">
        <f t="shared" si="12"/>
        <v>50.045454545454547</v>
      </c>
      <c r="I738" s="75"/>
    </row>
    <row r="739" spans="1:9" x14ac:dyDescent="0.35">
      <c r="A739">
        <v>657</v>
      </c>
      <c r="B739" s="5">
        <v>10000</v>
      </c>
      <c r="C739" s="5">
        <v>824</v>
      </c>
      <c r="D739" t="s">
        <v>14</v>
      </c>
      <c r="E739">
        <v>14</v>
      </c>
      <c r="F739" t="s">
        <v>21</v>
      </c>
      <c r="G739" t="s">
        <v>22</v>
      </c>
      <c r="H739" s="44">
        <f t="shared" si="12"/>
        <v>58.857142857142854</v>
      </c>
      <c r="I739" s="75"/>
    </row>
    <row r="740" spans="1:9" x14ac:dyDescent="0.35">
      <c r="A740">
        <v>658</v>
      </c>
      <c r="B740" s="5">
        <v>52600</v>
      </c>
      <c r="C740" s="5">
        <v>31594</v>
      </c>
      <c r="D740" t="s">
        <v>74</v>
      </c>
      <c r="E740">
        <v>390</v>
      </c>
      <c r="F740" t="s">
        <v>21</v>
      </c>
      <c r="G740" t="s">
        <v>22</v>
      </c>
      <c r="H740" s="44">
        <f t="shared" si="12"/>
        <v>81.010256410256417</v>
      </c>
      <c r="I740" s="75"/>
    </row>
    <row r="741" spans="1:9" x14ac:dyDescent="0.35">
      <c r="A741">
        <v>660</v>
      </c>
      <c r="B741" s="5">
        <v>9100</v>
      </c>
      <c r="C741" s="5">
        <v>7438</v>
      </c>
      <c r="D741" t="s">
        <v>14</v>
      </c>
      <c r="E741">
        <v>77</v>
      </c>
      <c r="F741" t="s">
        <v>21</v>
      </c>
      <c r="G741" t="s">
        <v>22</v>
      </c>
      <c r="H741" s="44">
        <f t="shared" si="12"/>
        <v>96.597402597402592</v>
      </c>
      <c r="I741" s="75"/>
    </row>
    <row r="742" spans="1:9" x14ac:dyDescent="0.35">
      <c r="A742">
        <v>662</v>
      </c>
      <c r="B742" s="5">
        <v>9100</v>
      </c>
      <c r="C742" s="5">
        <v>8906</v>
      </c>
      <c r="D742" t="s">
        <v>14</v>
      </c>
      <c r="E742">
        <v>131</v>
      </c>
      <c r="F742" t="s">
        <v>21</v>
      </c>
      <c r="G742" t="s">
        <v>22</v>
      </c>
      <c r="H742" s="44">
        <f t="shared" si="12"/>
        <v>67.984732824427482</v>
      </c>
      <c r="I742" s="75"/>
    </row>
    <row r="743" spans="1:9" x14ac:dyDescent="0.35">
      <c r="A743">
        <v>663</v>
      </c>
      <c r="B743" s="5">
        <v>10000</v>
      </c>
      <c r="C743" s="5">
        <v>7724</v>
      </c>
      <c r="D743" t="s">
        <v>14</v>
      </c>
      <c r="E743">
        <v>87</v>
      </c>
      <c r="F743" t="s">
        <v>21</v>
      </c>
      <c r="G743" t="s">
        <v>22</v>
      </c>
      <c r="H743" s="44">
        <f t="shared" si="12"/>
        <v>88.781609195402297</v>
      </c>
      <c r="I743" s="75"/>
    </row>
    <row r="744" spans="1:9" x14ac:dyDescent="0.35">
      <c r="A744">
        <v>664</v>
      </c>
      <c r="B744" s="5">
        <v>79400</v>
      </c>
      <c r="C744" s="5">
        <v>26571</v>
      </c>
      <c r="D744" t="s">
        <v>14</v>
      </c>
      <c r="E744">
        <v>1063</v>
      </c>
      <c r="F744" t="s">
        <v>21</v>
      </c>
      <c r="G744" t="s">
        <v>22</v>
      </c>
      <c r="H744" s="44">
        <f t="shared" si="12"/>
        <v>24.99623706491063</v>
      </c>
      <c r="I744" s="75"/>
    </row>
    <row r="745" spans="1:9" x14ac:dyDescent="0.35">
      <c r="A745">
        <v>665</v>
      </c>
      <c r="B745" s="5">
        <v>5100</v>
      </c>
      <c r="C745" s="5">
        <v>12219</v>
      </c>
      <c r="D745" t="s">
        <v>20</v>
      </c>
      <c r="E745">
        <v>272</v>
      </c>
      <c r="F745" t="s">
        <v>21</v>
      </c>
      <c r="G745" t="s">
        <v>22</v>
      </c>
      <c r="H745" s="44">
        <f t="shared" si="12"/>
        <v>44.922794117647058</v>
      </c>
      <c r="I745" s="75"/>
    </row>
    <row r="746" spans="1:9" x14ac:dyDescent="0.35">
      <c r="A746">
        <v>666</v>
      </c>
      <c r="B746" s="5">
        <v>3100</v>
      </c>
      <c r="C746" s="5">
        <v>1985</v>
      </c>
      <c r="D746" t="s">
        <v>74</v>
      </c>
      <c r="E746">
        <v>25</v>
      </c>
      <c r="F746" t="s">
        <v>21</v>
      </c>
      <c r="G746" t="s">
        <v>22</v>
      </c>
      <c r="H746" s="44">
        <f t="shared" si="12"/>
        <v>79.400000000000006</v>
      </c>
      <c r="I746" s="75"/>
    </row>
    <row r="747" spans="1:9" x14ac:dyDescent="0.35">
      <c r="A747">
        <v>667</v>
      </c>
      <c r="B747" s="5">
        <v>6900</v>
      </c>
      <c r="C747" s="5">
        <v>12155</v>
      </c>
      <c r="D747" t="s">
        <v>20</v>
      </c>
      <c r="E747">
        <v>419</v>
      </c>
      <c r="F747" t="s">
        <v>21</v>
      </c>
      <c r="G747" t="s">
        <v>22</v>
      </c>
      <c r="H747" s="44">
        <f t="shared" si="12"/>
        <v>29.009546539379475</v>
      </c>
      <c r="I747" s="75"/>
    </row>
    <row r="748" spans="1:9" x14ac:dyDescent="0.35">
      <c r="A748">
        <v>668</v>
      </c>
      <c r="B748" s="5">
        <v>27500</v>
      </c>
      <c r="C748" s="5">
        <v>5593</v>
      </c>
      <c r="D748" t="s">
        <v>14</v>
      </c>
      <c r="E748">
        <v>76</v>
      </c>
      <c r="F748" t="s">
        <v>21</v>
      </c>
      <c r="G748" t="s">
        <v>22</v>
      </c>
      <c r="H748" s="44">
        <f t="shared" si="12"/>
        <v>73.59210526315789</v>
      </c>
      <c r="I748" s="75"/>
    </row>
    <row r="749" spans="1:9" x14ac:dyDescent="0.35">
      <c r="A749">
        <v>670</v>
      </c>
      <c r="B749" s="5">
        <v>16200</v>
      </c>
      <c r="C749" s="5">
        <v>75955</v>
      </c>
      <c r="D749" t="s">
        <v>20</v>
      </c>
      <c r="E749">
        <v>1101</v>
      </c>
      <c r="F749" t="s">
        <v>21</v>
      </c>
      <c r="G749" t="s">
        <v>22</v>
      </c>
      <c r="H749" s="44">
        <f t="shared" si="12"/>
        <v>68.987284287011803</v>
      </c>
      <c r="I749" s="75"/>
    </row>
    <row r="750" spans="1:9" x14ac:dyDescent="0.35">
      <c r="A750">
        <v>671</v>
      </c>
      <c r="B750" s="5">
        <v>97600</v>
      </c>
      <c r="C750" s="5">
        <v>119127</v>
      </c>
      <c r="D750" t="s">
        <v>20</v>
      </c>
      <c r="E750">
        <v>1073</v>
      </c>
      <c r="F750" t="s">
        <v>21</v>
      </c>
      <c r="G750" t="s">
        <v>22</v>
      </c>
      <c r="H750" s="44">
        <f t="shared" si="12"/>
        <v>111.02236719478098</v>
      </c>
      <c r="I750" s="75"/>
    </row>
    <row r="751" spans="1:9" x14ac:dyDescent="0.35">
      <c r="A751">
        <v>674</v>
      </c>
      <c r="B751" s="5">
        <v>170700</v>
      </c>
      <c r="C751" s="5">
        <v>57250</v>
      </c>
      <c r="D751" t="s">
        <v>74</v>
      </c>
      <c r="E751">
        <v>1218</v>
      </c>
      <c r="F751" t="s">
        <v>21</v>
      </c>
      <c r="G751" t="s">
        <v>22</v>
      </c>
      <c r="H751" s="44">
        <f t="shared" si="12"/>
        <v>47.003284072249592</v>
      </c>
      <c r="I751" s="75"/>
    </row>
    <row r="752" spans="1:9" x14ac:dyDescent="0.35">
      <c r="A752">
        <v>675</v>
      </c>
      <c r="B752" s="5">
        <v>9700</v>
      </c>
      <c r="C752" s="5">
        <v>11929</v>
      </c>
      <c r="D752" t="s">
        <v>20</v>
      </c>
      <c r="E752">
        <v>331</v>
      </c>
      <c r="F752" t="s">
        <v>21</v>
      </c>
      <c r="G752" t="s">
        <v>22</v>
      </c>
      <c r="H752" s="44">
        <f t="shared" si="12"/>
        <v>36.0392749244713</v>
      </c>
      <c r="I752" s="75"/>
    </row>
    <row r="753" spans="1:9" x14ac:dyDescent="0.35">
      <c r="A753">
        <v>676</v>
      </c>
      <c r="B753" s="5">
        <v>62300</v>
      </c>
      <c r="C753" s="5">
        <v>118214</v>
      </c>
      <c r="D753" t="s">
        <v>20</v>
      </c>
      <c r="E753">
        <v>1170</v>
      </c>
      <c r="F753" t="s">
        <v>21</v>
      </c>
      <c r="G753" t="s">
        <v>22</v>
      </c>
      <c r="H753" s="44">
        <f t="shared" si="12"/>
        <v>101.03760683760684</v>
      </c>
      <c r="I753" s="75"/>
    </row>
    <row r="754" spans="1:9" x14ac:dyDescent="0.35">
      <c r="A754">
        <v>677</v>
      </c>
      <c r="B754" s="5">
        <v>5300</v>
      </c>
      <c r="C754" s="5">
        <v>4432</v>
      </c>
      <c r="D754" t="s">
        <v>14</v>
      </c>
      <c r="E754">
        <v>111</v>
      </c>
      <c r="F754" t="s">
        <v>21</v>
      </c>
      <c r="G754" t="s">
        <v>22</v>
      </c>
      <c r="H754" s="44">
        <f t="shared" si="12"/>
        <v>39.927927927927925</v>
      </c>
      <c r="I754" s="75"/>
    </row>
    <row r="755" spans="1:9" x14ac:dyDescent="0.35">
      <c r="A755">
        <v>678</v>
      </c>
      <c r="B755" s="5">
        <v>99500</v>
      </c>
      <c r="C755" s="5">
        <v>17879</v>
      </c>
      <c r="D755" t="s">
        <v>74</v>
      </c>
      <c r="E755">
        <v>215</v>
      </c>
      <c r="F755" t="s">
        <v>21</v>
      </c>
      <c r="G755" t="s">
        <v>22</v>
      </c>
      <c r="H755" s="44">
        <f t="shared" si="12"/>
        <v>83.158139534883716</v>
      </c>
      <c r="I755" s="75"/>
    </row>
    <row r="756" spans="1:9" x14ac:dyDescent="0.35">
      <c r="A756">
        <v>679</v>
      </c>
      <c r="B756" s="5">
        <v>1400</v>
      </c>
      <c r="C756" s="5">
        <v>14511</v>
      </c>
      <c r="D756" t="s">
        <v>20</v>
      </c>
      <c r="E756">
        <v>363</v>
      </c>
      <c r="F756" t="s">
        <v>21</v>
      </c>
      <c r="G756" t="s">
        <v>22</v>
      </c>
      <c r="H756" s="44">
        <f t="shared" si="12"/>
        <v>39.97520661157025</v>
      </c>
      <c r="I756" s="75"/>
    </row>
    <row r="757" spans="1:9" x14ac:dyDescent="0.35">
      <c r="A757">
        <v>680</v>
      </c>
      <c r="B757" s="5">
        <v>145600</v>
      </c>
      <c r="C757" s="5">
        <v>141822</v>
      </c>
      <c r="D757" t="s">
        <v>14</v>
      </c>
      <c r="E757">
        <v>2955</v>
      </c>
      <c r="F757" t="s">
        <v>21</v>
      </c>
      <c r="G757" t="s">
        <v>22</v>
      </c>
      <c r="H757" s="44">
        <f t="shared" si="12"/>
        <v>47.993908629441627</v>
      </c>
      <c r="I757" s="75"/>
    </row>
    <row r="758" spans="1:9" x14ac:dyDescent="0.35">
      <c r="A758">
        <v>681</v>
      </c>
      <c r="B758" s="5">
        <v>184100</v>
      </c>
      <c r="C758" s="5">
        <v>159037</v>
      </c>
      <c r="D758" t="s">
        <v>14</v>
      </c>
      <c r="E758">
        <v>1657</v>
      </c>
      <c r="F758" t="s">
        <v>21</v>
      </c>
      <c r="G758" t="s">
        <v>22</v>
      </c>
      <c r="H758" s="44">
        <f t="shared" si="12"/>
        <v>95.978877489438744</v>
      </c>
      <c r="I758" s="75"/>
    </row>
    <row r="759" spans="1:9" x14ac:dyDescent="0.35">
      <c r="A759">
        <v>682</v>
      </c>
      <c r="B759" s="5">
        <v>5400</v>
      </c>
      <c r="C759" s="5">
        <v>8109</v>
      </c>
      <c r="D759" t="s">
        <v>20</v>
      </c>
      <c r="E759">
        <v>103</v>
      </c>
      <c r="F759" t="s">
        <v>21</v>
      </c>
      <c r="G759" t="s">
        <v>22</v>
      </c>
      <c r="H759" s="44">
        <f t="shared" si="12"/>
        <v>78.728155339805824</v>
      </c>
      <c r="I759" s="75"/>
    </row>
    <row r="760" spans="1:9" x14ac:dyDescent="0.35">
      <c r="A760">
        <v>683</v>
      </c>
      <c r="B760" s="5">
        <v>2300</v>
      </c>
      <c r="C760" s="5">
        <v>8244</v>
      </c>
      <c r="D760" t="s">
        <v>20</v>
      </c>
      <c r="E760">
        <v>147</v>
      </c>
      <c r="F760" t="s">
        <v>21</v>
      </c>
      <c r="G760" t="s">
        <v>22</v>
      </c>
      <c r="H760" s="44">
        <f t="shared" si="12"/>
        <v>56.081632653061227</v>
      </c>
      <c r="I760" s="75"/>
    </row>
    <row r="761" spans="1:9" x14ac:dyDescent="0.35">
      <c r="A761">
        <v>686</v>
      </c>
      <c r="B761" s="5">
        <v>7500</v>
      </c>
      <c r="C761" s="5">
        <v>14381</v>
      </c>
      <c r="D761" t="s">
        <v>20</v>
      </c>
      <c r="E761">
        <v>134</v>
      </c>
      <c r="F761" t="s">
        <v>21</v>
      </c>
      <c r="G761" t="s">
        <v>22</v>
      </c>
      <c r="H761" s="44">
        <f t="shared" si="12"/>
        <v>107.32089552238806</v>
      </c>
      <c r="I761" s="75"/>
    </row>
    <row r="762" spans="1:9" x14ac:dyDescent="0.35">
      <c r="A762">
        <v>687</v>
      </c>
      <c r="B762" s="5">
        <v>1500</v>
      </c>
      <c r="C762" s="5">
        <v>13980</v>
      </c>
      <c r="D762" t="s">
        <v>20</v>
      </c>
      <c r="E762">
        <v>269</v>
      </c>
      <c r="F762" t="s">
        <v>21</v>
      </c>
      <c r="G762" t="s">
        <v>22</v>
      </c>
      <c r="H762" s="44">
        <f t="shared" si="12"/>
        <v>51.970260223048328</v>
      </c>
      <c r="I762" s="75"/>
    </row>
    <row r="763" spans="1:9" x14ac:dyDescent="0.35">
      <c r="A763">
        <v>688</v>
      </c>
      <c r="B763" s="5">
        <v>2900</v>
      </c>
      <c r="C763" s="5">
        <v>12449</v>
      </c>
      <c r="D763" t="s">
        <v>20</v>
      </c>
      <c r="E763">
        <v>175</v>
      </c>
      <c r="F763" t="s">
        <v>21</v>
      </c>
      <c r="G763" t="s">
        <v>22</v>
      </c>
      <c r="H763" s="44">
        <f t="shared" si="12"/>
        <v>71.137142857142862</v>
      </c>
      <c r="I763" s="75"/>
    </row>
    <row r="764" spans="1:9" x14ac:dyDescent="0.35">
      <c r="A764">
        <v>689</v>
      </c>
      <c r="B764" s="5">
        <v>7300</v>
      </c>
      <c r="C764" s="5">
        <v>7348</v>
      </c>
      <c r="D764" t="s">
        <v>20</v>
      </c>
      <c r="E764">
        <v>69</v>
      </c>
      <c r="F764" t="s">
        <v>21</v>
      </c>
      <c r="G764" t="s">
        <v>22</v>
      </c>
      <c r="H764" s="44">
        <f t="shared" si="12"/>
        <v>106.49275362318841</v>
      </c>
      <c r="I764" s="75"/>
    </row>
    <row r="765" spans="1:9" x14ac:dyDescent="0.35">
      <c r="A765">
        <v>690</v>
      </c>
      <c r="B765" s="5">
        <v>3600</v>
      </c>
      <c r="C765" s="5">
        <v>8158</v>
      </c>
      <c r="D765" t="s">
        <v>20</v>
      </c>
      <c r="E765">
        <v>190</v>
      </c>
      <c r="F765" t="s">
        <v>21</v>
      </c>
      <c r="G765" t="s">
        <v>22</v>
      </c>
      <c r="H765" s="44">
        <f t="shared" si="12"/>
        <v>42.93684210526316</v>
      </c>
      <c r="I765" s="75"/>
    </row>
    <row r="766" spans="1:9" x14ac:dyDescent="0.35">
      <c r="A766">
        <v>691</v>
      </c>
      <c r="B766" s="5">
        <v>5000</v>
      </c>
      <c r="C766" s="5">
        <v>7119</v>
      </c>
      <c r="D766" t="s">
        <v>20</v>
      </c>
      <c r="E766">
        <v>237</v>
      </c>
      <c r="F766" t="s">
        <v>21</v>
      </c>
      <c r="G766" t="s">
        <v>22</v>
      </c>
      <c r="H766" s="44">
        <f t="shared" si="12"/>
        <v>30.037974683544302</v>
      </c>
      <c r="I766" s="75"/>
    </row>
    <row r="767" spans="1:9" x14ac:dyDescent="0.35">
      <c r="A767">
        <v>693</v>
      </c>
      <c r="B767" s="5">
        <v>180400</v>
      </c>
      <c r="C767" s="5">
        <v>115396</v>
      </c>
      <c r="D767" t="s">
        <v>14</v>
      </c>
      <c r="E767">
        <v>1748</v>
      </c>
      <c r="F767" t="s">
        <v>21</v>
      </c>
      <c r="G767" t="s">
        <v>22</v>
      </c>
      <c r="H767" s="44">
        <f t="shared" si="12"/>
        <v>66.016018306636155</v>
      </c>
      <c r="I767" s="75"/>
    </row>
    <row r="768" spans="1:9" x14ac:dyDescent="0.35">
      <c r="A768">
        <v>694</v>
      </c>
      <c r="B768" s="5">
        <v>9100</v>
      </c>
      <c r="C768" s="5">
        <v>7656</v>
      </c>
      <c r="D768" t="s">
        <v>14</v>
      </c>
      <c r="E768">
        <v>79</v>
      </c>
      <c r="F768" t="s">
        <v>21</v>
      </c>
      <c r="G768" t="s">
        <v>22</v>
      </c>
      <c r="H768" s="44">
        <f t="shared" si="12"/>
        <v>96.911392405063296</v>
      </c>
      <c r="I768" s="75"/>
    </row>
    <row r="769" spans="1:9" x14ac:dyDescent="0.35">
      <c r="A769">
        <v>696</v>
      </c>
      <c r="B769" s="5">
        <v>164100</v>
      </c>
      <c r="C769" s="5">
        <v>96888</v>
      </c>
      <c r="D769" t="s">
        <v>14</v>
      </c>
      <c r="E769">
        <v>889</v>
      </c>
      <c r="F769" t="s">
        <v>21</v>
      </c>
      <c r="G769" t="s">
        <v>22</v>
      </c>
      <c r="H769" s="44">
        <f t="shared" si="12"/>
        <v>108.98537682789652</v>
      </c>
      <c r="I769" s="75"/>
    </row>
    <row r="770" spans="1:9" x14ac:dyDescent="0.35">
      <c r="A770">
        <v>697</v>
      </c>
      <c r="B770" s="5">
        <v>128900</v>
      </c>
      <c r="C770" s="5">
        <v>196960</v>
      </c>
      <c r="D770" t="s">
        <v>20</v>
      </c>
      <c r="E770">
        <v>7295</v>
      </c>
      <c r="F770" t="s">
        <v>21</v>
      </c>
      <c r="G770" t="s">
        <v>22</v>
      </c>
      <c r="H770" s="44">
        <f t="shared" ref="H770:H833" si="13">IFERROR(C770/E770, "n/a")</f>
        <v>26.999314599040439</v>
      </c>
      <c r="I770" s="75"/>
    </row>
    <row r="771" spans="1:9" x14ac:dyDescent="0.35">
      <c r="A771">
        <v>699</v>
      </c>
      <c r="B771" s="5">
        <v>7400</v>
      </c>
      <c r="C771" s="5">
        <v>6245</v>
      </c>
      <c r="D771" t="s">
        <v>14</v>
      </c>
      <c r="E771">
        <v>56</v>
      </c>
      <c r="F771" t="s">
        <v>21</v>
      </c>
      <c r="G771" t="s">
        <v>22</v>
      </c>
      <c r="H771" s="44">
        <f t="shared" si="13"/>
        <v>111.51785714285714</v>
      </c>
      <c r="I771" s="75"/>
    </row>
    <row r="772" spans="1:9" x14ac:dyDescent="0.35">
      <c r="A772">
        <v>700</v>
      </c>
      <c r="B772" s="5">
        <v>100</v>
      </c>
      <c r="C772" s="5">
        <v>3</v>
      </c>
      <c r="D772" t="s">
        <v>14</v>
      </c>
      <c r="E772">
        <v>1</v>
      </c>
      <c r="F772" t="s">
        <v>21</v>
      </c>
      <c r="G772" t="s">
        <v>22</v>
      </c>
      <c r="H772" s="44">
        <f t="shared" si="13"/>
        <v>3</v>
      </c>
      <c r="I772" s="75"/>
    </row>
    <row r="773" spans="1:9" x14ac:dyDescent="0.35">
      <c r="A773">
        <v>701</v>
      </c>
      <c r="B773" s="5">
        <v>52000</v>
      </c>
      <c r="C773" s="5">
        <v>91014</v>
      </c>
      <c r="D773" t="s">
        <v>20</v>
      </c>
      <c r="E773">
        <v>820</v>
      </c>
      <c r="F773" t="s">
        <v>21</v>
      </c>
      <c r="G773" t="s">
        <v>22</v>
      </c>
      <c r="H773" s="44">
        <f t="shared" si="13"/>
        <v>110.99268292682927</v>
      </c>
      <c r="I773" s="75"/>
    </row>
    <row r="774" spans="1:9" x14ac:dyDescent="0.35">
      <c r="A774">
        <v>702</v>
      </c>
      <c r="B774" s="5">
        <v>8700</v>
      </c>
      <c r="C774" s="5">
        <v>4710</v>
      </c>
      <c r="D774" t="s">
        <v>14</v>
      </c>
      <c r="E774">
        <v>83</v>
      </c>
      <c r="F774" t="s">
        <v>21</v>
      </c>
      <c r="G774" t="s">
        <v>22</v>
      </c>
      <c r="H774" s="44">
        <f t="shared" si="13"/>
        <v>56.746987951807228</v>
      </c>
      <c r="I774" s="75"/>
    </row>
    <row r="775" spans="1:9" x14ac:dyDescent="0.35">
      <c r="A775">
        <v>703</v>
      </c>
      <c r="B775" s="5">
        <v>63400</v>
      </c>
      <c r="C775" s="5">
        <v>197728</v>
      </c>
      <c r="D775" t="s">
        <v>20</v>
      </c>
      <c r="E775">
        <v>2038</v>
      </c>
      <c r="F775" t="s">
        <v>21</v>
      </c>
      <c r="G775" t="s">
        <v>22</v>
      </c>
      <c r="H775" s="44">
        <f t="shared" si="13"/>
        <v>97.020608439646708</v>
      </c>
      <c r="I775" s="75"/>
    </row>
    <row r="776" spans="1:9" x14ac:dyDescent="0.35">
      <c r="A776">
        <v>704</v>
      </c>
      <c r="B776" s="5">
        <v>8700</v>
      </c>
      <c r="C776" s="5">
        <v>10682</v>
      </c>
      <c r="D776" t="s">
        <v>20</v>
      </c>
      <c r="E776">
        <v>116</v>
      </c>
      <c r="F776" t="s">
        <v>21</v>
      </c>
      <c r="G776" t="s">
        <v>22</v>
      </c>
      <c r="H776" s="44">
        <f t="shared" si="13"/>
        <v>92.08620689655173</v>
      </c>
      <c r="I776" s="75"/>
    </row>
    <row r="777" spans="1:9" x14ac:dyDescent="0.35">
      <c r="A777">
        <v>707</v>
      </c>
      <c r="B777" s="5">
        <v>7300</v>
      </c>
      <c r="C777" s="5">
        <v>11579</v>
      </c>
      <c r="D777" t="s">
        <v>20</v>
      </c>
      <c r="E777">
        <v>168</v>
      </c>
      <c r="F777" t="s">
        <v>21</v>
      </c>
      <c r="G777" t="s">
        <v>22</v>
      </c>
      <c r="H777" s="44">
        <f t="shared" si="13"/>
        <v>68.922619047619051</v>
      </c>
      <c r="I777" s="75"/>
    </row>
    <row r="778" spans="1:9" x14ac:dyDescent="0.35">
      <c r="A778">
        <v>710</v>
      </c>
      <c r="B778" s="5">
        <v>4300</v>
      </c>
      <c r="C778" s="5">
        <v>6358</v>
      </c>
      <c r="D778" t="s">
        <v>20</v>
      </c>
      <c r="E778">
        <v>125</v>
      </c>
      <c r="F778" t="s">
        <v>21</v>
      </c>
      <c r="G778" t="s">
        <v>22</v>
      </c>
      <c r="H778" s="44">
        <f t="shared" si="13"/>
        <v>50.863999999999997</v>
      </c>
      <c r="I778" s="75"/>
    </row>
    <row r="779" spans="1:9" x14ac:dyDescent="0.35">
      <c r="A779">
        <v>712</v>
      </c>
      <c r="B779" s="5">
        <v>800</v>
      </c>
      <c r="C779" s="5">
        <v>14725</v>
      </c>
      <c r="D779" t="s">
        <v>20</v>
      </c>
      <c r="E779">
        <v>202</v>
      </c>
      <c r="F779" t="s">
        <v>21</v>
      </c>
      <c r="G779" t="s">
        <v>22</v>
      </c>
      <c r="H779" s="44">
        <f t="shared" si="13"/>
        <v>72.896039603960389</v>
      </c>
      <c r="I779" s="75"/>
    </row>
    <row r="780" spans="1:9" x14ac:dyDescent="0.35">
      <c r="A780">
        <v>713</v>
      </c>
      <c r="B780" s="5">
        <v>6900</v>
      </c>
      <c r="C780" s="5">
        <v>11174</v>
      </c>
      <c r="D780" t="s">
        <v>20</v>
      </c>
      <c r="E780">
        <v>103</v>
      </c>
      <c r="F780" t="s">
        <v>21</v>
      </c>
      <c r="G780" t="s">
        <v>22</v>
      </c>
      <c r="H780" s="44">
        <f t="shared" si="13"/>
        <v>108.48543689320388</v>
      </c>
      <c r="I780" s="75"/>
    </row>
    <row r="781" spans="1:9" x14ac:dyDescent="0.35">
      <c r="A781">
        <v>714</v>
      </c>
      <c r="B781" s="5">
        <v>38500</v>
      </c>
      <c r="C781" s="5">
        <v>182036</v>
      </c>
      <c r="D781" t="s">
        <v>20</v>
      </c>
      <c r="E781">
        <v>1785</v>
      </c>
      <c r="F781" t="s">
        <v>21</v>
      </c>
      <c r="G781" t="s">
        <v>22</v>
      </c>
      <c r="H781" s="44">
        <f t="shared" si="13"/>
        <v>101.98095238095237</v>
      </c>
      <c r="I781" s="75"/>
    </row>
    <row r="782" spans="1:9" x14ac:dyDescent="0.35">
      <c r="A782">
        <v>715</v>
      </c>
      <c r="B782" s="5">
        <v>118000</v>
      </c>
      <c r="C782" s="5">
        <v>28870</v>
      </c>
      <c r="D782" t="s">
        <v>14</v>
      </c>
      <c r="E782">
        <v>656</v>
      </c>
      <c r="F782" t="s">
        <v>21</v>
      </c>
      <c r="G782" t="s">
        <v>22</v>
      </c>
      <c r="H782" s="44">
        <f t="shared" si="13"/>
        <v>44.009146341463413</v>
      </c>
      <c r="I782" s="75"/>
    </row>
    <row r="783" spans="1:9" x14ac:dyDescent="0.35">
      <c r="A783">
        <v>716</v>
      </c>
      <c r="B783" s="5">
        <v>2000</v>
      </c>
      <c r="C783" s="5">
        <v>10353</v>
      </c>
      <c r="D783" t="s">
        <v>20</v>
      </c>
      <c r="E783">
        <v>157</v>
      </c>
      <c r="F783" t="s">
        <v>21</v>
      </c>
      <c r="G783" t="s">
        <v>22</v>
      </c>
      <c r="H783" s="44">
        <f t="shared" si="13"/>
        <v>65.942675159235662</v>
      </c>
      <c r="I783" s="75"/>
    </row>
    <row r="784" spans="1:9" x14ac:dyDescent="0.35">
      <c r="A784">
        <v>717</v>
      </c>
      <c r="B784" s="5">
        <v>5600</v>
      </c>
      <c r="C784" s="5">
        <v>13868</v>
      </c>
      <c r="D784" t="s">
        <v>20</v>
      </c>
      <c r="E784">
        <v>555</v>
      </c>
      <c r="F784" t="s">
        <v>21</v>
      </c>
      <c r="G784" t="s">
        <v>22</v>
      </c>
      <c r="H784" s="44">
        <f t="shared" si="13"/>
        <v>24.987387387387386</v>
      </c>
      <c r="I784" s="75"/>
    </row>
    <row r="785" spans="1:9" x14ac:dyDescent="0.35">
      <c r="A785">
        <v>718</v>
      </c>
      <c r="B785" s="5">
        <v>8300</v>
      </c>
      <c r="C785" s="5">
        <v>8317</v>
      </c>
      <c r="D785" t="s">
        <v>20</v>
      </c>
      <c r="E785">
        <v>297</v>
      </c>
      <c r="F785" t="s">
        <v>21</v>
      </c>
      <c r="G785" t="s">
        <v>22</v>
      </c>
      <c r="H785" s="44">
        <f t="shared" si="13"/>
        <v>28.003367003367003</v>
      </c>
      <c r="I785" s="75"/>
    </row>
    <row r="786" spans="1:9" x14ac:dyDescent="0.35">
      <c r="A786">
        <v>719</v>
      </c>
      <c r="B786" s="5">
        <v>6900</v>
      </c>
      <c r="C786" s="5">
        <v>10557</v>
      </c>
      <c r="D786" t="s">
        <v>20</v>
      </c>
      <c r="E786">
        <v>123</v>
      </c>
      <c r="F786" t="s">
        <v>21</v>
      </c>
      <c r="G786" t="s">
        <v>22</v>
      </c>
      <c r="H786" s="44">
        <f t="shared" si="13"/>
        <v>85.829268292682926</v>
      </c>
      <c r="I786" s="75"/>
    </row>
    <row r="787" spans="1:9" x14ac:dyDescent="0.35">
      <c r="A787">
        <v>721</v>
      </c>
      <c r="B787" s="5">
        <v>123600</v>
      </c>
      <c r="C787" s="5">
        <v>5429</v>
      </c>
      <c r="D787" t="s">
        <v>74</v>
      </c>
      <c r="E787">
        <v>60</v>
      </c>
      <c r="F787" t="s">
        <v>21</v>
      </c>
      <c r="G787" t="s">
        <v>22</v>
      </c>
      <c r="H787" s="44">
        <f t="shared" si="13"/>
        <v>90.483333333333334</v>
      </c>
      <c r="I787" s="75"/>
    </row>
    <row r="788" spans="1:9" x14ac:dyDescent="0.35">
      <c r="A788">
        <v>722</v>
      </c>
      <c r="B788" s="5">
        <v>48500</v>
      </c>
      <c r="C788" s="5">
        <v>75906</v>
      </c>
      <c r="D788" t="s">
        <v>20</v>
      </c>
      <c r="E788">
        <v>3036</v>
      </c>
      <c r="F788" t="s">
        <v>21</v>
      </c>
      <c r="G788" t="s">
        <v>22</v>
      </c>
      <c r="H788" s="44">
        <f t="shared" si="13"/>
        <v>25.00197628458498</v>
      </c>
      <c r="I788" s="75"/>
    </row>
    <row r="789" spans="1:9" x14ac:dyDescent="0.35">
      <c r="A789">
        <v>725</v>
      </c>
      <c r="B789" s="5">
        <v>193200</v>
      </c>
      <c r="C789" s="5">
        <v>97369</v>
      </c>
      <c r="D789" t="s">
        <v>14</v>
      </c>
      <c r="E789">
        <v>1596</v>
      </c>
      <c r="F789" t="s">
        <v>21</v>
      </c>
      <c r="G789" t="s">
        <v>22</v>
      </c>
      <c r="H789" s="44">
        <f t="shared" si="13"/>
        <v>61.008145363408524</v>
      </c>
      <c r="I789" s="75"/>
    </row>
    <row r="790" spans="1:9" x14ac:dyDescent="0.35">
      <c r="A790">
        <v>726</v>
      </c>
      <c r="B790" s="5">
        <v>54300</v>
      </c>
      <c r="C790" s="5">
        <v>48227</v>
      </c>
      <c r="D790" t="s">
        <v>74</v>
      </c>
      <c r="E790">
        <v>524</v>
      </c>
      <c r="F790" t="s">
        <v>21</v>
      </c>
      <c r="G790" t="s">
        <v>22</v>
      </c>
      <c r="H790" s="44">
        <f t="shared" si="13"/>
        <v>92.036259541984734</v>
      </c>
      <c r="I790" s="75"/>
    </row>
    <row r="791" spans="1:9" x14ac:dyDescent="0.35">
      <c r="A791">
        <v>727</v>
      </c>
      <c r="B791" s="5">
        <v>8900</v>
      </c>
      <c r="C791" s="5">
        <v>14685</v>
      </c>
      <c r="D791" t="s">
        <v>20</v>
      </c>
      <c r="E791">
        <v>181</v>
      </c>
      <c r="F791" t="s">
        <v>21</v>
      </c>
      <c r="G791" t="s">
        <v>22</v>
      </c>
      <c r="H791" s="44">
        <f t="shared" si="13"/>
        <v>81.132596685082873</v>
      </c>
      <c r="I791" s="75"/>
    </row>
    <row r="792" spans="1:9" x14ac:dyDescent="0.35">
      <c r="A792">
        <v>728</v>
      </c>
      <c r="B792" s="5">
        <v>4200</v>
      </c>
      <c r="C792" s="5">
        <v>735</v>
      </c>
      <c r="D792" t="s">
        <v>14</v>
      </c>
      <c r="E792">
        <v>10</v>
      </c>
      <c r="F792" t="s">
        <v>21</v>
      </c>
      <c r="G792" t="s">
        <v>22</v>
      </c>
      <c r="H792" s="44">
        <f t="shared" si="13"/>
        <v>73.5</v>
      </c>
      <c r="I792" s="75"/>
    </row>
    <row r="793" spans="1:9" x14ac:dyDescent="0.35">
      <c r="A793">
        <v>729</v>
      </c>
      <c r="B793" s="5">
        <v>5600</v>
      </c>
      <c r="C793" s="5">
        <v>10397</v>
      </c>
      <c r="D793" t="s">
        <v>20</v>
      </c>
      <c r="E793">
        <v>122</v>
      </c>
      <c r="F793" t="s">
        <v>21</v>
      </c>
      <c r="G793" t="s">
        <v>22</v>
      </c>
      <c r="H793" s="44">
        <f t="shared" si="13"/>
        <v>85.221311475409834</v>
      </c>
      <c r="I793" s="75"/>
    </row>
    <row r="794" spans="1:9" x14ac:dyDescent="0.35">
      <c r="A794">
        <v>731</v>
      </c>
      <c r="B794" s="5">
        <v>8000</v>
      </c>
      <c r="C794" s="5">
        <v>7220</v>
      </c>
      <c r="D794" t="s">
        <v>74</v>
      </c>
      <c r="E794">
        <v>219</v>
      </c>
      <c r="F794" t="s">
        <v>21</v>
      </c>
      <c r="G794" t="s">
        <v>22</v>
      </c>
      <c r="H794" s="44">
        <f t="shared" si="13"/>
        <v>32.968036529680369</v>
      </c>
      <c r="I794" s="75"/>
    </row>
    <row r="795" spans="1:9" x14ac:dyDescent="0.35">
      <c r="A795">
        <v>732</v>
      </c>
      <c r="B795" s="5">
        <v>117000</v>
      </c>
      <c r="C795" s="5">
        <v>107622</v>
      </c>
      <c r="D795" t="s">
        <v>14</v>
      </c>
      <c r="E795">
        <v>1121</v>
      </c>
      <c r="F795" t="s">
        <v>21</v>
      </c>
      <c r="G795" t="s">
        <v>22</v>
      </c>
      <c r="H795" s="44">
        <f t="shared" si="13"/>
        <v>96.005352363960753</v>
      </c>
      <c r="I795" s="75"/>
    </row>
    <row r="796" spans="1:9" x14ac:dyDescent="0.35">
      <c r="A796">
        <v>733</v>
      </c>
      <c r="B796" s="5">
        <v>15800</v>
      </c>
      <c r="C796" s="5">
        <v>83267</v>
      </c>
      <c r="D796" t="s">
        <v>20</v>
      </c>
      <c r="E796">
        <v>980</v>
      </c>
      <c r="F796" t="s">
        <v>21</v>
      </c>
      <c r="G796" t="s">
        <v>22</v>
      </c>
      <c r="H796" s="44">
        <f t="shared" si="13"/>
        <v>84.96632653061225</v>
      </c>
      <c r="I796" s="75"/>
    </row>
    <row r="797" spans="1:9" x14ac:dyDescent="0.35">
      <c r="A797">
        <v>734</v>
      </c>
      <c r="B797" s="5">
        <v>4200</v>
      </c>
      <c r="C797" s="5">
        <v>13404</v>
      </c>
      <c r="D797" t="s">
        <v>20</v>
      </c>
      <c r="E797">
        <v>536</v>
      </c>
      <c r="F797" t="s">
        <v>21</v>
      </c>
      <c r="G797" t="s">
        <v>22</v>
      </c>
      <c r="H797" s="44">
        <f t="shared" si="13"/>
        <v>25.007462686567163</v>
      </c>
      <c r="I797" s="75"/>
    </row>
    <row r="798" spans="1:9" x14ac:dyDescent="0.35">
      <c r="A798">
        <v>735</v>
      </c>
      <c r="B798" s="5">
        <v>37100</v>
      </c>
      <c r="C798" s="5">
        <v>131404</v>
      </c>
      <c r="D798" t="s">
        <v>20</v>
      </c>
      <c r="E798">
        <v>1991</v>
      </c>
      <c r="F798" t="s">
        <v>21</v>
      </c>
      <c r="G798" t="s">
        <v>22</v>
      </c>
      <c r="H798" s="44">
        <f t="shared" si="13"/>
        <v>65.998995479658461</v>
      </c>
      <c r="I798" s="75"/>
    </row>
    <row r="799" spans="1:9" x14ac:dyDescent="0.35">
      <c r="A799">
        <v>736</v>
      </c>
      <c r="B799" s="5">
        <v>7700</v>
      </c>
      <c r="C799" s="5">
        <v>2533</v>
      </c>
      <c r="D799" t="s">
        <v>74</v>
      </c>
      <c r="E799">
        <v>29</v>
      </c>
      <c r="F799" t="s">
        <v>21</v>
      </c>
      <c r="G799" t="s">
        <v>22</v>
      </c>
      <c r="H799" s="44">
        <f t="shared" si="13"/>
        <v>87.34482758620689</v>
      </c>
      <c r="I799" s="75"/>
    </row>
    <row r="800" spans="1:9" x14ac:dyDescent="0.35">
      <c r="A800">
        <v>737</v>
      </c>
      <c r="B800" s="5">
        <v>3700</v>
      </c>
      <c r="C800" s="5">
        <v>5028</v>
      </c>
      <c r="D800" t="s">
        <v>20</v>
      </c>
      <c r="E800">
        <v>180</v>
      </c>
      <c r="F800" t="s">
        <v>21</v>
      </c>
      <c r="G800" t="s">
        <v>22</v>
      </c>
      <c r="H800" s="44">
        <f t="shared" si="13"/>
        <v>27.933333333333334</v>
      </c>
      <c r="I800" s="75"/>
    </row>
    <row r="801" spans="1:9" x14ac:dyDescent="0.35">
      <c r="A801">
        <v>738</v>
      </c>
      <c r="B801" s="5">
        <v>74700</v>
      </c>
      <c r="C801" s="5">
        <v>1557</v>
      </c>
      <c r="D801" t="s">
        <v>14</v>
      </c>
      <c r="E801">
        <v>15</v>
      </c>
      <c r="F801" t="s">
        <v>21</v>
      </c>
      <c r="G801" t="s">
        <v>22</v>
      </c>
      <c r="H801" s="44">
        <f t="shared" si="13"/>
        <v>103.8</v>
      </c>
      <c r="I801" s="75"/>
    </row>
    <row r="802" spans="1:9" x14ac:dyDescent="0.35">
      <c r="A802">
        <v>739</v>
      </c>
      <c r="B802" s="5">
        <v>10000</v>
      </c>
      <c r="C802" s="5">
        <v>6100</v>
      </c>
      <c r="D802" t="s">
        <v>14</v>
      </c>
      <c r="E802">
        <v>191</v>
      </c>
      <c r="F802" t="s">
        <v>21</v>
      </c>
      <c r="G802" t="s">
        <v>22</v>
      </c>
      <c r="H802" s="44">
        <f t="shared" si="13"/>
        <v>31.937172774869111</v>
      </c>
      <c r="I802" s="75"/>
    </row>
    <row r="803" spans="1:9" x14ac:dyDescent="0.35">
      <c r="A803">
        <v>740</v>
      </c>
      <c r="B803" s="5">
        <v>5300</v>
      </c>
      <c r="C803" s="5">
        <v>1592</v>
      </c>
      <c r="D803" t="s">
        <v>14</v>
      </c>
      <c r="E803">
        <v>16</v>
      </c>
      <c r="F803" t="s">
        <v>21</v>
      </c>
      <c r="G803" t="s">
        <v>22</v>
      </c>
      <c r="H803" s="44">
        <f t="shared" si="13"/>
        <v>99.5</v>
      </c>
      <c r="I803" s="75"/>
    </row>
    <row r="804" spans="1:9" x14ac:dyDescent="0.35">
      <c r="A804">
        <v>741</v>
      </c>
      <c r="B804" s="5">
        <v>1200</v>
      </c>
      <c r="C804" s="5">
        <v>14150</v>
      </c>
      <c r="D804" t="s">
        <v>20</v>
      </c>
      <c r="E804">
        <v>130</v>
      </c>
      <c r="F804" t="s">
        <v>21</v>
      </c>
      <c r="G804" t="s">
        <v>22</v>
      </c>
      <c r="H804" s="44">
        <f t="shared" si="13"/>
        <v>108.84615384615384</v>
      </c>
      <c r="I804" s="75"/>
    </row>
    <row r="805" spans="1:9" x14ac:dyDescent="0.35">
      <c r="A805">
        <v>742</v>
      </c>
      <c r="B805" s="5">
        <v>1200</v>
      </c>
      <c r="C805" s="5">
        <v>13513</v>
      </c>
      <c r="D805" t="s">
        <v>20</v>
      </c>
      <c r="E805">
        <v>122</v>
      </c>
      <c r="F805" t="s">
        <v>21</v>
      </c>
      <c r="G805" t="s">
        <v>22</v>
      </c>
      <c r="H805" s="44">
        <f t="shared" si="13"/>
        <v>110.76229508196721</v>
      </c>
      <c r="I805" s="75"/>
    </row>
    <row r="806" spans="1:9" x14ac:dyDescent="0.35">
      <c r="A806">
        <v>743</v>
      </c>
      <c r="B806" s="5">
        <v>3900</v>
      </c>
      <c r="C806" s="5">
        <v>504</v>
      </c>
      <c r="D806" t="s">
        <v>14</v>
      </c>
      <c r="E806">
        <v>17</v>
      </c>
      <c r="F806" t="s">
        <v>21</v>
      </c>
      <c r="G806" t="s">
        <v>22</v>
      </c>
      <c r="H806" s="44">
        <f t="shared" si="13"/>
        <v>29.647058823529413</v>
      </c>
      <c r="I806" s="75"/>
    </row>
    <row r="807" spans="1:9" x14ac:dyDescent="0.35">
      <c r="A807">
        <v>744</v>
      </c>
      <c r="B807" s="5">
        <v>2000</v>
      </c>
      <c r="C807" s="5">
        <v>14240</v>
      </c>
      <c r="D807" t="s">
        <v>20</v>
      </c>
      <c r="E807">
        <v>140</v>
      </c>
      <c r="F807" t="s">
        <v>21</v>
      </c>
      <c r="G807" t="s">
        <v>22</v>
      </c>
      <c r="H807" s="44">
        <f t="shared" si="13"/>
        <v>101.71428571428571</v>
      </c>
      <c r="I807" s="75"/>
    </row>
    <row r="808" spans="1:9" x14ac:dyDescent="0.35">
      <c r="A808">
        <v>745</v>
      </c>
      <c r="B808" s="5">
        <v>6900</v>
      </c>
      <c r="C808" s="5">
        <v>2091</v>
      </c>
      <c r="D808" t="s">
        <v>14</v>
      </c>
      <c r="E808">
        <v>34</v>
      </c>
      <c r="F808" t="s">
        <v>21</v>
      </c>
      <c r="G808" t="s">
        <v>22</v>
      </c>
      <c r="H808" s="44">
        <f t="shared" si="13"/>
        <v>61.5</v>
      </c>
      <c r="I808" s="75"/>
    </row>
    <row r="809" spans="1:9" x14ac:dyDescent="0.35">
      <c r="A809">
        <v>746</v>
      </c>
      <c r="B809" s="5">
        <v>55800</v>
      </c>
      <c r="C809" s="5">
        <v>118580</v>
      </c>
      <c r="D809" t="s">
        <v>20</v>
      </c>
      <c r="E809">
        <v>3388</v>
      </c>
      <c r="F809" t="s">
        <v>21</v>
      </c>
      <c r="G809" t="s">
        <v>22</v>
      </c>
      <c r="H809" s="44">
        <f t="shared" si="13"/>
        <v>35</v>
      </c>
      <c r="I809" s="75"/>
    </row>
    <row r="810" spans="1:9" x14ac:dyDescent="0.35">
      <c r="A810">
        <v>747</v>
      </c>
      <c r="B810" s="5">
        <v>4900</v>
      </c>
      <c r="C810" s="5">
        <v>11214</v>
      </c>
      <c r="D810" t="s">
        <v>20</v>
      </c>
      <c r="E810">
        <v>280</v>
      </c>
      <c r="F810" t="s">
        <v>21</v>
      </c>
      <c r="G810" t="s">
        <v>22</v>
      </c>
      <c r="H810" s="44">
        <f t="shared" si="13"/>
        <v>40.049999999999997</v>
      </c>
      <c r="I810" s="75"/>
    </row>
    <row r="811" spans="1:9" x14ac:dyDescent="0.35">
      <c r="A811">
        <v>748</v>
      </c>
      <c r="B811" s="5">
        <v>194900</v>
      </c>
      <c r="C811" s="5">
        <v>68137</v>
      </c>
      <c r="D811" t="s">
        <v>74</v>
      </c>
      <c r="E811">
        <v>614</v>
      </c>
      <c r="F811" t="s">
        <v>21</v>
      </c>
      <c r="G811" t="s">
        <v>22</v>
      </c>
      <c r="H811" s="44">
        <f t="shared" si="13"/>
        <v>110.97231270358306</v>
      </c>
      <c r="I811" s="75"/>
    </row>
    <row r="812" spans="1:9" x14ac:dyDescent="0.35">
      <c r="A812">
        <v>751</v>
      </c>
      <c r="B812" s="5">
        <v>3600</v>
      </c>
      <c r="C812" s="5">
        <v>8363</v>
      </c>
      <c r="D812" t="s">
        <v>20</v>
      </c>
      <c r="E812">
        <v>270</v>
      </c>
      <c r="F812" t="s">
        <v>21</v>
      </c>
      <c r="G812" t="s">
        <v>22</v>
      </c>
      <c r="H812" s="44">
        <f t="shared" si="13"/>
        <v>30.974074074074075</v>
      </c>
      <c r="I812" s="75"/>
    </row>
    <row r="813" spans="1:9" x14ac:dyDescent="0.35">
      <c r="A813">
        <v>752</v>
      </c>
      <c r="B813" s="5">
        <v>5800</v>
      </c>
      <c r="C813" s="5">
        <v>5362</v>
      </c>
      <c r="D813" t="s">
        <v>74</v>
      </c>
      <c r="E813">
        <v>114</v>
      </c>
      <c r="F813" t="s">
        <v>21</v>
      </c>
      <c r="G813" t="s">
        <v>22</v>
      </c>
      <c r="H813" s="44">
        <f t="shared" si="13"/>
        <v>47.035087719298247</v>
      </c>
      <c r="I813" s="75"/>
    </row>
    <row r="814" spans="1:9" x14ac:dyDescent="0.35">
      <c r="A814">
        <v>753</v>
      </c>
      <c r="B814" s="5">
        <v>4700</v>
      </c>
      <c r="C814" s="5">
        <v>12065</v>
      </c>
      <c r="D814" t="s">
        <v>20</v>
      </c>
      <c r="E814">
        <v>137</v>
      </c>
      <c r="F814" t="s">
        <v>21</v>
      </c>
      <c r="G814" t="s">
        <v>22</v>
      </c>
      <c r="H814" s="44">
        <f t="shared" si="13"/>
        <v>88.065693430656935</v>
      </c>
      <c r="I814" s="75"/>
    </row>
    <row r="815" spans="1:9" x14ac:dyDescent="0.35">
      <c r="A815">
        <v>754</v>
      </c>
      <c r="B815" s="5">
        <v>70400</v>
      </c>
      <c r="C815" s="5">
        <v>118603</v>
      </c>
      <c r="D815" t="s">
        <v>20</v>
      </c>
      <c r="E815">
        <v>3205</v>
      </c>
      <c r="F815" t="s">
        <v>21</v>
      </c>
      <c r="G815" t="s">
        <v>22</v>
      </c>
      <c r="H815" s="44">
        <f t="shared" si="13"/>
        <v>37.005616224648989</v>
      </c>
      <c r="I815" s="75"/>
    </row>
    <row r="816" spans="1:9" x14ac:dyDescent="0.35">
      <c r="A816">
        <v>756</v>
      </c>
      <c r="B816" s="5">
        <v>1300</v>
      </c>
      <c r="C816" s="5">
        <v>10037</v>
      </c>
      <c r="D816" t="s">
        <v>20</v>
      </c>
      <c r="E816">
        <v>148</v>
      </c>
      <c r="F816" t="s">
        <v>21</v>
      </c>
      <c r="G816" t="s">
        <v>22</v>
      </c>
      <c r="H816" s="44">
        <f t="shared" si="13"/>
        <v>67.817567567567565</v>
      </c>
      <c r="I816" s="75"/>
    </row>
    <row r="817" spans="1:9" x14ac:dyDescent="0.35">
      <c r="A817">
        <v>757</v>
      </c>
      <c r="B817" s="5">
        <v>1400</v>
      </c>
      <c r="C817" s="5">
        <v>5696</v>
      </c>
      <c r="D817" t="s">
        <v>20</v>
      </c>
      <c r="E817">
        <v>114</v>
      </c>
      <c r="F817" t="s">
        <v>21</v>
      </c>
      <c r="G817" t="s">
        <v>22</v>
      </c>
      <c r="H817" s="44">
        <f t="shared" si="13"/>
        <v>49.964912280701753</v>
      </c>
      <c r="I817" s="75"/>
    </row>
    <row r="818" spans="1:9" x14ac:dyDescent="0.35">
      <c r="A818">
        <v>759</v>
      </c>
      <c r="B818" s="5">
        <v>167500</v>
      </c>
      <c r="C818" s="5">
        <v>114615</v>
      </c>
      <c r="D818" t="s">
        <v>14</v>
      </c>
      <c r="E818">
        <v>1274</v>
      </c>
      <c r="F818" t="s">
        <v>21</v>
      </c>
      <c r="G818" t="s">
        <v>22</v>
      </c>
      <c r="H818" s="44">
        <f t="shared" si="13"/>
        <v>89.964678178963894</v>
      </c>
      <c r="I818" s="75"/>
    </row>
    <row r="819" spans="1:9" x14ac:dyDescent="0.35">
      <c r="A819">
        <v>761</v>
      </c>
      <c r="B819" s="5">
        <v>2200</v>
      </c>
      <c r="C819" s="5">
        <v>14420</v>
      </c>
      <c r="D819" t="s">
        <v>20</v>
      </c>
      <c r="E819">
        <v>166</v>
      </c>
      <c r="F819" t="s">
        <v>21</v>
      </c>
      <c r="G819" t="s">
        <v>22</v>
      </c>
      <c r="H819" s="44">
        <f t="shared" si="13"/>
        <v>86.867469879518069</v>
      </c>
      <c r="I819" s="75"/>
    </row>
    <row r="820" spans="1:9" x14ac:dyDescent="0.35">
      <c r="A820">
        <v>763</v>
      </c>
      <c r="B820" s="5">
        <v>5600</v>
      </c>
      <c r="C820" s="5">
        <v>6338</v>
      </c>
      <c r="D820" t="s">
        <v>20</v>
      </c>
      <c r="E820">
        <v>235</v>
      </c>
      <c r="F820" t="s">
        <v>21</v>
      </c>
      <c r="G820" t="s">
        <v>22</v>
      </c>
      <c r="H820" s="44">
        <f t="shared" si="13"/>
        <v>26.970212765957445</v>
      </c>
      <c r="I820" s="75"/>
    </row>
    <row r="821" spans="1:9" x14ac:dyDescent="0.35">
      <c r="A821">
        <v>764</v>
      </c>
      <c r="B821" s="5">
        <v>1100</v>
      </c>
      <c r="C821" s="5">
        <v>8010</v>
      </c>
      <c r="D821" t="s">
        <v>20</v>
      </c>
      <c r="E821">
        <v>148</v>
      </c>
      <c r="F821" t="s">
        <v>21</v>
      </c>
      <c r="G821" t="s">
        <v>22</v>
      </c>
      <c r="H821" s="44">
        <f t="shared" si="13"/>
        <v>54.121621621621621</v>
      </c>
      <c r="I821" s="75"/>
    </row>
    <row r="822" spans="1:9" x14ac:dyDescent="0.35">
      <c r="A822">
        <v>765</v>
      </c>
      <c r="B822" s="5">
        <v>3900</v>
      </c>
      <c r="C822" s="5">
        <v>8125</v>
      </c>
      <c r="D822" t="s">
        <v>20</v>
      </c>
      <c r="E822">
        <v>198</v>
      </c>
      <c r="F822" t="s">
        <v>21</v>
      </c>
      <c r="G822" t="s">
        <v>22</v>
      </c>
      <c r="H822" s="44">
        <f t="shared" si="13"/>
        <v>41.035353535353536</v>
      </c>
      <c r="I822" s="75"/>
    </row>
    <row r="823" spans="1:9" x14ac:dyDescent="0.35">
      <c r="A823">
        <v>767</v>
      </c>
      <c r="B823" s="5">
        <v>97200</v>
      </c>
      <c r="C823" s="5">
        <v>55372</v>
      </c>
      <c r="D823" t="s">
        <v>14</v>
      </c>
      <c r="E823">
        <v>513</v>
      </c>
      <c r="F823" t="s">
        <v>21</v>
      </c>
      <c r="G823" t="s">
        <v>22</v>
      </c>
      <c r="H823" s="44">
        <f t="shared" si="13"/>
        <v>107.93762183235867</v>
      </c>
      <c r="I823" s="75"/>
    </row>
    <row r="824" spans="1:9" x14ac:dyDescent="0.35">
      <c r="A824">
        <v>768</v>
      </c>
      <c r="B824" s="5">
        <v>4800</v>
      </c>
      <c r="C824" s="5">
        <v>11088</v>
      </c>
      <c r="D824" t="s">
        <v>20</v>
      </c>
      <c r="E824">
        <v>150</v>
      </c>
      <c r="F824" t="s">
        <v>21</v>
      </c>
      <c r="G824" t="s">
        <v>22</v>
      </c>
      <c r="H824" s="44">
        <f t="shared" si="13"/>
        <v>73.92</v>
      </c>
      <c r="I824" s="75"/>
    </row>
    <row r="825" spans="1:9" x14ac:dyDescent="0.35">
      <c r="A825">
        <v>769</v>
      </c>
      <c r="B825" s="5">
        <v>125600</v>
      </c>
      <c r="C825" s="5">
        <v>109106</v>
      </c>
      <c r="D825" t="s">
        <v>14</v>
      </c>
      <c r="E825">
        <v>3410</v>
      </c>
      <c r="F825" t="s">
        <v>21</v>
      </c>
      <c r="G825" t="s">
        <v>22</v>
      </c>
      <c r="H825" s="44">
        <f t="shared" si="13"/>
        <v>31.995894428152493</v>
      </c>
      <c r="I825" s="75"/>
    </row>
    <row r="826" spans="1:9" x14ac:dyDescent="0.35">
      <c r="A826">
        <v>771</v>
      </c>
      <c r="B826" s="5">
        <v>5600</v>
      </c>
      <c r="C826" s="5">
        <v>2769</v>
      </c>
      <c r="D826" t="s">
        <v>74</v>
      </c>
      <c r="E826">
        <v>26</v>
      </c>
      <c r="F826" t="s">
        <v>21</v>
      </c>
      <c r="G826" t="s">
        <v>22</v>
      </c>
      <c r="H826" s="44">
        <f t="shared" si="13"/>
        <v>106.5</v>
      </c>
      <c r="I826" s="75"/>
    </row>
    <row r="827" spans="1:9" x14ac:dyDescent="0.35">
      <c r="A827">
        <v>772</v>
      </c>
      <c r="B827" s="5">
        <v>149600</v>
      </c>
      <c r="C827" s="5">
        <v>169586</v>
      </c>
      <c r="D827" t="s">
        <v>20</v>
      </c>
      <c r="E827">
        <v>5139</v>
      </c>
      <c r="F827" t="s">
        <v>21</v>
      </c>
      <c r="G827" t="s">
        <v>22</v>
      </c>
      <c r="H827" s="44">
        <f t="shared" si="13"/>
        <v>32.999805409612762</v>
      </c>
      <c r="I827" s="75"/>
    </row>
    <row r="828" spans="1:9" x14ac:dyDescent="0.35">
      <c r="A828">
        <v>773</v>
      </c>
      <c r="B828" s="5">
        <v>53100</v>
      </c>
      <c r="C828" s="5">
        <v>101185</v>
      </c>
      <c r="D828" t="s">
        <v>20</v>
      </c>
      <c r="E828">
        <v>2353</v>
      </c>
      <c r="F828" t="s">
        <v>21</v>
      </c>
      <c r="G828" t="s">
        <v>22</v>
      </c>
      <c r="H828" s="44">
        <f t="shared" si="13"/>
        <v>43.00254993625159</v>
      </c>
      <c r="I828" s="75"/>
    </row>
    <row r="829" spans="1:9" x14ac:dyDescent="0.35">
      <c r="A829">
        <v>775</v>
      </c>
      <c r="B829" s="5">
        <v>9400</v>
      </c>
      <c r="C829" s="5">
        <v>968</v>
      </c>
      <c r="D829" t="s">
        <v>14</v>
      </c>
      <c r="E829">
        <v>10</v>
      </c>
      <c r="F829" t="s">
        <v>21</v>
      </c>
      <c r="G829" t="s">
        <v>22</v>
      </c>
      <c r="H829" s="44">
        <f t="shared" si="13"/>
        <v>96.8</v>
      </c>
      <c r="I829" s="75"/>
    </row>
    <row r="830" spans="1:9" x14ac:dyDescent="0.35">
      <c r="A830">
        <v>776</v>
      </c>
      <c r="B830" s="5">
        <v>110800</v>
      </c>
      <c r="C830" s="5">
        <v>72623</v>
      </c>
      <c r="D830" t="s">
        <v>14</v>
      </c>
      <c r="E830">
        <v>2201</v>
      </c>
      <c r="F830" t="s">
        <v>21</v>
      </c>
      <c r="G830" t="s">
        <v>22</v>
      </c>
      <c r="H830" s="44">
        <f t="shared" si="13"/>
        <v>32.995456610631528</v>
      </c>
      <c r="I830" s="75"/>
    </row>
    <row r="831" spans="1:9" x14ac:dyDescent="0.35">
      <c r="A831">
        <v>777</v>
      </c>
      <c r="B831" s="5">
        <v>93800</v>
      </c>
      <c r="C831" s="5">
        <v>45987</v>
      </c>
      <c r="D831" t="s">
        <v>14</v>
      </c>
      <c r="E831">
        <v>676</v>
      </c>
      <c r="F831" t="s">
        <v>21</v>
      </c>
      <c r="G831" t="s">
        <v>22</v>
      </c>
      <c r="H831" s="44">
        <f t="shared" si="13"/>
        <v>68.028106508875737</v>
      </c>
      <c r="I831" s="75"/>
    </row>
    <row r="832" spans="1:9" x14ac:dyDescent="0.35">
      <c r="A832">
        <v>779</v>
      </c>
      <c r="B832" s="5">
        <v>108700</v>
      </c>
      <c r="C832" s="5">
        <v>87293</v>
      </c>
      <c r="D832" t="s">
        <v>14</v>
      </c>
      <c r="E832">
        <v>831</v>
      </c>
      <c r="F832" t="s">
        <v>21</v>
      </c>
      <c r="G832" t="s">
        <v>22</v>
      </c>
      <c r="H832" s="44">
        <f t="shared" si="13"/>
        <v>105.04572803850782</v>
      </c>
      <c r="I832" s="75"/>
    </row>
    <row r="833" spans="1:9" x14ac:dyDescent="0.35">
      <c r="A833">
        <v>780</v>
      </c>
      <c r="B833" s="5">
        <v>5100</v>
      </c>
      <c r="C833" s="5">
        <v>5421</v>
      </c>
      <c r="D833" t="s">
        <v>20</v>
      </c>
      <c r="E833">
        <v>164</v>
      </c>
      <c r="F833" t="s">
        <v>21</v>
      </c>
      <c r="G833" t="s">
        <v>22</v>
      </c>
      <c r="H833" s="44">
        <f t="shared" si="13"/>
        <v>33.054878048780488</v>
      </c>
      <c r="I833" s="75"/>
    </row>
    <row r="834" spans="1:9" x14ac:dyDescent="0.35">
      <c r="A834">
        <v>782</v>
      </c>
      <c r="B834" s="5">
        <v>5100</v>
      </c>
      <c r="C834" s="5">
        <v>10981</v>
      </c>
      <c r="D834" t="s">
        <v>20</v>
      </c>
      <c r="E834">
        <v>161</v>
      </c>
      <c r="F834" t="s">
        <v>21</v>
      </c>
      <c r="G834" t="s">
        <v>22</v>
      </c>
      <c r="H834" s="44">
        <f t="shared" ref="H834:H897" si="14">IFERROR(C834/E834, "n/a")</f>
        <v>68.204968944099377</v>
      </c>
      <c r="I834" s="75"/>
    </row>
    <row r="835" spans="1:9" x14ac:dyDescent="0.35">
      <c r="A835">
        <v>783</v>
      </c>
      <c r="B835" s="5">
        <v>7400</v>
      </c>
      <c r="C835" s="5">
        <v>10451</v>
      </c>
      <c r="D835" t="s">
        <v>20</v>
      </c>
      <c r="E835">
        <v>138</v>
      </c>
      <c r="F835" t="s">
        <v>21</v>
      </c>
      <c r="G835" t="s">
        <v>22</v>
      </c>
      <c r="H835" s="44">
        <f t="shared" si="14"/>
        <v>75.731884057971016</v>
      </c>
      <c r="I835" s="75"/>
    </row>
    <row r="836" spans="1:9" x14ac:dyDescent="0.35">
      <c r="A836">
        <v>784</v>
      </c>
      <c r="B836" s="5">
        <v>88900</v>
      </c>
      <c r="C836" s="5">
        <v>102535</v>
      </c>
      <c r="D836" t="s">
        <v>20</v>
      </c>
      <c r="E836">
        <v>3308</v>
      </c>
      <c r="F836" t="s">
        <v>21</v>
      </c>
      <c r="G836" t="s">
        <v>22</v>
      </c>
      <c r="H836" s="44">
        <f t="shared" si="14"/>
        <v>30.996070133010882</v>
      </c>
      <c r="I836" s="75"/>
    </row>
    <row r="837" spans="1:9" x14ac:dyDescent="0.35">
      <c r="A837">
        <v>788</v>
      </c>
      <c r="B837" s="5">
        <v>3600</v>
      </c>
      <c r="C837" s="5">
        <v>3174</v>
      </c>
      <c r="D837" t="s">
        <v>47</v>
      </c>
      <c r="E837">
        <v>31</v>
      </c>
      <c r="F837" t="s">
        <v>21</v>
      </c>
      <c r="G837" t="s">
        <v>22</v>
      </c>
      <c r="H837" s="44">
        <f t="shared" si="14"/>
        <v>102.38709677419355</v>
      </c>
      <c r="I837" s="75"/>
    </row>
    <row r="838" spans="1:9" x14ac:dyDescent="0.35">
      <c r="A838">
        <v>789</v>
      </c>
      <c r="B838" s="5">
        <v>9000</v>
      </c>
      <c r="C838" s="5">
        <v>3351</v>
      </c>
      <c r="D838" t="s">
        <v>14</v>
      </c>
      <c r="E838">
        <v>45</v>
      </c>
      <c r="F838" t="s">
        <v>21</v>
      </c>
      <c r="G838" t="s">
        <v>22</v>
      </c>
      <c r="H838" s="44">
        <f t="shared" si="14"/>
        <v>74.466666666666669</v>
      </c>
      <c r="I838" s="75"/>
    </row>
    <row r="839" spans="1:9" x14ac:dyDescent="0.35">
      <c r="A839">
        <v>790</v>
      </c>
      <c r="B839" s="5">
        <v>185900</v>
      </c>
      <c r="C839" s="5">
        <v>56774</v>
      </c>
      <c r="D839" t="s">
        <v>74</v>
      </c>
      <c r="E839">
        <v>1113</v>
      </c>
      <c r="F839" t="s">
        <v>21</v>
      </c>
      <c r="G839" t="s">
        <v>22</v>
      </c>
      <c r="H839" s="44">
        <f t="shared" si="14"/>
        <v>51.009883198562441</v>
      </c>
      <c r="I839" s="75"/>
    </row>
    <row r="840" spans="1:9" x14ac:dyDescent="0.35">
      <c r="A840">
        <v>791</v>
      </c>
      <c r="B840" s="5">
        <v>2100</v>
      </c>
      <c r="C840" s="5">
        <v>540</v>
      </c>
      <c r="D840" t="s">
        <v>14</v>
      </c>
      <c r="E840">
        <v>6</v>
      </c>
      <c r="F840" t="s">
        <v>21</v>
      </c>
      <c r="G840" t="s">
        <v>22</v>
      </c>
      <c r="H840" s="44">
        <f t="shared" si="14"/>
        <v>90</v>
      </c>
      <c r="I840" s="75"/>
    </row>
    <row r="841" spans="1:9" x14ac:dyDescent="0.35">
      <c r="A841">
        <v>792</v>
      </c>
      <c r="B841" s="5">
        <v>2000</v>
      </c>
      <c r="C841" s="5">
        <v>680</v>
      </c>
      <c r="D841" t="s">
        <v>14</v>
      </c>
      <c r="E841">
        <v>7</v>
      </c>
      <c r="F841" t="s">
        <v>21</v>
      </c>
      <c r="G841" t="s">
        <v>22</v>
      </c>
      <c r="H841" s="44">
        <f t="shared" si="14"/>
        <v>97.142857142857139</v>
      </c>
      <c r="I841" s="75"/>
    </row>
    <row r="842" spans="1:9" x14ac:dyDescent="0.35">
      <c r="A842">
        <v>794</v>
      </c>
      <c r="B842" s="5">
        <v>6600</v>
      </c>
      <c r="C842" s="5">
        <v>8276</v>
      </c>
      <c r="D842" t="s">
        <v>20</v>
      </c>
      <c r="E842">
        <v>110</v>
      </c>
      <c r="F842" t="s">
        <v>21</v>
      </c>
      <c r="G842" t="s">
        <v>22</v>
      </c>
      <c r="H842" s="44">
        <f t="shared" si="14"/>
        <v>75.236363636363635</v>
      </c>
      <c r="I842" s="75"/>
    </row>
    <row r="843" spans="1:9" x14ac:dyDescent="0.35">
      <c r="A843">
        <v>795</v>
      </c>
      <c r="B843" s="5">
        <v>7100</v>
      </c>
      <c r="C843" s="5">
        <v>1022</v>
      </c>
      <c r="D843" t="s">
        <v>14</v>
      </c>
      <c r="E843">
        <v>31</v>
      </c>
      <c r="F843" t="s">
        <v>21</v>
      </c>
      <c r="G843" t="s">
        <v>22</v>
      </c>
      <c r="H843" s="44">
        <f t="shared" si="14"/>
        <v>32.967741935483872</v>
      </c>
      <c r="I843" s="75"/>
    </row>
    <row r="844" spans="1:9" x14ac:dyDescent="0.35">
      <c r="A844">
        <v>796</v>
      </c>
      <c r="B844" s="5">
        <v>7800</v>
      </c>
      <c r="C844" s="5">
        <v>4275</v>
      </c>
      <c r="D844" t="s">
        <v>14</v>
      </c>
      <c r="E844">
        <v>78</v>
      </c>
      <c r="F844" t="s">
        <v>21</v>
      </c>
      <c r="G844" t="s">
        <v>22</v>
      </c>
      <c r="H844" s="44">
        <f t="shared" si="14"/>
        <v>54.807692307692307</v>
      </c>
      <c r="I844" s="75"/>
    </row>
    <row r="845" spans="1:9" x14ac:dyDescent="0.35">
      <c r="A845">
        <v>797</v>
      </c>
      <c r="B845" s="5">
        <v>7600</v>
      </c>
      <c r="C845" s="5">
        <v>8332</v>
      </c>
      <c r="D845" t="s">
        <v>20</v>
      </c>
      <c r="E845">
        <v>185</v>
      </c>
      <c r="F845" t="s">
        <v>21</v>
      </c>
      <c r="G845" t="s">
        <v>22</v>
      </c>
      <c r="H845" s="44">
        <f t="shared" si="14"/>
        <v>45.037837837837834</v>
      </c>
      <c r="I845" s="75"/>
    </row>
    <row r="846" spans="1:9" x14ac:dyDescent="0.35">
      <c r="A846">
        <v>798</v>
      </c>
      <c r="B846" s="5">
        <v>3400</v>
      </c>
      <c r="C846" s="5">
        <v>6408</v>
      </c>
      <c r="D846" t="s">
        <v>20</v>
      </c>
      <c r="E846">
        <v>121</v>
      </c>
      <c r="F846" t="s">
        <v>21</v>
      </c>
      <c r="G846" t="s">
        <v>22</v>
      </c>
      <c r="H846" s="44">
        <f t="shared" si="14"/>
        <v>52.958677685950413</v>
      </c>
      <c r="I846" s="75"/>
    </row>
    <row r="847" spans="1:9" x14ac:dyDescent="0.35">
      <c r="A847">
        <v>801</v>
      </c>
      <c r="B847" s="5">
        <v>2300</v>
      </c>
      <c r="C847" s="5">
        <v>4667</v>
      </c>
      <c r="D847" t="s">
        <v>20</v>
      </c>
      <c r="E847">
        <v>106</v>
      </c>
      <c r="F847" t="s">
        <v>21</v>
      </c>
      <c r="G847" t="s">
        <v>22</v>
      </c>
      <c r="H847" s="44">
        <f t="shared" si="14"/>
        <v>44.028301886792455</v>
      </c>
      <c r="I847" s="75"/>
    </row>
    <row r="848" spans="1:9" x14ac:dyDescent="0.35">
      <c r="A848">
        <v>802</v>
      </c>
      <c r="B848" s="5">
        <v>6200</v>
      </c>
      <c r="C848" s="5">
        <v>12216</v>
      </c>
      <c r="D848" t="s">
        <v>20</v>
      </c>
      <c r="E848">
        <v>142</v>
      </c>
      <c r="F848" t="s">
        <v>21</v>
      </c>
      <c r="G848" t="s">
        <v>22</v>
      </c>
      <c r="H848" s="44">
        <f t="shared" si="14"/>
        <v>86.028169014084511</v>
      </c>
      <c r="I848" s="75"/>
    </row>
    <row r="849" spans="1:9" x14ac:dyDescent="0.35">
      <c r="A849">
        <v>803</v>
      </c>
      <c r="B849" s="5">
        <v>6100</v>
      </c>
      <c r="C849" s="5">
        <v>6527</v>
      </c>
      <c r="D849" t="s">
        <v>20</v>
      </c>
      <c r="E849">
        <v>233</v>
      </c>
      <c r="F849" t="s">
        <v>21</v>
      </c>
      <c r="G849" t="s">
        <v>22</v>
      </c>
      <c r="H849" s="44">
        <f t="shared" si="14"/>
        <v>28.012875536480685</v>
      </c>
      <c r="I849" s="75"/>
    </row>
    <row r="850" spans="1:9" x14ac:dyDescent="0.35">
      <c r="A850">
        <v>804</v>
      </c>
      <c r="B850" s="5">
        <v>2600</v>
      </c>
      <c r="C850" s="5">
        <v>6987</v>
      </c>
      <c r="D850" t="s">
        <v>20</v>
      </c>
      <c r="E850">
        <v>218</v>
      </c>
      <c r="F850" t="s">
        <v>21</v>
      </c>
      <c r="G850" t="s">
        <v>22</v>
      </c>
      <c r="H850" s="44">
        <f t="shared" si="14"/>
        <v>32.050458715596328</v>
      </c>
      <c r="I850" s="75"/>
    </row>
    <row r="851" spans="1:9" x14ac:dyDescent="0.35">
      <c r="A851">
        <v>806</v>
      </c>
      <c r="B851" s="5">
        <v>700</v>
      </c>
      <c r="C851" s="5">
        <v>8262</v>
      </c>
      <c r="D851" t="s">
        <v>20</v>
      </c>
      <c r="E851">
        <v>76</v>
      </c>
      <c r="F851" t="s">
        <v>21</v>
      </c>
      <c r="G851" t="s">
        <v>22</v>
      </c>
      <c r="H851" s="44">
        <f t="shared" si="14"/>
        <v>108.71052631578948</v>
      </c>
      <c r="I851" s="75"/>
    </row>
    <row r="852" spans="1:9" x14ac:dyDescent="0.35">
      <c r="A852">
        <v>807</v>
      </c>
      <c r="B852" s="5">
        <v>700</v>
      </c>
      <c r="C852" s="5">
        <v>1848</v>
      </c>
      <c r="D852" t="s">
        <v>20</v>
      </c>
      <c r="E852">
        <v>43</v>
      </c>
      <c r="F852" t="s">
        <v>21</v>
      </c>
      <c r="G852" t="s">
        <v>22</v>
      </c>
      <c r="H852" s="44">
        <f t="shared" si="14"/>
        <v>42.97674418604651</v>
      </c>
      <c r="I852" s="75"/>
    </row>
    <row r="853" spans="1:9" x14ac:dyDescent="0.35">
      <c r="A853">
        <v>808</v>
      </c>
      <c r="B853" s="5">
        <v>5200</v>
      </c>
      <c r="C853" s="5">
        <v>1583</v>
      </c>
      <c r="D853" t="s">
        <v>14</v>
      </c>
      <c r="E853">
        <v>19</v>
      </c>
      <c r="F853" t="s">
        <v>21</v>
      </c>
      <c r="G853" t="s">
        <v>22</v>
      </c>
      <c r="H853" s="44">
        <f t="shared" si="14"/>
        <v>83.315789473684205</v>
      </c>
      <c r="I853" s="75"/>
    </row>
    <row r="854" spans="1:9" x14ac:dyDescent="0.35">
      <c r="A854">
        <v>810</v>
      </c>
      <c r="B854" s="5">
        <v>6400</v>
      </c>
      <c r="C854" s="5">
        <v>12360</v>
      </c>
      <c r="D854" t="s">
        <v>20</v>
      </c>
      <c r="E854">
        <v>221</v>
      </c>
      <c r="F854" t="s">
        <v>21</v>
      </c>
      <c r="G854" t="s">
        <v>22</v>
      </c>
      <c r="H854" s="44">
        <f t="shared" si="14"/>
        <v>55.927601809954751</v>
      </c>
      <c r="I854" s="75"/>
    </row>
    <row r="855" spans="1:9" x14ac:dyDescent="0.35">
      <c r="A855">
        <v>811</v>
      </c>
      <c r="B855" s="5">
        <v>92500</v>
      </c>
      <c r="C855" s="5">
        <v>71320</v>
      </c>
      <c r="D855" t="s">
        <v>14</v>
      </c>
      <c r="E855">
        <v>679</v>
      </c>
      <c r="F855" t="s">
        <v>21</v>
      </c>
      <c r="G855" t="s">
        <v>22</v>
      </c>
      <c r="H855" s="44">
        <f t="shared" si="14"/>
        <v>105.03681885125184</v>
      </c>
      <c r="I855" s="75"/>
    </row>
    <row r="856" spans="1:9" x14ac:dyDescent="0.35">
      <c r="A856">
        <v>813</v>
      </c>
      <c r="B856" s="5">
        <v>3200</v>
      </c>
      <c r="C856" s="5">
        <v>7661</v>
      </c>
      <c r="D856" t="s">
        <v>20</v>
      </c>
      <c r="E856">
        <v>68</v>
      </c>
      <c r="F856" t="s">
        <v>21</v>
      </c>
      <c r="G856" t="s">
        <v>22</v>
      </c>
      <c r="H856" s="44">
        <f t="shared" si="14"/>
        <v>112.66176470588235</v>
      </c>
      <c r="I856" s="75"/>
    </row>
    <row r="857" spans="1:9" x14ac:dyDescent="0.35">
      <c r="A857">
        <v>816</v>
      </c>
      <c r="B857" s="5">
        <v>2300</v>
      </c>
      <c r="C857" s="5">
        <v>14150</v>
      </c>
      <c r="D857" t="s">
        <v>20</v>
      </c>
      <c r="E857">
        <v>133</v>
      </c>
      <c r="F857" t="s">
        <v>21</v>
      </c>
      <c r="G857" t="s">
        <v>22</v>
      </c>
      <c r="H857" s="44">
        <f t="shared" si="14"/>
        <v>106.39097744360902</v>
      </c>
      <c r="I857" s="75"/>
    </row>
    <row r="858" spans="1:9" x14ac:dyDescent="0.35">
      <c r="A858">
        <v>818</v>
      </c>
      <c r="B858" s="5">
        <v>700</v>
      </c>
      <c r="C858" s="5">
        <v>7664</v>
      </c>
      <c r="D858" t="s">
        <v>20</v>
      </c>
      <c r="E858">
        <v>69</v>
      </c>
      <c r="F858" t="s">
        <v>21</v>
      </c>
      <c r="G858" t="s">
        <v>22</v>
      </c>
      <c r="H858" s="44">
        <f t="shared" si="14"/>
        <v>111.07246376811594</v>
      </c>
      <c r="I858" s="75"/>
    </row>
    <row r="859" spans="1:9" x14ac:dyDescent="0.35">
      <c r="A859">
        <v>819</v>
      </c>
      <c r="B859" s="5">
        <v>8900</v>
      </c>
      <c r="C859" s="5">
        <v>4509</v>
      </c>
      <c r="D859" t="s">
        <v>14</v>
      </c>
      <c r="E859">
        <v>47</v>
      </c>
      <c r="F859" t="s">
        <v>21</v>
      </c>
      <c r="G859" t="s">
        <v>22</v>
      </c>
      <c r="H859" s="44">
        <f t="shared" si="14"/>
        <v>95.936170212765958</v>
      </c>
      <c r="I859" s="75"/>
    </row>
    <row r="860" spans="1:9" x14ac:dyDescent="0.35">
      <c r="A860">
        <v>821</v>
      </c>
      <c r="B860" s="5">
        <v>4900</v>
      </c>
      <c r="C860" s="5">
        <v>14273</v>
      </c>
      <c r="D860" t="s">
        <v>20</v>
      </c>
      <c r="E860">
        <v>210</v>
      </c>
      <c r="F860" t="s">
        <v>21</v>
      </c>
      <c r="G860" t="s">
        <v>22</v>
      </c>
      <c r="H860" s="44">
        <f t="shared" si="14"/>
        <v>67.966666666666669</v>
      </c>
      <c r="I860" s="75"/>
    </row>
    <row r="861" spans="1:9" x14ac:dyDescent="0.35">
      <c r="A861">
        <v>822</v>
      </c>
      <c r="B861" s="5">
        <v>54000</v>
      </c>
      <c r="C861" s="5">
        <v>188982</v>
      </c>
      <c r="D861" t="s">
        <v>20</v>
      </c>
      <c r="E861">
        <v>2100</v>
      </c>
      <c r="F861" t="s">
        <v>21</v>
      </c>
      <c r="G861" t="s">
        <v>22</v>
      </c>
      <c r="H861" s="44">
        <f t="shared" si="14"/>
        <v>89.991428571428571</v>
      </c>
      <c r="I861" s="75"/>
    </row>
    <row r="862" spans="1:9" x14ac:dyDescent="0.35">
      <c r="A862">
        <v>823</v>
      </c>
      <c r="B862" s="5">
        <v>4100</v>
      </c>
      <c r="C862" s="5">
        <v>14640</v>
      </c>
      <c r="D862" t="s">
        <v>20</v>
      </c>
      <c r="E862">
        <v>252</v>
      </c>
      <c r="F862" t="s">
        <v>21</v>
      </c>
      <c r="G862" t="s">
        <v>22</v>
      </c>
      <c r="H862" s="44">
        <f t="shared" si="14"/>
        <v>58.095238095238095</v>
      </c>
      <c r="I862" s="75"/>
    </row>
    <row r="863" spans="1:9" x14ac:dyDescent="0.35">
      <c r="A863">
        <v>824</v>
      </c>
      <c r="B863" s="5">
        <v>85000</v>
      </c>
      <c r="C863" s="5">
        <v>107516</v>
      </c>
      <c r="D863" t="s">
        <v>20</v>
      </c>
      <c r="E863">
        <v>1280</v>
      </c>
      <c r="F863" t="s">
        <v>21</v>
      </c>
      <c r="G863" t="s">
        <v>22</v>
      </c>
      <c r="H863" s="44">
        <f t="shared" si="14"/>
        <v>83.996875000000003</v>
      </c>
      <c r="I863" s="75"/>
    </row>
    <row r="864" spans="1:9" x14ac:dyDescent="0.35">
      <c r="A864">
        <v>826</v>
      </c>
      <c r="B864" s="5">
        <v>2800</v>
      </c>
      <c r="C864" s="5">
        <v>12797</v>
      </c>
      <c r="D864" t="s">
        <v>20</v>
      </c>
      <c r="E864">
        <v>194</v>
      </c>
      <c r="F864" t="s">
        <v>21</v>
      </c>
      <c r="G864" t="s">
        <v>22</v>
      </c>
      <c r="H864" s="44">
        <f t="shared" si="14"/>
        <v>65.963917525773198</v>
      </c>
      <c r="I864" s="75"/>
    </row>
    <row r="865" spans="1:9" x14ac:dyDescent="0.35">
      <c r="A865">
        <v>828</v>
      </c>
      <c r="B865" s="5">
        <v>7100</v>
      </c>
      <c r="C865" s="5">
        <v>4899</v>
      </c>
      <c r="D865" t="s">
        <v>14</v>
      </c>
      <c r="E865">
        <v>70</v>
      </c>
      <c r="F865" t="s">
        <v>21</v>
      </c>
      <c r="G865" t="s">
        <v>22</v>
      </c>
      <c r="H865" s="44">
        <f t="shared" si="14"/>
        <v>69.98571428571428</v>
      </c>
      <c r="I865" s="75"/>
    </row>
    <row r="866" spans="1:9" x14ac:dyDescent="0.35">
      <c r="A866">
        <v>829</v>
      </c>
      <c r="B866" s="5">
        <v>9600</v>
      </c>
      <c r="C866" s="5">
        <v>4929</v>
      </c>
      <c r="D866" t="s">
        <v>14</v>
      </c>
      <c r="E866">
        <v>154</v>
      </c>
      <c r="F866" t="s">
        <v>21</v>
      </c>
      <c r="G866" t="s">
        <v>22</v>
      </c>
      <c r="H866" s="44">
        <f t="shared" si="14"/>
        <v>32.006493506493506</v>
      </c>
      <c r="I866" s="75"/>
    </row>
    <row r="867" spans="1:9" x14ac:dyDescent="0.35">
      <c r="A867">
        <v>830</v>
      </c>
      <c r="B867" s="5">
        <v>121600</v>
      </c>
      <c r="C867" s="5">
        <v>1424</v>
      </c>
      <c r="D867" t="s">
        <v>14</v>
      </c>
      <c r="E867">
        <v>22</v>
      </c>
      <c r="F867" t="s">
        <v>21</v>
      </c>
      <c r="G867" t="s">
        <v>22</v>
      </c>
      <c r="H867" s="44">
        <f t="shared" si="14"/>
        <v>64.727272727272734</v>
      </c>
      <c r="I867" s="75"/>
    </row>
    <row r="868" spans="1:9" x14ac:dyDescent="0.35">
      <c r="A868">
        <v>831</v>
      </c>
      <c r="B868" s="5">
        <v>97100</v>
      </c>
      <c r="C868" s="5">
        <v>105817</v>
      </c>
      <c r="D868" t="s">
        <v>20</v>
      </c>
      <c r="E868">
        <v>4233</v>
      </c>
      <c r="F868" t="s">
        <v>21</v>
      </c>
      <c r="G868" t="s">
        <v>22</v>
      </c>
      <c r="H868" s="44">
        <f t="shared" si="14"/>
        <v>24.998110087408456</v>
      </c>
      <c r="I868" s="75"/>
    </row>
    <row r="869" spans="1:9" x14ac:dyDescent="0.35">
      <c r="A869">
        <v>834</v>
      </c>
      <c r="B869" s="5">
        <v>7300</v>
      </c>
      <c r="C869" s="5">
        <v>11228</v>
      </c>
      <c r="D869" t="s">
        <v>20</v>
      </c>
      <c r="E869">
        <v>119</v>
      </c>
      <c r="F869" t="s">
        <v>21</v>
      </c>
      <c r="G869" t="s">
        <v>22</v>
      </c>
      <c r="H869" s="44">
        <f t="shared" si="14"/>
        <v>94.352941176470594</v>
      </c>
      <c r="I869" s="75"/>
    </row>
    <row r="870" spans="1:9" x14ac:dyDescent="0.35">
      <c r="A870">
        <v>835</v>
      </c>
      <c r="B870" s="5">
        <v>86200</v>
      </c>
      <c r="C870" s="5">
        <v>77355</v>
      </c>
      <c r="D870" t="s">
        <v>14</v>
      </c>
      <c r="E870">
        <v>1758</v>
      </c>
      <c r="F870" t="s">
        <v>21</v>
      </c>
      <c r="G870" t="s">
        <v>22</v>
      </c>
      <c r="H870" s="44">
        <f t="shared" si="14"/>
        <v>44.001706484641637</v>
      </c>
      <c r="I870" s="75"/>
    </row>
    <row r="871" spans="1:9" x14ac:dyDescent="0.35">
      <c r="A871">
        <v>836</v>
      </c>
      <c r="B871" s="5">
        <v>8100</v>
      </c>
      <c r="C871" s="5">
        <v>6086</v>
      </c>
      <c r="D871" t="s">
        <v>14</v>
      </c>
      <c r="E871">
        <v>94</v>
      </c>
      <c r="F871" t="s">
        <v>21</v>
      </c>
      <c r="G871" t="s">
        <v>22</v>
      </c>
      <c r="H871" s="44">
        <f t="shared" si="14"/>
        <v>64.744680851063833</v>
      </c>
      <c r="I871" s="75"/>
    </row>
    <row r="872" spans="1:9" x14ac:dyDescent="0.35">
      <c r="A872">
        <v>837</v>
      </c>
      <c r="B872" s="5">
        <v>17700</v>
      </c>
      <c r="C872" s="5">
        <v>150960</v>
      </c>
      <c r="D872" t="s">
        <v>20</v>
      </c>
      <c r="E872">
        <v>1797</v>
      </c>
      <c r="F872" t="s">
        <v>21</v>
      </c>
      <c r="G872" t="s">
        <v>22</v>
      </c>
      <c r="H872" s="44">
        <f t="shared" si="14"/>
        <v>84.00667779632721</v>
      </c>
      <c r="I872" s="75"/>
    </row>
    <row r="873" spans="1:9" x14ac:dyDescent="0.35">
      <c r="A873">
        <v>838</v>
      </c>
      <c r="B873" s="5">
        <v>6400</v>
      </c>
      <c r="C873" s="5">
        <v>8890</v>
      </c>
      <c r="D873" t="s">
        <v>20</v>
      </c>
      <c r="E873">
        <v>261</v>
      </c>
      <c r="F873" t="s">
        <v>21</v>
      </c>
      <c r="G873" t="s">
        <v>22</v>
      </c>
      <c r="H873" s="44">
        <f t="shared" si="14"/>
        <v>34.061302681992338</v>
      </c>
      <c r="I873" s="75"/>
    </row>
    <row r="874" spans="1:9" x14ac:dyDescent="0.35">
      <c r="A874">
        <v>839</v>
      </c>
      <c r="B874" s="5">
        <v>7700</v>
      </c>
      <c r="C874" s="5">
        <v>14644</v>
      </c>
      <c r="D874" t="s">
        <v>20</v>
      </c>
      <c r="E874">
        <v>157</v>
      </c>
      <c r="F874" t="s">
        <v>21</v>
      </c>
      <c r="G874" t="s">
        <v>22</v>
      </c>
      <c r="H874" s="44">
        <f t="shared" si="14"/>
        <v>93.273885350318466</v>
      </c>
      <c r="I874" s="75"/>
    </row>
    <row r="875" spans="1:9" x14ac:dyDescent="0.35">
      <c r="A875">
        <v>840</v>
      </c>
      <c r="B875" s="5">
        <v>116300</v>
      </c>
      <c r="C875" s="5">
        <v>116583</v>
      </c>
      <c r="D875" t="s">
        <v>20</v>
      </c>
      <c r="E875">
        <v>3533</v>
      </c>
      <c r="F875" t="s">
        <v>21</v>
      </c>
      <c r="G875" t="s">
        <v>22</v>
      </c>
      <c r="H875" s="44">
        <f t="shared" si="14"/>
        <v>32.998301726577978</v>
      </c>
      <c r="I875" s="75"/>
    </row>
    <row r="876" spans="1:9" x14ac:dyDescent="0.35">
      <c r="A876">
        <v>841</v>
      </c>
      <c r="B876" s="5">
        <v>9100</v>
      </c>
      <c r="C876" s="5">
        <v>12991</v>
      </c>
      <c r="D876" t="s">
        <v>20</v>
      </c>
      <c r="E876">
        <v>155</v>
      </c>
      <c r="F876" t="s">
        <v>21</v>
      </c>
      <c r="G876" t="s">
        <v>22</v>
      </c>
      <c r="H876" s="44">
        <f t="shared" si="14"/>
        <v>83.812903225806451</v>
      </c>
      <c r="I876" s="75"/>
    </row>
    <row r="877" spans="1:9" x14ac:dyDescent="0.35">
      <c r="A877">
        <v>843</v>
      </c>
      <c r="B877" s="5">
        <v>8800</v>
      </c>
      <c r="C877" s="5">
        <v>2703</v>
      </c>
      <c r="D877" t="s">
        <v>14</v>
      </c>
      <c r="E877">
        <v>33</v>
      </c>
      <c r="F877" t="s">
        <v>21</v>
      </c>
      <c r="G877" t="s">
        <v>22</v>
      </c>
      <c r="H877" s="44">
        <f t="shared" si="14"/>
        <v>81.909090909090907</v>
      </c>
      <c r="I877" s="75"/>
    </row>
    <row r="878" spans="1:9" x14ac:dyDescent="0.35">
      <c r="A878">
        <v>844</v>
      </c>
      <c r="B878" s="5">
        <v>8800</v>
      </c>
      <c r="C878" s="5">
        <v>8747</v>
      </c>
      <c r="D878" t="s">
        <v>74</v>
      </c>
      <c r="E878">
        <v>94</v>
      </c>
      <c r="F878" t="s">
        <v>21</v>
      </c>
      <c r="G878" t="s">
        <v>22</v>
      </c>
      <c r="H878" s="44">
        <f t="shared" si="14"/>
        <v>93.053191489361708</v>
      </c>
      <c r="I878" s="75"/>
    </row>
    <row r="879" spans="1:9" x14ac:dyDescent="0.35">
      <c r="A879">
        <v>846</v>
      </c>
      <c r="B879" s="5">
        <v>1000</v>
      </c>
      <c r="C879" s="5">
        <v>5085</v>
      </c>
      <c r="D879" t="s">
        <v>20</v>
      </c>
      <c r="E879">
        <v>48</v>
      </c>
      <c r="F879" t="s">
        <v>21</v>
      </c>
      <c r="G879" t="s">
        <v>22</v>
      </c>
      <c r="H879" s="44">
        <f t="shared" si="14"/>
        <v>105.9375</v>
      </c>
      <c r="I879" s="75"/>
    </row>
    <row r="880" spans="1:9" x14ac:dyDescent="0.35">
      <c r="A880">
        <v>847</v>
      </c>
      <c r="B880" s="5">
        <v>4700</v>
      </c>
      <c r="C880" s="5">
        <v>11174</v>
      </c>
      <c r="D880" t="s">
        <v>20</v>
      </c>
      <c r="E880">
        <v>110</v>
      </c>
      <c r="F880" t="s">
        <v>21</v>
      </c>
      <c r="G880" t="s">
        <v>22</v>
      </c>
      <c r="H880" s="44">
        <f t="shared" si="14"/>
        <v>101.58181818181818</v>
      </c>
      <c r="I880" s="75"/>
    </row>
    <row r="881" spans="1:9" x14ac:dyDescent="0.35">
      <c r="A881">
        <v>848</v>
      </c>
      <c r="B881" s="5">
        <v>3200</v>
      </c>
      <c r="C881" s="5">
        <v>10831</v>
      </c>
      <c r="D881" t="s">
        <v>20</v>
      </c>
      <c r="E881">
        <v>172</v>
      </c>
      <c r="F881" t="s">
        <v>21</v>
      </c>
      <c r="G881" t="s">
        <v>22</v>
      </c>
      <c r="H881" s="44">
        <f t="shared" si="14"/>
        <v>62.970930232558139</v>
      </c>
      <c r="I881" s="75"/>
    </row>
    <row r="882" spans="1:9" x14ac:dyDescent="0.35">
      <c r="A882">
        <v>849</v>
      </c>
      <c r="B882" s="5">
        <v>6700</v>
      </c>
      <c r="C882" s="5">
        <v>8917</v>
      </c>
      <c r="D882" t="s">
        <v>20</v>
      </c>
      <c r="E882">
        <v>307</v>
      </c>
      <c r="F882" t="s">
        <v>21</v>
      </c>
      <c r="G882" t="s">
        <v>22</v>
      </c>
      <c r="H882" s="44">
        <f t="shared" si="14"/>
        <v>29.045602605863191</v>
      </c>
      <c r="I882" s="75"/>
    </row>
    <row r="883" spans="1:9" x14ac:dyDescent="0.35">
      <c r="A883">
        <v>850</v>
      </c>
      <c r="B883" s="5">
        <v>100</v>
      </c>
      <c r="C883" s="5">
        <v>1</v>
      </c>
      <c r="D883" t="s">
        <v>14</v>
      </c>
      <c r="E883">
        <v>1</v>
      </c>
      <c r="F883" t="s">
        <v>21</v>
      </c>
      <c r="G883" t="s">
        <v>22</v>
      </c>
      <c r="H883" s="44">
        <f t="shared" si="14"/>
        <v>1</v>
      </c>
      <c r="I883" s="75"/>
    </row>
    <row r="884" spans="1:9" x14ac:dyDescent="0.35">
      <c r="A884">
        <v>851</v>
      </c>
      <c r="B884" s="5">
        <v>6000</v>
      </c>
      <c r="C884" s="5">
        <v>12468</v>
      </c>
      <c r="D884" t="s">
        <v>20</v>
      </c>
      <c r="E884">
        <v>160</v>
      </c>
      <c r="F884" t="s">
        <v>21</v>
      </c>
      <c r="G884" t="s">
        <v>22</v>
      </c>
      <c r="H884" s="44">
        <f t="shared" si="14"/>
        <v>77.924999999999997</v>
      </c>
      <c r="I884" s="75"/>
    </row>
    <row r="885" spans="1:9" x14ac:dyDescent="0.35">
      <c r="A885">
        <v>852</v>
      </c>
      <c r="B885" s="5">
        <v>4900</v>
      </c>
      <c r="C885" s="5">
        <v>2505</v>
      </c>
      <c r="D885" t="s">
        <v>14</v>
      </c>
      <c r="E885">
        <v>31</v>
      </c>
      <c r="F885" t="s">
        <v>21</v>
      </c>
      <c r="G885" t="s">
        <v>22</v>
      </c>
      <c r="H885" s="44">
        <f t="shared" si="14"/>
        <v>80.806451612903231</v>
      </c>
      <c r="I885" s="75"/>
    </row>
    <row r="886" spans="1:9" x14ac:dyDescent="0.35">
      <c r="A886">
        <v>856</v>
      </c>
      <c r="B886" s="5">
        <v>2400</v>
      </c>
      <c r="C886" s="5">
        <v>8558</v>
      </c>
      <c r="D886" t="s">
        <v>20</v>
      </c>
      <c r="E886">
        <v>158</v>
      </c>
      <c r="F886" t="s">
        <v>21</v>
      </c>
      <c r="G886" t="s">
        <v>22</v>
      </c>
      <c r="H886" s="44">
        <f t="shared" si="14"/>
        <v>54.164556962025316</v>
      </c>
      <c r="I886" s="75"/>
    </row>
    <row r="887" spans="1:9" x14ac:dyDescent="0.35">
      <c r="A887">
        <v>858</v>
      </c>
      <c r="B887" s="5">
        <v>4000</v>
      </c>
      <c r="C887" s="5">
        <v>2778</v>
      </c>
      <c r="D887" t="s">
        <v>14</v>
      </c>
      <c r="E887">
        <v>35</v>
      </c>
      <c r="F887" t="s">
        <v>21</v>
      </c>
      <c r="G887" t="s">
        <v>22</v>
      </c>
      <c r="H887" s="44">
        <f t="shared" si="14"/>
        <v>79.371428571428567</v>
      </c>
      <c r="I887" s="75"/>
    </row>
    <row r="888" spans="1:9" x14ac:dyDescent="0.35">
      <c r="A888">
        <v>859</v>
      </c>
      <c r="B888" s="5">
        <v>7300</v>
      </c>
      <c r="C888" s="5">
        <v>2594</v>
      </c>
      <c r="D888" t="s">
        <v>14</v>
      </c>
      <c r="E888">
        <v>63</v>
      </c>
      <c r="F888" t="s">
        <v>21</v>
      </c>
      <c r="G888" t="s">
        <v>22</v>
      </c>
      <c r="H888" s="44">
        <f t="shared" si="14"/>
        <v>41.174603174603178</v>
      </c>
      <c r="I888" s="75"/>
    </row>
    <row r="889" spans="1:9" x14ac:dyDescent="0.35">
      <c r="A889">
        <v>860</v>
      </c>
      <c r="B889" s="5">
        <v>2000</v>
      </c>
      <c r="C889" s="5">
        <v>5033</v>
      </c>
      <c r="D889" t="s">
        <v>20</v>
      </c>
      <c r="E889">
        <v>65</v>
      </c>
      <c r="F889" t="s">
        <v>21</v>
      </c>
      <c r="G889" t="s">
        <v>22</v>
      </c>
      <c r="H889" s="44">
        <f t="shared" si="14"/>
        <v>77.430769230769229</v>
      </c>
      <c r="I889" s="75"/>
    </row>
    <row r="890" spans="1:9" x14ac:dyDescent="0.35">
      <c r="A890">
        <v>861</v>
      </c>
      <c r="B890" s="5">
        <v>8800</v>
      </c>
      <c r="C890" s="5">
        <v>9317</v>
      </c>
      <c r="D890" t="s">
        <v>20</v>
      </c>
      <c r="E890">
        <v>163</v>
      </c>
      <c r="F890" t="s">
        <v>21</v>
      </c>
      <c r="G890" t="s">
        <v>22</v>
      </c>
      <c r="H890" s="44">
        <f t="shared" si="14"/>
        <v>57.159509202453989</v>
      </c>
      <c r="I890" s="75"/>
    </row>
    <row r="891" spans="1:9" x14ac:dyDescent="0.35">
      <c r="A891">
        <v>862</v>
      </c>
      <c r="B891" s="5">
        <v>3500</v>
      </c>
      <c r="C891" s="5">
        <v>6560</v>
      </c>
      <c r="D891" t="s">
        <v>20</v>
      </c>
      <c r="E891">
        <v>85</v>
      </c>
      <c r="F891" t="s">
        <v>21</v>
      </c>
      <c r="G891" t="s">
        <v>22</v>
      </c>
      <c r="H891" s="44">
        <f t="shared" si="14"/>
        <v>77.17647058823529</v>
      </c>
      <c r="I891" s="75"/>
    </row>
    <row r="892" spans="1:9" x14ac:dyDescent="0.35">
      <c r="A892">
        <v>863</v>
      </c>
      <c r="B892" s="5">
        <v>1400</v>
      </c>
      <c r="C892" s="5">
        <v>5415</v>
      </c>
      <c r="D892" t="s">
        <v>20</v>
      </c>
      <c r="E892">
        <v>217</v>
      </c>
      <c r="F892" t="s">
        <v>21</v>
      </c>
      <c r="G892" t="s">
        <v>22</v>
      </c>
      <c r="H892" s="44">
        <f t="shared" si="14"/>
        <v>24.953917050691246</v>
      </c>
      <c r="I892" s="75"/>
    </row>
    <row r="893" spans="1:9" x14ac:dyDescent="0.35">
      <c r="A893">
        <v>864</v>
      </c>
      <c r="B893" s="5">
        <v>4200</v>
      </c>
      <c r="C893" s="5">
        <v>14577</v>
      </c>
      <c r="D893" t="s">
        <v>20</v>
      </c>
      <c r="E893">
        <v>150</v>
      </c>
      <c r="F893" t="s">
        <v>21</v>
      </c>
      <c r="G893" t="s">
        <v>22</v>
      </c>
      <c r="H893" s="44">
        <f t="shared" si="14"/>
        <v>97.18</v>
      </c>
      <c r="I893" s="75"/>
    </row>
    <row r="894" spans="1:9" x14ac:dyDescent="0.35">
      <c r="A894">
        <v>865</v>
      </c>
      <c r="B894" s="5">
        <v>81000</v>
      </c>
      <c r="C894" s="5">
        <v>150515</v>
      </c>
      <c r="D894" t="s">
        <v>20</v>
      </c>
      <c r="E894">
        <v>3272</v>
      </c>
      <c r="F894" t="s">
        <v>21</v>
      </c>
      <c r="G894" t="s">
        <v>22</v>
      </c>
      <c r="H894" s="44">
        <f t="shared" si="14"/>
        <v>46.000916870415651</v>
      </c>
      <c r="I894" s="75"/>
    </row>
    <row r="895" spans="1:9" x14ac:dyDescent="0.35">
      <c r="A895">
        <v>866</v>
      </c>
      <c r="B895" s="5">
        <v>182800</v>
      </c>
      <c r="C895" s="5">
        <v>79045</v>
      </c>
      <c r="D895" t="s">
        <v>74</v>
      </c>
      <c r="E895">
        <v>898</v>
      </c>
      <c r="F895" t="s">
        <v>21</v>
      </c>
      <c r="G895" t="s">
        <v>22</v>
      </c>
      <c r="H895" s="44">
        <f t="shared" si="14"/>
        <v>88.023385300668153</v>
      </c>
      <c r="I895" s="75"/>
    </row>
    <row r="896" spans="1:9" x14ac:dyDescent="0.35">
      <c r="A896">
        <v>867</v>
      </c>
      <c r="B896" s="5">
        <v>4800</v>
      </c>
      <c r="C896" s="5">
        <v>7797</v>
      </c>
      <c r="D896" t="s">
        <v>20</v>
      </c>
      <c r="E896">
        <v>300</v>
      </c>
      <c r="F896" t="s">
        <v>21</v>
      </c>
      <c r="G896" t="s">
        <v>22</v>
      </c>
      <c r="H896" s="44">
        <f t="shared" si="14"/>
        <v>25.99</v>
      </c>
      <c r="I896" s="75"/>
    </row>
    <row r="897" spans="1:9" x14ac:dyDescent="0.35">
      <c r="A897">
        <v>868</v>
      </c>
      <c r="B897" s="5">
        <v>7000</v>
      </c>
      <c r="C897" s="5">
        <v>12939</v>
      </c>
      <c r="D897" t="s">
        <v>20</v>
      </c>
      <c r="E897">
        <v>126</v>
      </c>
      <c r="F897" t="s">
        <v>21</v>
      </c>
      <c r="G897" t="s">
        <v>22</v>
      </c>
      <c r="H897" s="44">
        <f t="shared" si="14"/>
        <v>102.69047619047619</v>
      </c>
      <c r="I897" s="75"/>
    </row>
    <row r="898" spans="1:9" x14ac:dyDescent="0.35">
      <c r="A898">
        <v>869</v>
      </c>
      <c r="B898" s="5">
        <v>161900</v>
      </c>
      <c r="C898" s="5">
        <v>38376</v>
      </c>
      <c r="D898" t="s">
        <v>14</v>
      </c>
      <c r="E898">
        <v>526</v>
      </c>
      <c r="F898" t="s">
        <v>21</v>
      </c>
      <c r="G898" t="s">
        <v>22</v>
      </c>
      <c r="H898" s="44">
        <f t="shared" ref="H898:H961" si="15">IFERROR(C898/E898, "n/a")</f>
        <v>72.958174904942965</v>
      </c>
      <c r="I898" s="75"/>
    </row>
    <row r="899" spans="1:9" x14ac:dyDescent="0.35">
      <c r="A899">
        <v>870</v>
      </c>
      <c r="B899" s="5">
        <v>7700</v>
      </c>
      <c r="C899" s="5">
        <v>6920</v>
      </c>
      <c r="D899" t="s">
        <v>14</v>
      </c>
      <c r="E899">
        <v>121</v>
      </c>
      <c r="F899" t="s">
        <v>21</v>
      </c>
      <c r="G899" t="s">
        <v>22</v>
      </c>
      <c r="H899" s="44">
        <f t="shared" si="15"/>
        <v>57.190082644628099</v>
      </c>
      <c r="I899" s="75"/>
    </row>
    <row r="900" spans="1:9" x14ac:dyDescent="0.35">
      <c r="A900">
        <v>871</v>
      </c>
      <c r="B900" s="5">
        <v>71500</v>
      </c>
      <c r="C900" s="5">
        <v>194912</v>
      </c>
      <c r="D900" t="s">
        <v>20</v>
      </c>
      <c r="E900">
        <v>2320</v>
      </c>
      <c r="F900" t="s">
        <v>21</v>
      </c>
      <c r="G900" t="s">
        <v>22</v>
      </c>
      <c r="H900" s="44">
        <f t="shared" si="15"/>
        <v>84.013793103448279</v>
      </c>
      <c r="I900" s="75"/>
    </row>
    <row r="901" spans="1:9" x14ac:dyDescent="0.35">
      <c r="A901">
        <v>873</v>
      </c>
      <c r="B901" s="5">
        <v>42100</v>
      </c>
      <c r="C901" s="5">
        <v>79268</v>
      </c>
      <c r="D901" t="s">
        <v>20</v>
      </c>
      <c r="E901">
        <v>1887</v>
      </c>
      <c r="F901" t="s">
        <v>21</v>
      </c>
      <c r="G901" t="s">
        <v>22</v>
      </c>
      <c r="H901" s="44">
        <f t="shared" si="15"/>
        <v>42.007419183889773</v>
      </c>
      <c r="I901" s="75"/>
    </row>
    <row r="902" spans="1:9" x14ac:dyDescent="0.35">
      <c r="A902">
        <v>874</v>
      </c>
      <c r="B902" s="5">
        <v>40200</v>
      </c>
      <c r="C902" s="5">
        <v>139468</v>
      </c>
      <c r="D902" t="s">
        <v>20</v>
      </c>
      <c r="E902">
        <v>4358</v>
      </c>
      <c r="F902" t="s">
        <v>21</v>
      </c>
      <c r="G902" t="s">
        <v>22</v>
      </c>
      <c r="H902" s="44">
        <f t="shared" si="15"/>
        <v>32.002753556677376</v>
      </c>
      <c r="I902" s="75"/>
    </row>
    <row r="903" spans="1:9" x14ac:dyDescent="0.35">
      <c r="A903">
        <v>875</v>
      </c>
      <c r="B903" s="5">
        <v>7900</v>
      </c>
      <c r="C903" s="5">
        <v>5465</v>
      </c>
      <c r="D903" t="s">
        <v>14</v>
      </c>
      <c r="E903">
        <v>67</v>
      </c>
      <c r="F903" t="s">
        <v>21</v>
      </c>
      <c r="G903" t="s">
        <v>22</v>
      </c>
      <c r="H903" s="44">
        <f t="shared" si="15"/>
        <v>81.567164179104481</v>
      </c>
      <c r="I903" s="75"/>
    </row>
    <row r="904" spans="1:9" x14ac:dyDescent="0.35">
      <c r="A904">
        <v>877</v>
      </c>
      <c r="B904" s="5">
        <v>163600</v>
      </c>
      <c r="C904" s="5">
        <v>126628</v>
      </c>
      <c r="D904" t="s">
        <v>14</v>
      </c>
      <c r="E904">
        <v>1229</v>
      </c>
      <c r="F904" t="s">
        <v>21</v>
      </c>
      <c r="G904" t="s">
        <v>22</v>
      </c>
      <c r="H904" s="44">
        <f t="shared" si="15"/>
        <v>103.033360455655</v>
      </c>
      <c r="I904" s="75"/>
    </row>
    <row r="905" spans="1:9" x14ac:dyDescent="0.35">
      <c r="A905">
        <v>879</v>
      </c>
      <c r="B905" s="5">
        <v>1000</v>
      </c>
      <c r="C905" s="5">
        <v>5438</v>
      </c>
      <c r="D905" t="s">
        <v>20</v>
      </c>
      <c r="E905">
        <v>53</v>
      </c>
      <c r="F905" t="s">
        <v>21</v>
      </c>
      <c r="G905" t="s">
        <v>22</v>
      </c>
      <c r="H905" s="44">
        <f t="shared" si="15"/>
        <v>102.60377358490567</v>
      </c>
      <c r="I905" s="75"/>
    </row>
    <row r="906" spans="1:9" x14ac:dyDescent="0.35">
      <c r="A906">
        <v>880</v>
      </c>
      <c r="B906" s="5">
        <v>84500</v>
      </c>
      <c r="C906" s="5">
        <v>193101</v>
      </c>
      <c r="D906" t="s">
        <v>20</v>
      </c>
      <c r="E906">
        <v>2414</v>
      </c>
      <c r="F906" t="s">
        <v>21</v>
      </c>
      <c r="G906" t="s">
        <v>22</v>
      </c>
      <c r="H906" s="44">
        <f t="shared" si="15"/>
        <v>79.992129246064621</v>
      </c>
      <c r="I906" s="75"/>
    </row>
    <row r="907" spans="1:9" x14ac:dyDescent="0.35">
      <c r="A907">
        <v>881</v>
      </c>
      <c r="B907" s="5">
        <v>81300</v>
      </c>
      <c r="C907" s="5">
        <v>31665</v>
      </c>
      <c r="D907" t="s">
        <v>14</v>
      </c>
      <c r="E907">
        <v>452</v>
      </c>
      <c r="F907" t="s">
        <v>21</v>
      </c>
      <c r="G907" t="s">
        <v>22</v>
      </c>
      <c r="H907" s="44">
        <f t="shared" si="15"/>
        <v>70.055309734513273</v>
      </c>
      <c r="I907" s="75"/>
    </row>
    <row r="908" spans="1:9" x14ac:dyDescent="0.35">
      <c r="A908">
        <v>882</v>
      </c>
      <c r="B908" s="5">
        <v>800</v>
      </c>
      <c r="C908" s="5">
        <v>2960</v>
      </c>
      <c r="D908" t="s">
        <v>20</v>
      </c>
      <c r="E908">
        <v>80</v>
      </c>
      <c r="F908" t="s">
        <v>21</v>
      </c>
      <c r="G908" t="s">
        <v>22</v>
      </c>
      <c r="H908" s="44">
        <f t="shared" si="15"/>
        <v>37</v>
      </c>
      <c r="I908" s="75"/>
    </row>
    <row r="909" spans="1:9" x14ac:dyDescent="0.35">
      <c r="A909">
        <v>883</v>
      </c>
      <c r="B909" s="5">
        <v>3400</v>
      </c>
      <c r="C909" s="5">
        <v>8089</v>
      </c>
      <c r="D909" t="s">
        <v>20</v>
      </c>
      <c r="E909">
        <v>193</v>
      </c>
      <c r="F909" t="s">
        <v>21</v>
      </c>
      <c r="G909" t="s">
        <v>22</v>
      </c>
      <c r="H909" s="44">
        <f t="shared" si="15"/>
        <v>41.911917098445599</v>
      </c>
      <c r="I909" s="75"/>
    </row>
    <row r="910" spans="1:9" x14ac:dyDescent="0.35">
      <c r="A910">
        <v>884</v>
      </c>
      <c r="B910" s="5">
        <v>170800</v>
      </c>
      <c r="C910" s="5">
        <v>109374</v>
      </c>
      <c r="D910" t="s">
        <v>14</v>
      </c>
      <c r="E910">
        <v>1886</v>
      </c>
      <c r="F910" t="s">
        <v>21</v>
      </c>
      <c r="G910" t="s">
        <v>22</v>
      </c>
      <c r="H910" s="44">
        <f t="shared" si="15"/>
        <v>57.992576882290564</v>
      </c>
      <c r="I910" s="75"/>
    </row>
    <row r="911" spans="1:9" x14ac:dyDescent="0.35">
      <c r="A911">
        <v>885</v>
      </c>
      <c r="B911" s="5">
        <v>1800</v>
      </c>
      <c r="C911" s="5">
        <v>2129</v>
      </c>
      <c r="D911" t="s">
        <v>20</v>
      </c>
      <c r="E911">
        <v>52</v>
      </c>
      <c r="F911" t="s">
        <v>21</v>
      </c>
      <c r="G911" t="s">
        <v>22</v>
      </c>
      <c r="H911" s="44">
        <f t="shared" si="15"/>
        <v>40.942307692307693</v>
      </c>
      <c r="I911" s="75"/>
    </row>
    <row r="912" spans="1:9" x14ac:dyDescent="0.35">
      <c r="A912">
        <v>886</v>
      </c>
      <c r="B912" s="5">
        <v>150600</v>
      </c>
      <c r="C912" s="5">
        <v>127745</v>
      </c>
      <c r="D912" t="s">
        <v>14</v>
      </c>
      <c r="E912">
        <v>1825</v>
      </c>
      <c r="F912" t="s">
        <v>21</v>
      </c>
      <c r="G912" t="s">
        <v>22</v>
      </c>
      <c r="H912" s="44">
        <f t="shared" si="15"/>
        <v>69.9972602739726</v>
      </c>
      <c r="I912" s="75"/>
    </row>
    <row r="913" spans="1:9" x14ac:dyDescent="0.35">
      <c r="A913">
        <v>887</v>
      </c>
      <c r="B913" s="5">
        <v>7800</v>
      </c>
      <c r="C913" s="5">
        <v>2289</v>
      </c>
      <c r="D913" t="s">
        <v>14</v>
      </c>
      <c r="E913">
        <v>31</v>
      </c>
      <c r="F913" t="s">
        <v>21</v>
      </c>
      <c r="G913" t="s">
        <v>22</v>
      </c>
      <c r="H913" s="44">
        <f t="shared" si="15"/>
        <v>73.838709677419359</v>
      </c>
      <c r="I913" s="75"/>
    </row>
    <row r="914" spans="1:9" x14ac:dyDescent="0.35">
      <c r="A914">
        <v>888</v>
      </c>
      <c r="B914" s="5">
        <v>5800</v>
      </c>
      <c r="C914" s="5">
        <v>12174</v>
      </c>
      <c r="D914" t="s">
        <v>20</v>
      </c>
      <c r="E914">
        <v>290</v>
      </c>
      <c r="F914" t="s">
        <v>21</v>
      </c>
      <c r="G914" t="s">
        <v>22</v>
      </c>
      <c r="H914" s="44">
        <f t="shared" si="15"/>
        <v>41.979310344827589</v>
      </c>
      <c r="I914" s="75"/>
    </row>
    <row r="915" spans="1:9" x14ac:dyDescent="0.35">
      <c r="A915">
        <v>889</v>
      </c>
      <c r="B915" s="5">
        <v>5600</v>
      </c>
      <c r="C915" s="5">
        <v>9508</v>
      </c>
      <c r="D915" t="s">
        <v>20</v>
      </c>
      <c r="E915">
        <v>122</v>
      </c>
      <c r="F915" t="s">
        <v>21</v>
      </c>
      <c r="G915" t="s">
        <v>22</v>
      </c>
      <c r="H915" s="44">
        <f t="shared" si="15"/>
        <v>77.93442622950819</v>
      </c>
      <c r="I915" s="75"/>
    </row>
    <row r="916" spans="1:9" x14ac:dyDescent="0.35">
      <c r="A916">
        <v>890</v>
      </c>
      <c r="B916" s="5">
        <v>134400</v>
      </c>
      <c r="C916" s="5">
        <v>155849</v>
      </c>
      <c r="D916" t="s">
        <v>20</v>
      </c>
      <c r="E916">
        <v>1470</v>
      </c>
      <c r="F916" t="s">
        <v>21</v>
      </c>
      <c r="G916" t="s">
        <v>22</v>
      </c>
      <c r="H916" s="44">
        <f t="shared" si="15"/>
        <v>106.01972789115646</v>
      </c>
      <c r="I916" s="75"/>
    </row>
    <row r="917" spans="1:9" x14ac:dyDescent="0.35">
      <c r="A917">
        <v>892</v>
      </c>
      <c r="B917" s="5">
        <v>6000</v>
      </c>
      <c r="C917" s="5">
        <v>13835</v>
      </c>
      <c r="D917" t="s">
        <v>20</v>
      </c>
      <c r="E917">
        <v>182</v>
      </c>
      <c r="F917" t="s">
        <v>21</v>
      </c>
      <c r="G917" t="s">
        <v>22</v>
      </c>
      <c r="H917" s="44">
        <f t="shared" si="15"/>
        <v>76.016483516483518</v>
      </c>
      <c r="I917" s="75"/>
    </row>
    <row r="918" spans="1:9" x14ac:dyDescent="0.35">
      <c r="A918">
        <v>895</v>
      </c>
      <c r="B918" s="5">
        <v>159800</v>
      </c>
      <c r="C918" s="5">
        <v>11108</v>
      </c>
      <c r="D918" t="s">
        <v>14</v>
      </c>
      <c r="E918">
        <v>107</v>
      </c>
      <c r="F918" t="s">
        <v>21</v>
      </c>
      <c r="G918" t="s">
        <v>22</v>
      </c>
      <c r="H918" s="44">
        <f t="shared" si="15"/>
        <v>103.81308411214954</v>
      </c>
      <c r="I918" s="75"/>
    </row>
    <row r="919" spans="1:9" x14ac:dyDescent="0.35">
      <c r="A919">
        <v>897</v>
      </c>
      <c r="B919" s="5">
        <v>8800</v>
      </c>
      <c r="C919" s="5">
        <v>2437</v>
      </c>
      <c r="D919" t="s">
        <v>14</v>
      </c>
      <c r="E919">
        <v>27</v>
      </c>
      <c r="F919" t="s">
        <v>21</v>
      </c>
      <c r="G919" t="s">
        <v>22</v>
      </c>
      <c r="H919" s="44">
        <f t="shared" si="15"/>
        <v>90.259259259259252</v>
      </c>
      <c r="I919" s="75"/>
    </row>
    <row r="920" spans="1:9" x14ac:dyDescent="0.35">
      <c r="A920">
        <v>898</v>
      </c>
      <c r="B920" s="5">
        <v>179100</v>
      </c>
      <c r="C920" s="5">
        <v>93991</v>
      </c>
      <c r="D920" t="s">
        <v>14</v>
      </c>
      <c r="E920">
        <v>1221</v>
      </c>
      <c r="F920" t="s">
        <v>21</v>
      </c>
      <c r="G920" t="s">
        <v>22</v>
      </c>
      <c r="H920" s="44">
        <f t="shared" si="15"/>
        <v>76.978705978705975</v>
      </c>
      <c r="I920" s="75"/>
    </row>
    <row r="921" spans="1:9" x14ac:dyDescent="0.35">
      <c r="A921">
        <v>900</v>
      </c>
      <c r="B921" s="5">
        <v>100</v>
      </c>
      <c r="C921" s="5">
        <v>2</v>
      </c>
      <c r="D921" t="s">
        <v>14</v>
      </c>
      <c r="E921">
        <v>1</v>
      </c>
      <c r="F921" t="s">
        <v>21</v>
      </c>
      <c r="G921" t="s">
        <v>22</v>
      </c>
      <c r="H921" s="44">
        <f t="shared" si="15"/>
        <v>2</v>
      </c>
      <c r="I921" s="75"/>
    </row>
    <row r="922" spans="1:9" x14ac:dyDescent="0.35">
      <c r="A922">
        <v>901</v>
      </c>
      <c r="B922" s="5">
        <v>5600</v>
      </c>
      <c r="C922" s="5">
        <v>8746</v>
      </c>
      <c r="D922" t="s">
        <v>20</v>
      </c>
      <c r="E922">
        <v>159</v>
      </c>
      <c r="F922" t="s">
        <v>21</v>
      </c>
      <c r="G922" t="s">
        <v>22</v>
      </c>
      <c r="H922" s="44">
        <f t="shared" si="15"/>
        <v>55.0062893081761</v>
      </c>
      <c r="I922" s="75"/>
    </row>
    <row r="923" spans="1:9" x14ac:dyDescent="0.35">
      <c r="A923">
        <v>902</v>
      </c>
      <c r="B923" s="5">
        <v>1400</v>
      </c>
      <c r="C923" s="5">
        <v>3534</v>
      </c>
      <c r="D923" t="s">
        <v>20</v>
      </c>
      <c r="E923">
        <v>110</v>
      </c>
      <c r="F923" t="s">
        <v>21</v>
      </c>
      <c r="G923" t="s">
        <v>22</v>
      </c>
      <c r="H923" s="44">
        <f t="shared" si="15"/>
        <v>32.127272727272725</v>
      </c>
      <c r="I923" s="75"/>
    </row>
    <row r="924" spans="1:9" x14ac:dyDescent="0.35">
      <c r="A924">
        <v>903</v>
      </c>
      <c r="B924" s="5">
        <v>41000</v>
      </c>
      <c r="C924" s="5">
        <v>709</v>
      </c>
      <c r="D924" t="s">
        <v>47</v>
      </c>
      <c r="E924">
        <v>14</v>
      </c>
      <c r="F924" t="s">
        <v>21</v>
      </c>
      <c r="G924" t="s">
        <v>22</v>
      </c>
      <c r="H924" s="44">
        <f t="shared" si="15"/>
        <v>50.642857142857146</v>
      </c>
      <c r="I924" s="75"/>
    </row>
    <row r="925" spans="1:9" x14ac:dyDescent="0.35">
      <c r="A925">
        <v>904</v>
      </c>
      <c r="B925" s="5">
        <v>6500</v>
      </c>
      <c r="C925" s="5">
        <v>795</v>
      </c>
      <c r="D925" t="s">
        <v>14</v>
      </c>
      <c r="E925">
        <v>16</v>
      </c>
      <c r="F925" t="s">
        <v>21</v>
      </c>
      <c r="G925" t="s">
        <v>22</v>
      </c>
      <c r="H925" s="44">
        <f t="shared" si="15"/>
        <v>49.6875</v>
      </c>
      <c r="I925" s="75"/>
    </row>
    <row r="926" spans="1:9" x14ac:dyDescent="0.35">
      <c r="A926">
        <v>905</v>
      </c>
      <c r="B926" s="5">
        <v>7900</v>
      </c>
      <c r="C926" s="5">
        <v>12955</v>
      </c>
      <c r="D926" t="s">
        <v>20</v>
      </c>
      <c r="E926">
        <v>236</v>
      </c>
      <c r="F926" t="s">
        <v>21</v>
      </c>
      <c r="G926" t="s">
        <v>22</v>
      </c>
      <c r="H926" s="44">
        <f t="shared" si="15"/>
        <v>54.894067796610166</v>
      </c>
      <c r="I926" s="75"/>
    </row>
    <row r="927" spans="1:9" x14ac:dyDescent="0.35">
      <c r="A927">
        <v>906</v>
      </c>
      <c r="B927" s="5">
        <v>5500</v>
      </c>
      <c r="C927" s="5">
        <v>8964</v>
      </c>
      <c r="D927" t="s">
        <v>20</v>
      </c>
      <c r="E927">
        <v>191</v>
      </c>
      <c r="F927" t="s">
        <v>21</v>
      </c>
      <c r="G927" t="s">
        <v>22</v>
      </c>
      <c r="H927" s="44">
        <f t="shared" si="15"/>
        <v>46.931937172774866</v>
      </c>
      <c r="I927" s="75"/>
    </row>
    <row r="928" spans="1:9" x14ac:dyDescent="0.35">
      <c r="A928">
        <v>907</v>
      </c>
      <c r="B928" s="5">
        <v>9100</v>
      </c>
      <c r="C928" s="5">
        <v>1843</v>
      </c>
      <c r="D928" t="s">
        <v>14</v>
      </c>
      <c r="E928">
        <v>41</v>
      </c>
      <c r="F928" t="s">
        <v>21</v>
      </c>
      <c r="G928" t="s">
        <v>22</v>
      </c>
      <c r="H928" s="44">
        <f t="shared" si="15"/>
        <v>44.951219512195124</v>
      </c>
      <c r="I928" s="75"/>
    </row>
    <row r="929" spans="1:9" x14ac:dyDescent="0.35">
      <c r="A929">
        <v>908</v>
      </c>
      <c r="B929" s="5">
        <v>38200</v>
      </c>
      <c r="C929" s="5">
        <v>121950</v>
      </c>
      <c r="D929" t="s">
        <v>20</v>
      </c>
      <c r="E929">
        <v>3934</v>
      </c>
      <c r="F929" t="s">
        <v>21</v>
      </c>
      <c r="G929" t="s">
        <v>22</v>
      </c>
      <c r="H929" s="44">
        <f t="shared" si="15"/>
        <v>30.99898322318251</v>
      </c>
      <c r="I929" s="75"/>
    </row>
    <row r="930" spans="1:9" x14ac:dyDescent="0.35">
      <c r="A930">
        <v>910</v>
      </c>
      <c r="B930" s="5">
        <v>154500</v>
      </c>
      <c r="C930" s="5">
        <v>30215</v>
      </c>
      <c r="D930" t="s">
        <v>74</v>
      </c>
      <c r="E930">
        <v>296</v>
      </c>
      <c r="F930" t="s">
        <v>21</v>
      </c>
      <c r="G930" t="s">
        <v>22</v>
      </c>
      <c r="H930" s="44">
        <f t="shared" si="15"/>
        <v>102.07770270270271</v>
      </c>
      <c r="I930" s="75"/>
    </row>
    <row r="931" spans="1:9" x14ac:dyDescent="0.35">
      <c r="A931">
        <v>911</v>
      </c>
      <c r="B931" s="5">
        <v>5800</v>
      </c>
      <c r="C931" s="5">
        <v>11539</v>
      </c>
      <c r="D931" t="s">
        <v>20</v>
      </c>
      <c r="E931">
        <v>462</v>
      </c>
      <c r="F931" t="s">
        <v>21</v>
      </c>
      <c r="G931" t="s">
        <v>22</v>
      </c>
      <c r="H931" s="44">
        <f t="shared" si="15"/>
        <v>24.976190476190474</v>
      </c>
      <c r="I931" s="75"/>
    </row>
    <row r="932" spans="1:9" x14ac:dyDescent="0.35">
      <c r="A932">
        <v>912</v>
      </c>
      <c r="B932" s="5">
        <v>1800</v>
      </c>
      <c r="C932" s="5">
        <v>14310</v>
      </c>
      <c r="D932" t="s">
        <v>20</v>
      </c>
      <c r="E932">
        <v>179</v>
      </c>
      <c r="F932" t="s">
        <v>21</v>
      </c>
      <c r="G932" t="s">
        <v>22</v>
      </c>
      <c r="H932" s="44">
        <f t="shared" si="15"/>
        <v>79.944134078212286</v>
      </c>
      <c r="I932" s="75"/>
    </row>
    <row r="933" spans="1:9" x14ac:dyDescent="0.35">
      <c r="A933">
        <v>916</v>
      </c>
      <c r="B933" s="5">
        <v>3700</v>
      </c>
      <c r="C933" s="5">
        <v>1343</v>
      </c>
      <c r="D933" t="s">
        <v>14</v>
      </c>
      <c r="E933">
        <v>52</v>
      </c>
      <c r="F933" t="s">
        <v>21</v>
      </c>
      <c r="G933" t="s">
        <v>22</v>
      </c>
      <c r="H933" s="44">
        <f t="shared" si="15"/>
        <v>25.826923076923077</v>
      </c>
      <c r="I933" s="75"/>
    </row>
    <row r="934" spans="1:9" x14ac:dyDescent="0.35">
      <c r="A934">
        <v>920</v>
      </c>
      <c r="B934" s="5">
        <v>5300</v>
      </c>
      <c r="C934" s="5">
        <v>9676</v>
      </c>
      <c r="D934" t="s">
        <v>20</v>
      </c>
      <c r="E934">
        <v>255</v>
      </c>
      <c r="F934" t="s">
        <v>21</v>
      </c>
      <c r="G934" t="s">
        <v>22</v>
      </c>
      <c r="H934" s="44">
        <f t="shared" si="15"/>
        <v>37.945098039215686</v>
      </c>
      <c r="I934" s="75"/>
    </row>
    <row r="935" spans="1:9" x14ac:dyDescent="0.35">
      <c r="A935">
        <v>921</v>
      </c>
      <c r="B935" s="5">
        <v>160400</v>
      </c>
      <c r="C935" s="5">
        <v>1210</v>
      </c>
      <c r="D935" t="s">
        <v>14</v>
      </c>
      <c r="E935">
        <v>38</v>
      </c>
      <c r="F935" t="s">
        <v>21</v>
      </c>
      <c r="G935" t="s">
        <v>22</v>
      </c>
      <c r="H935" s="44">
        <f t="shared" si="15"/>
        <v>31.842105263157894</v>
      </c>
      <c r="I935" s="75"/>
    </row>
    <row r="936" spans="1:9" x14ac:dyDescent="0.35">
      <c r="A936">
        <v>922</v>
      </c>
      <c r="B936" s="5">
        <v>51400</v>
      </c>
      <c r="C936" s="5">
        <v>90440</v>
      </c>
      <c r="D936" t="s">
        <v>20</v>
      </c>
      <c r="E936">
        <v>2261</v>
      </c>
      <c r="F936" t="s">
        <v>21</v>
      </c>
      <c r="G936" t="s">
        <v>22</v>
      </c>
      <c r="H936" s="44">
        <f t="shared" si="15"/>
        <v>40</v>
      </c>
      <c r="I936" s="75"/>
    </row>
    <row r="937" spans="1:9" x14ac:dyDescent="0.35">
      <c r="A937">
        <v>923</v>
      </c>
      <c r="B937" s="5">
        <v>1700</v>
      </c>
      <c r="C937" s="5">
        <v>4044</v>
      </c>
      <c r="D937" t="s">
        <v>20</v>
      </c>
      <c r="E937">
        <v>40</v>
      </c>
      <c r="F937" t="s">
        <v>21</v>
      </c>
      <c r="G937" t="s">
        <v>22</v>
      </c>
      <c r="H937" s="44">
        <f t="shared" si="15"/>
        <v>101.1</v>
      </c>
      <c r="I937" s="75"/>
    </row>
    <row r="938" spans="1:9" x14ac:dyDescent="0.35">
      <c r="A938">
        <v>925</v>
      </c>
      <c r="B938" s="5">
        <v>3000</v>
      </c>
      <c r="C938" s="5">
        <v>6722</v>
      </c>
      <c r="D938" t="s">
        <v>20</v>
      </c>
      <c r="E938">
        <v>65</v>
      </c>
      <c r="F938" t="s">
        <v>21</v>
      </c>
      <c r="G938" t="s">
        <v>22</v>
      </c>
      <c r="H938" s="44">
        <f t="shared" si="15"/>
        <v>103.41538461538461</v>
      </c>
      <c r="I938" s="75"/>
    </row>
    <row r="939" spans="1:9" x14ac:dyDescent="0.35">
      <c r="A939">
        <v>926</v>
      </c>
      <c r="B939" s="5">
        <v>8700</v>
      </c>
      <c r="C939" s="5">
        <v>1577</v>
      </c>
      <c r="D939" t="s">
        <v>14</v>
      </c>
      <c r="E939">
        <v>15</v>
      </c>
      <c r="F939" t="s">
        <v>21</v>
      </c>
      <c r="G939" t="s">
        <v>22</v>
      </c>
      <c r="H939" s="44">
        <f t="shared" si="15"/>
        <v>105.13333333333334</v>
      </c>
      <c r="I939" s="75"/>
    </row>
    <row r="940" spans="1:9" x14ac:dyDescent="0.35">
      <c r="A940">
        <v>927</v>
      </c>
      <c r="B940" s="5">
        <v>7200</v>
      </c>
      <c r="C940" s="5">
        <v>3301</v>
      </c>
      <c r="D940" t="s">
        <v>14</v>
      </c>
      <c r="E940">
        <v>37</v>
      </c>
      <c r="F940" t="s">
        <v>21</v>
      </c>
      <c r="G940" t="s">
        <v>22</v>
      </c>
      <c r="H940" s="44">
        <f t="shared" si="15"/>
        <v>89.21621621621621</v>
      </c>
      <c r="I940" s="75"/>
    </row>
    <row r="941" spans="1:9" x14ac:dyDescent="0.35">
      <c r="A941">
        <v>930</v>
      </c>
      <c r="B941" s="5">
        <v>3500</v>
      </c>
      <c r="C941" s="5">
        <v>3930</v>
      </c>
      <c r="D941" t="s">
        <v>20</v>
      </c>
      <c r="E941">
        <v>85</v>
      </c>
      <c r="F941" t="s">
        <v>21</v>
      </c>
      <c r="G941" t="s">
        <v>22</v>
      </c>
      <c r="H941" s="44">
        <f t="shared" si="15"/>
        <v>46.235294117647058</v>
      </c>
      <c r="I941" s="75"/>
    </row>
    <row r="942" spans="1:9" x14ac:dyDescent="0.35">
      <c r="A942">
        <v>931</v>
      </c>
      <c r="B942" s="5">
        <v>7900</v>
      </c>
      <c r="C942" s="5">
        <v>5729</v>
      </c>
      <c r="D942" t="s">
        <v>14</v>
      </c>
      <c r="E942">
        <v>112</v>
      </c>
      <c r="F942" t="s">
        <v>21</v>
      </c>
      <c r="G942" t="s">
        <v>22</v>
      </c>
      <c r="H942" s="44">
        <f t="shared" si="15"/>
        <v>51.151785714285715</v>
      </c>
      <c r="I942" s="75"/>
    </row>
    <row r="943" spans="1:9" x14ac:dyDescent="0.35">
      <c r="A943">
        <v>932</v>
      </c>
      <c r="B943" s="5">
        <v>2300</v>
      </c>
      <c r="C943" s="5">
        <v>4883</v>
      </c>
      <c r="D943" t="s">
        <v>20</v>
      </c>
      <c r="E943">
        <v>144</v>
      </c>
      <c r="F943" t="s">
        <v>21</v>
      </c>
      <c r="G943" t="s">
        <v>22</v>
      </c>
      <c r="H943" s="44">
        <f t="shared" si="15"/>
        <v>33.909722222222221</v>
      </c>
      <c r="I943" s="75"/>
    </row>
    <row r="944" spans="1:9" x14ac:dyDescent="0.35">
      <c r="A944">
        <v>933</v>
      </c>
      <c r="B944" s="5">
        <v>73000</v>
      </c>
      <c r="C944" s="5">
        <v>175015</v>
      </c>
      <c r="D944" t="s">
        <v>20</v>
      </c>
      <c r="E944">
        <v>1902</v>
      </c>
      <c r="F944" t="s">
        <v>21</v>
      </c>
      <c r="G944" t="s">
        <v>22</v>
      </c>
      <c r="H944" s="44">
        <f t="shared" si="15"/>
        <v>92.016298633017882</v>
      </c>
      <c r="I944" s="75"/>
    </row>
    <row r="945" spans="1:9" x14ac:dyDescent="0.35">
      <c r="A945">
        <v>934</v>
      </c>
      <c r="B945" s="5">
        <v>6200</v>
      </c>
      <c r="C945" s="5">
        <v>11280</v>
      </c>
      <c r="D945" t="s">
        <v>20</v>
      </c>
      <c r="E945">
        <v>105</v>
      </c>
      <c r="F945" t="s">
        <v>21</v>
      </c>
      <c r="G945" t="s">
        <v>22</v>
      </c>
      <c r="H945" s="44">
        <f t="shared" si="15"/>
        <v>107.42857142857143</v>
      </c>
      <c r="I945" s="75"/>
    </row>
    <row r="946" spans="1:9" x14ac:dyDescent="0.35">
      <c r="A946">
        <v>935</v>
      </c>
      <c r="B946" s="5">
        <v>6100</v>
      </c>
      <c r="C946" s="5">
        <v>10012</v>
      </c>
      <c r="D946" t="s">
        <v>20</v>
      </c>
      <c r="E946">
        <v>132</v>
      </c>
      <c r="F946" t="s">
        <v>21</v>
      </c>
      <c r="G946" t="s">
        <v>22</v>
      </c>
      <c r="H946" s="44">
        <f t="shared" si="15"/>
        <v>75.848484848484844</v>
      </c>
      <c r="I946" s="75"/>
    </row>
    <row r="947" spans="1:9" x14ac:dyDescent="0.35">
      <c r="A947">
        <v>936</v>
      </c>
      <c r="B947" s="5">
        <v>103200</v>
      </c>
      <c r="C947" s="5">
        <v>1690</v>
      </c>
      <c r="D947" t="s">
        <v>14</v>
      </c>
      <c r="E947">
        <v>21</v>
      </c>
      <c r="F947" t="s">
        <v>21</v>
      </c>
      <c r="G947" t="s">
        <v>22</v>
      </c>
      <c r="H947" s="44">
        <f t="shared" si="15"/>
        <v>80.476190476190482</v>
      </c>
      <c r="I947" s="75"/>
    </row>
    <row r="948" spans="1:9" x14ac:dyDescent="0.35">
      <c r="A948">
        <v>937</v>
      </c>
      <c r="B948" s="5">
        <v>171000</v>
      </c>
      <c r="C948" s="5">
        <v>84891</v>
      </c>
      <c r="D948" t="s">
        <v>74</v>
      </c>
      <c r="E948">
        <v>976</v>
      </c>
      <c r="F948" t="s">
        <v>21</v>
      </c>
      <c r="G948" t="s">
        <v>22</v>
      </c>
      <c r="H948" s="44">
        <f t="shared" si="15"/>
        <v>86.978483606557376</v>
      </c>
      <c r="I948" s="75"/>
    </row>
    <row r="949" spans="1:9" x14ac:dyDescent="0.35">
      <c r="A949">
        <v>938</v>
      </c>
      <c r="B949" s="5">
        <v>9200</v>
      </c>
      <c r="C949" s="5">
        <v>10093</v>
      </c>
      <c r="D949" t="s">
        <v>20</v>
      </c>
      <c r="E949">
        <v>96</v>
      </c>
      <c r="F949" t="s">
        <v>21</v>
      </c>
      <c r="G949" t="s">
        <v>22</v>
      </c>
      <c r="H949" s="44">
        <f t="shared" si="15"/>
        <v>105.13541666666667</v>
      </c>
      <c r="I949" s="75"/>
    </row>
    <row r="950" spans="1:9" x14ac:dyDescent="0.35">
      <c r="A950">
        <v>939</v>
      </c>
      <c r="B950" s="5">
        <v>7800</v>
      </c>
      <c r="C950" s="5">
        <v>3839</v>
      </c>
      <c r="D950" t="s">
        <v>14</v>
      </c>
      <c r="E950">
        <v>67</v>
      </c>
      <c r="F950" t="s">
        <v>21</v>
      </c>
      <c r="G950" t="s">
        <v>22</v>
      </c>
      <c r="H950" s="44">
        <f t="shared" si="15"/>
        <v>57.298507462686565</v>
      </c>
      <c r="I950" s="75"/>
    </row>
    <row r="951" spans="1:9" x14ac:dyDescent="0.35">
      <c r="A951">
        <v>941</v>
      </c>
      <c r="B951" s="5">
        <v>43000</v>
      </c>
      <c r="C951" s="5">
        <v>5615</v>
      </c>
      <c r="D951" t="s">
        <v>14</v>
      </c>
      <c r="E951">
        <v>78</v>
      </c>
      <c r="F951" t="s">
        <v>21</v>
      </c>
      <c r="G951" t="s">
        <v>22</v>
      </c>
      <c r="H951" s="44">
        <f t="shared" si="15"/>
        <v>71.987179487179489</v>
      </c>
      <c r="I951" s="75"/>
    </row>
    <row r="952" spans="1:9" x14ac:dyDescent="0.35">
      <c r="A952">
        <v>943</v>
      </c>
      <c r="B952" s="5">
        <v>7500</v>
      </c>
      <c r="C952" s="5">
        <v>11969</v>
      </c>
      <c r="D952" t="s">
        <v>20</v>
      </c>
      <c r="E952">
        <v>114</v>
      </c>
      <c r="F952" t="s">
        <v>21</v>
      </c>
      <c r="G952" t="s">
        <v>22</v>
      </c>
      <c r="H952" s="44">
        <f t="shared" si="15"/>
        <v>104.99122807017544</v>
      </c>
      <c r="I952" s="75"/>
    </row>
    <row r="953" spans="1:9" x14ac:dyDescent="0.35">
      <c r="A953">
        <v>945</v>
      </c>
      <c r="B953" s="5">
        <v>172000</v>
      </c>
      <c r="C953" s="5">
        <v>55805</v>
      </c>
      <c r="D953" t="s">
        <v>14</v>
      </c>
      <c r="E953">
        <v>1691</v>
      </c>
      <c r="F953" t="s">
        <v>21</v>
      </c>
      <c r="G953" t="s">
        <v>22</v>
      </c>
      <c r="H953" s="44">
        <f t="shared" si="15"/>
        <v>33.001182732111175</v>
      </c>
      <c r="I953" s="75"/>
    </row>
    <row r="954" spans="1:9" x14ac:dyDescent="0.35">
      <c r="A954">
        <v>946</v>
      </c>
      <c r="B954" s="5">
        <v>153700</v>
      </c>
      <c r="C954" s="5">
        <v>15238</v>
      </c>
      <c r="D954" t="s">
        <v>14</v>
      </c>
      <c r="E954">
        <v>181</v>
      </c>
      <c r="F954" t="s">
        <v>21</v>
      </c>
      <c r="G954" t="s">
        <v>22</v>
      </c>
      <c r="H954" s="44">
        <f t="shared" si="15"/>
        <v>84.187845303867405</v>
      </c>
      <c r="I954" s="75"/>
    </row>
    <row r="955" spans="1:9" x14ac:dyDescent="0.35">
      <c r="A955">
        <v>947</v>
      </c>
      <c r="B955" s="5">
        <v>3600</v>
      </c>
      <c r="C955" s="5">
        <v>961</v>
      </c>
      <c r="D955" t="s">
        <v>14</v>
      </c>
      <c r="E955">
        <v>13</v>
      </c>
      <c r="F955" t="s">
        <v>21</v>
      </c>
      <c r="G955" t="s">
        <v>22</v>
      </c>
      <c r="H955" s="44">
        <f t="shared" si="15"/>
        <v>73.92307692307692</v>
      </c>
      <c r="I955" s="75"/>
    </row>
    <row r="956" spans="1:9" x14ac:dyDescent="0.35">
      <c r="A956">
        <v>948</v>
      </c>
      <c r="B956" s="5">
        <v>9400</v>
      </c>
      <c r="C956" s="5">
        <v>5918</v>
      </c>
      <c r="D956" t="s">
        <v>74</v>
      </c>
      <c r="E956">
        <v>160</v>
      </c>
      <c r="F956" t="s">
        <v>21</v>
      </c>
      <c r="G956" t="s">
        <v>22</v>
      </c>
      <c r="H956" s="44">
        <f t="shared" si="15"/>
        <v>36.987499999999997</v>
      </c>
      <c r="I956" s="75"/>
    </row>
    <row r="957" spans="1:9" x14ac:dyDescent="0.35">
      <c r="A957">
        <v>949</v>
      </c>
      <c r="B957" s="5">
        <v>5900</v>
      </c>
      <c r="C957" s="5">
        <v>9520</v>
      </c>
      <c r="D957" t="s">
        <v>20</v>
      </c>
      <c r="E957">
        <v>203</v>
      </c>
      <c r="F957" t="s">
        <v>21</v>
      </c>
      <c r="G957" t="s">
        <v>22</v>
      </c>
      <c r="H957" s="44">
        <f t="shared" si="15"/>
        <v>46.896551724137929</v>
      </c>
      <c r="I957" s="75"/>
    </row>
    <row r="958" spans="1:9" x14ac:dyDescent="0.35">
      <c r="A958">
        <v>950</v>
      </c>
      <c r="B958" s="5">
        <v>100</v>
      </c>
      <c r="C958" s="5">
        <v>5</v>
      </c>
      <c r="D958" t="s">
        <v>14</v>
      </c>
      <c r="E958">
        <v>1</v>
      </c>
      <c r="F958" t="s">
        <v>21</v>
      </c>
      <c r="G958" t="s">
        <v>22</v>
      </c>
      <c r="H958" s="44">
        <f t="shared" si="15"/>
        <v>5</v>
      </c>
      <c r="I958" s="75"/>
    </row>
    <row r="959" spans="1:9" x14ac:dyDescent="0.35">
      <c r="A959">
        <v>951</v>
      </c>
      <c r="B959" s="5">
        <v>14500</v>
      </c>
      <c r="C959" s="5">
        <v>159056</v>
      </c>
      <c r="D959" t="s">
        <v>20</v>
      </c>
      <c r="E959">
        <v>1559</v>
      </c>
      <c r="F959" t="s">
        <v>21</v>
      </c>
      <c r="G959" t="s">
        <v>22</v>
      </c>
      <c r="H959" s="44">
        <f t="shared" si="15"/>
        <v>102.02437459910199</v>
      </c>
      <c r="I959" s="75"/>
    </row>
    <row r="960" spans="1:9" x14ac:dyDescent="0.35">
      <c r="A960">
        <v>952</v>
      </c>
      <c r="B960" s="5">
        <v>145500</v>
      </c>
      <c r="C960" s="5">
        <v>101987</v>
      </c>
      <c r="D960" t="s">
        <v>74</v>
      </c>
      <c r="E960">
        <v>2266</v>
      </c>
      <c r="F960" t="s">
        <v>21</v>
      </c>
      <c r="G960" t="s">
        <v>22</v>
      </c>
      <c r="H960" s="44">
        <f t="shared" si="15"/>
        <v>45.007502206531335</v>
      </c>
      <c r="I960" s="75"/>
    </row>
    <row r="961" spans="1:9" x14ac:dyDescent="0.35">
      <c r="A961">
        <v>953</v>
      </c>
      <c r="B961" s="5">
        <v>3300</v>
      </c>
      <c r="C961" s="5">
        <v>1980</v>
      </c>
      <c r="D961" t="s">
        <v>14</v>
      </c>
      <c r="E961">
        <v>21</v>
      </c>
      <c r="F961" t="s">
        <v>21</v>
      </c>
      <c r="G961" t="s">
        <v>22</v>
      </c>
      <c r="H961" s="44">
        <f t="shared" si="15"/>
        <v>94.285714285714292</v>
      </c>
      <c r="I961" s="75"/>
    </row>
    <row r="962" spans="1:9" x14ac:dyDescent="0.35">
      <c r="A962">
        <v>955</v>
      </c>
      <c r="B962" s="5">
        <v>700</v>
      </c>
      <c r="C962" s="5">
        <v>7763</v>
      </c>
      <c r="D962" t="s">
        <v>20</v>
      </c>
      <c r="E962">
        <v>80</v>
      </c>
      <c r="F962" t="s">
        <v>21</v>
      </c>
      <c r="G962" t="s">
        <v>22</v>
      </c>
      <c r="H962" s="44">
        <f t="shared" ref="H962:H1001" si="16">IFERROR(C962/E962, "n/a")</f>
        <v>97.037499999999994</v>
      </c>
      <c r="I962" s="75"/>
    </row>
    <row r="963" spans="1:9" x14ac:dyDescent="0.35">
      <c r="A963">
        <v>956</v>
      </c>
      <c r="B963" s="5">
        <v>187600</v>
      </c>
      <c r="C963" s="5">
        <v>35698</v>
      </c>
      <c r="D963" t="s">
        <v>14</v>
      </c>
      <c r="E963">
        <v>830</v>
      </c>
      <c r="F963" t="s">
        <v>21</v>
      </c>
      <c r="G963" t="s">
        <v>22</v>
      </c>
      <c r="H963" s="44">
        <f t="shared" si="16"/>
        <v>43.00963855421687</v>
      </c>
      <c r="I963" s="75"/>
    </row>
    <row r="964" spans="1:9" x14ac:dyDescent="0.35">
      <c r="A964">
        <v>957</v>
      </c>
      <c r="B964" s="5">
        <v>9800</v>
      </c>
      <c r="C964" s="5">
        <v>12434</v>
      </c>
      <c r="D964" t="s">
        <v>20</v>
      </c>
      <c r="E964">
        <v>131</v>
      </c>
      <c r="F964" t="s">
        <v>21</v>
      </c>
      <c r="G964" t="s">
        <v>22</v>
      </c>
      <c r="H964" s="44">
        <f t="shared" si="16"/>
        <v>94.916030534351151</v>
      </c>
      <c r="I964" s="75"/>
    </row>
    <row r="965" spans="1:9" x14ac:dyDescent="0.35">
      <c r="A965">
        <v>958</v>
      </c>
      <c r="B965" s="5">
        <v>1100</v>
      </c>
      <c r="C965" s="5">
        <v>8081</v>
      </c>
      <c r="D965" t="s">
        <v>20</v>
      </c>
      <c r="E965">
        <v>112</v>
      </c>
      <c r="F965" t="s">
        <v>21</v>
      </c>
      <c r="G965" t="s">
        <v>22</v>
      </c>
      <c r="H965" s="44">
        <f t="shared" si="16"/>
        <v>72.151785714285708</v>
      </c>
      <c r="I965" s="75"/>
    </row>
    <row r="966" spans="1:9" x14ac:dyDescent="0.35">
      <c r="A966">
        <v>959</v>
      </c>
      <c r="B966" s="5">
        <v>145000</v>
      </c>
      <c r="C966" s="5">
        <v>6631</v>
      </c>
      <c r="D966" t="s">
        <v>14</v>
      </c>
      <c r="E966">
        <v>130</v>
      </c>
      <c r="F966" t="s">
        <v>21</v>
      </c>
      <c r="G966" t="s">
        <v>22</v>
      </c>
      <c r="H966" s="44">
        <f t="shared" si="16"/>
        <v>51.007692307692309</v>
      </c>
      <c r="I966" s="75"/>
    </row>
    <row r="967" spans="1:9" x14ac:dyDescent="0.35">
      <c r="A967">
        <v>960</v>
      </c>
      <c r="B967" s="5">
        <v>5500</v>
      </c>
      <c r="C967" s="5">
        <v>4678</v>
      </c>
      <c r="D967" t="s">
        <v>14</v>
      </c>
      <c r="E967">
        <v>55</v>
      </c>
      <c r="F967" t="s">
        <v>21</v>
      </c>
      <c r="G967" t="s">
        <v>22</v>
      </c>
      <c r="H967" s="44">
        <f t="shared" si="16"/>
        <v>85.054545454545448</v>
      </c>
      <c r="I967" s="75"/>
    </row>
    <row r="968" spans="1:9" x14ac:dyDescent="0.35">
      <c r="A968">
        <v>961</v>
      </c>
      <c r="B968" s="5">
        <v>5700</v>
      </c>
      <c r="C968" s="5">
        <v>6800</v>
      </c>
      <c r="D968" t="s">
        <v>20</v>
      </c>
      <c r="E968">
        <v>155</v>
      </c>
      <c r="F968" t="s">
        <v>21</v>
      </c>
      <c r="G968" t="s">
        <v>22</v>
      </c>
      <c r="H968" s="44">
        <f t="shared" si="16"/>
        <v>43.87096774193548</v>
      </c>
      <c r="I968" s="75"/>
    </row>
    <row r="969" spans="1:9" x14ac:dyDescent="0.35">
      <c r="A969">
        <v>962</v>
      </c>
      <c r="B969" s="5">
        <v>3600</v>
      </c>
      <c r="C969" s="5">
        <v>10657</v>
      </c>
      <c r="D969" t="s">
        <v>20</v>
      </c>
      <c r="E969">
        <v>266</v>
      </c>
      <c r="F969" t="s">
        <v>21</v>
      </c>
      <c r="G969" t="s">
        <v>22</v>
      </c>
      <c r="H969" s="44">
        <f t="shared" si="16"/>
        <v>40.063909774436091</v>
      </c>
      <c r="I969" s="75"/>
    </row>
    <row r="970" spans="1:9" x14ac:dyDescent="0.35">
      <c r="A970">
        <v>964</v>
      </c>
      <c r="B970" s="5">
        <v>3700</v>
      </c>
      <c r="C970" s="5">
        <v>13164</v>
      </c>
      <c r="D970" t="s">
        <v>20</v>
      </c>
      <c r="E970">
        <v>155</v>
      </c>
      <c r="F970" t="s">
        <v>21</v>
      </c>
      <c r="G970" t="s">
        <v>22</v>
      </c>
      <c r="H970" s="44">
        <f t="shared" si="16"/>
        <v>84.92903225806451</v>
      </c>
      <c r="I970" s="75"/>
    </row>
    <row r="971" spans="1:9" x14ac:dyDescent="0.35">
      <c r="A971">
        <v>966</v>
      </c>
      <c r="B971" s="5">
        <v>1700</v>
      </c>
      <c r="C971" s="5">
        <v>13468</v>
      </c>
      <c r="D971" t="s">
        <v>20</v>
      </c>
      <c r="E971">
        <v>245</v>
      </c>
      <c r="F971" t="s">
        <v>21</v>
      </c>
      <c r="G971" t="s">
        <v>22</v>
      </c>
      <c r="H971" s="44">
        <f t="shared" si="16"/>
        <v>54.971428571428568</v>
      </c>
      <c r="I971" s="75"/>
    </row>
    <row r="972" spans="1:9" x14ac:dyDescent="0.35">
      <c r="A972">
        <v>967</v>
      </c>
      <c r="B972" s="5">
        <v>88400</v>
      </c>
      <c r="C972" s="5">
        <v>121138</v>
      </c>
      <c r="D972" t="s">
        <v>20</v>
      </c>
      <c r="E972">
        <v>1573</v>
      </c>
      <c r="F972" t="s">
        <v>21</v>
      </c>
      <c r="G972" t="s">
        <v>22</v>
      </c>
      <c r="H972" s="44">
        <f t="shared" si="16"/>
        <v>77.010807374443743</v>
      </c>
      <c r="I972" s="75"/>
    </row>
    <row r="973" spans="1:9" x14ac:dyDescent="0.35">
      <c r="A973">
        <v>968</v>
      </c>
      <c r="B973" s="5">
        <v>2400</v>
      </c>
      <c r="C973" s="5">
        <v>8117</v>
      </c>
      <c r="D973" t="s">
        <v>20</v>
      </c>
      <c r="E973">
        <v>114</v>
      </c>
      <c r="F973" t="s">
        <v>21</v>
      </c>
      <c r="G973" t="s">
        <v>22</v>
      </c>
      <c r="H973" s="44">
        <f t="shared" si="16"/>
        <v>71.201754385964918</v>
      </c>
      <c r="I973" s="75"/>
    </row>
    <row r="974" spans="1:9" x14ac:dyDescent="0.35">
      <c r="A974">
        <v>969</v>
      </c>
      <c r="B974" s="5">
        <v>7900</v>
      </c>
      <c r="C974" s="5">
        <v>8550</v>
      </c>
      <c r="D974" t="s">
        <v>20</v>
      </c>
      <c r="E974">
        <v>93</v>
      </c>
      <c r="F974" t="s">
        <v>21</v>
      </c>
      <c r="G974" t="s">
        <v>22</v>
      </c>
      <c r="H974" s="44">
        <f t="shared" si="16"/>
        <v>91.935483870967744</v>
      </c>
      <c r="I974" s="75"/>
    </row>
    <row r="975" spans="1:9" x14ac:dyDescent="0.35">
      <c r="A975">
        <v>970</v>
      </c>
      <c r="B975" s="5">
        <v>94900</v>
      </c>
      <c r="C975" s="5">
        <v>57659</v>
      </c>
      <c r="D975" t="s">
        <v>14</v>
      </c>
      <c r="E975">
        <v>594</v>
      </c>
      <c r="F975" t="s">
        <v>21</v>
      </c>
      <c r="G975" t="s">
        <v>22</v>
      </c>
      <c r="H975" s="44">
        <f t="shared" si="16"/>
        <v>97.069023569023571</v>
      </c>
      <c r="I975" s="75"/>
    </row>
    <row r="976" spans="1:9" x14ac:dyDescent="0.35">
      <c r="A976">
        <v>971</v>
      </c>
      <c r="B976" s="5">
        <v>5100</v>
      </c>
      <c r="C976" s="5">
        <v>1414</v>
      </c>
      <c r="D976" t="s">
        <v>14</v>
      </c>
      <c r="E976">
        <v>24</v>
      </c>
      <c r="F976" t="s">
        <v>21</v>
      </c>
      <c r="G976" t="s">
        <v>22</v>
      </c>
      <c r="H976" s="44">
        <f t="shared" si="16"/>
        <v>58.916666666666664</v>
      </c>
      <c r="I976" s="75"/>
    </row>
    <row r="977" spans="1:9" x14ac:dyDescent="0.35">
      <c r="A977">
        <v>972</v>
      </c>
      <c r="B977" s="5">
        <v>42700</v>
      </c>
      <c r="C977" s="5">
        <v>97524</v>
      </c>
      <c r="D977" t="s">
        <v>20</v>
      </c>
      <c r="E977">
        <v>1681</v>
      </c>
      <c r="F977" t="s">
        <v>21</v>
      </c>
      <c r="G977" t="s">
        <v>22</v>
      </c>
      <c r="H977" s="44">
        <f t="shared" si="16"/>
        <v>58.015466983938133</v>
      </c>
      <c r="I977" s="75"/>
    </row>
    <row r="978" spans="1:9" x14ac:dyDescent="0.35">
      <c r="A978">
        <v>973</v>
      </c>
      <c r="B978" s="5">
        <v>121100</v>
      </c>
      <c r="C978" s="5">
        <v>26176</v>
      </c>
      <c r="D978" t="s">
        <v>14</v>
      </c>
      <c r="E978">
        <v>252</v>
      </c>
      <c r="F978" t="s">
        <v>21</v>
      </c>
      <c r="G978" t="s">
        <v>22</v>
      </c>
      <c r="H978" s="44">
        <f t="shared" si="16"/>
        <v>103.87301587301587</v>
      </c>
      <c r="I978" s="75"/>
    </row>
    <row r="979" spans="1:9" x14ac:dyDescent="0.35">
      <c r="A979">
        <v>974</v>
      </c>
      <c r="B979" s="5">
        <v>800</v>
      </c>
      <c r="C979" s="5">
        <v>2991</v>
      </c>
      <c r="D979" t="s">
        <v>20</v>
      </c>
      <c r="E979">
        <v>32</v>
      </c>
      <c r="F979" t="s">
        <v>21</v>
      </c>
      <c r="G979" t="s">
        <v>22</v>
      </c>
      <c r="H979" s="44">
        <f t="shared" si="16"/>
        <v>93.46875</v>
      </c>
      <c r="I979" s="75"/>
    </row>
    <row r="980" spans="1:9" x14ac:dyDescent="0.35">
      <c r="A980">
        <v>975</v>
      </c>
      <c r="B980" s="5">
        <v>5400</v>
      </c>
      <c r="C980" s="5">
        <v>8366</v>
      </c>
      <c r="D980" t="s">
        <v>20</v>
      </c>
      <c r="E980">
        <v>135</v>
      </c>
      <c r="F980" t="s">
        <v>21</v>
      </c>
      <c r="G980" t="s">
        <v>22</v>
      </c>
      <c r="H980" s="44">
        <f t="shared" si="16"/>
        <v>61.970370370370368</v>
      </c>
      <c r="I980" s="75"/>
    </row>
    <row r="981" spans="1:9" x14ac:dyDescent="0.35">
      <c r="A981">
        <v>976</v>
      </c>
      <c r="B981" s="5">
        <v>4000</v>
      </c>
      <c r="C981" s="5">
        <v>12886</v>
      </c>
      <c r="D981" t="s">
        <v>20</v>
      </c>
      <c r="E981">
        <v>140</v>
      </c>
      <c r="F981" t="s">
        <v>21</v>
      </c>
      <c r="G981" t="s">
        <v>22</v>
      </c>
      <c r="H981" s="44">
        <f t="shared" si="16"/>
        <v>92.042857142857144</v>
      </c>
      <c r="I981" s="75"/>
    </row>
    <row r="982" spans="1:9" x14ac:dyDescent="0.35">
      <c r="A982">
        <v>977</v>
      </c>
      <c r="B982" s="5">
        <v>7000</v>
      </c>
      <c r="C982" s="5">
        <v>5177</v>
      </c>
      <c r="D982" t="s">
        <v>14</v>
      </c>
      <c r="E982">
        <v>67</v>
      </c>
      <c r="F982" t="s">
        <v>21</v>
      </c>
      <c r="G982" t="s">
        <v>22</v>
      </c>
      <c r="H982" s="44">
        <f t="shared" si="16"/>
        <v>77.268656716417908</v>
      </c>
      <c r="I982" s="75"/>
    </row>
    <row r="983" spans="1:9" x14ac:dyDescent="0.35">
      <c r="A983">
        <v>978</v>
      </c>
      <c r="B983" s="5">
        <v>1000</v>
      </c>
      <c r="C983" s="5">
        <v>8641</v>
      </c>
      <c r="D983" t="s">
        <v>20</v>
      </c>
      <c r="E983">
        <v>92</v>
      </c>
      <c r="F983" t="s">
        <v>21</v>
      </c>
      <c r="G983" t="s">
        <v>22</v>
      </c>
      <c r="H983" s="44">
        <f t="shared" si="16"/>
        <v>93.923913043478265</v>
      </c>
      <c r="I983" s="75"/>
    </row>
    <row r="984" spans="1:9" x14ac:dyDescent="0.35">
      <c r="A984">
        <v>980</v>
      </c>
      <c r="B984" s="5">
        <v>195200</v>
      </c>
      <c r="C984" s="5">
        <v>78630</v>
      </c>
      <c r="D984" t="s">
        <v>14</v>
      </c>
      <c r="E984">
        <v>742</v>
      </c>
      <c r="F984" t="s">
        <v>21</v>
      </c>
      <c r="G984" t="s">
        <v>22</v>
      </c>
      <c r="H984" s="44">
        <f t="shared" si="16"/>
        <v>105.97035040431267</v>
      </c>
      <c r="I984" s="75"/>
    </row>
    <row r="985" spans="1:9" x14ac:dyDescent="0.35">
      <c r="A985">
        <v>981</v>
      </c>
      <c r="B985" s="5">
        <v>6700</v>
      </c>
      <c r="C985" s="5">
        <v>11941</v>
      </c>
      <c r="D985" t="s">
        <v>20</v>
      </c>
      <c r="E985">
        <v>323</v>
      </c>
      <c r="F985" t="s">
        <v>21</v>
      </c>
      <c r="G985" t="s">
        <v>22</v>
      </c>
      <c r="H985" s="44">
        <f t="shared" si="16"/>
        <v>36.969040247678016</v>
      </c>
      <c r="I985" s="75"/>
    </row>
    <row r="986" spans="1:9" x14ac:dyDescent="0.35">
      <c r="A986">
        <v>982</v>
      </c>
      <c r="B986" s="5">
        <v>7200</v>
      </c>
      <c r="C986" s="5">
        <v>6115</v>
      </c>
      <c r="D986" t="s">
        <v>14</v>
      </c>
      <c r="E986">
        <v>75</v>
      </c>
      <c r="F986" t="s">
        <v>21</v>
      </c>
      <c r="G986" t="s">
        <v>22</v>
      </c>
      <c r="H986" s="44">
        <f t="shared" si="16"/>
        <v>81.533333333333331</v>
      </c>
      <c r="I986" s="75"/>
    </row>
    <row r="987" spans="1:9" x14ac:dyDescent="0.35">
      <c r="A987">
        <v>983</v>
      </c>
      <c r="B987" s="5">
        <v>129100</v>
      </c>
      <c r="C987" s="5">
        <v>188404</v>
      </c>
      <c r="D987" t="s">
        <v>20</v>
      </c>
      <c r="E987">
        <v>2326</v>
      </c>
      <c r="F987" t="s">
        <v>21</v>
      </c>
      <c r="G987" t="s">
        <v>22</v>
      </c>
      <c r="H987" s="44">
        <f t="shared" si="16"/>
        <v>80.999140154772135</v>
      </c>
      <c r="I987" s="75"/>
    </row>
    <row r="988" spans="1:9" x14ac:dyDescent="0.35">
      <c r="A988">
        <v>984</v>
      </c>
      <c r="B988" s="5">
        <v>6500</v>
      </c>
      <c r="C988" s="5">
        <v>9910</v>
      </c>
      <c r="D988" t="s">
        <v>20</v>
      </c>
      <c r="E988">
        <v>381</v>
      </c>
      <c r="F988" t="s">
        <v>21</v>
      </c>
      <c r="G988" t="s">
        <v>22</v>
      </c>
      <c r="H988" s="44">
        <f t="shared" si="16"/>
        <v>26.010498687664043</v>
      </c>
      <c r="I988" s="75"/>
    </row>
    <row r="989" spans="1:9" x14ac:dyDescent="0.35">
      <c r="A989">
        <v>985</v>
      </c>
      <c r="B989" s="5">
        <v>170600</v>
      </c>
      <c r="C989" s="5">
        <v>114523</v>
      </c>
      <c r="D989" t="s">
        <v>14</v>
      </c>
      <c r="E989">
        <v>4405</v>
      </c>
      <c r="F989" t="s">
        <v>21</v>
      </c>
      <c r="G989" t="s">
        <v>22</v>
      </c>
      <c r="H989" s="44">
        <f t="shared" si="16"/>
        <v>25.998410896708286</v>
      </c>
      <c r="I989" s="75"/>
    </row>
    <row r="990" spans="1:9" x14ac:dyDescent="0.35">
      <c r="A990">
        <v>986</v>
      </c>
      <c r="B990" s="5">
        <v>7800</v>
      </c>
      <c r="C990" s="5">
        <v>3144</v>
      </c>
      <c r="D990" t="s">
        <v>14</v>
      </c>
      <c r="E990">
        <v>92</v>
      </c>
      <c r="F990" t="s">
        <v>21</v>
      </c>
      <c r="G990" t="s">
        <v>22</v>
      </c>
      <c r="H990" s="44">
        <f t="shared" si="16"/>
        <v>34.173913043478258</v>
      </c>
      <c r="I990" s="75"/>
    </row>
    <row r="991" spans="1:9" x14ac:dyDescent="0.35">
      <c r="A991">
        <v>987</v>
      </c>
      <c r="B991" s="5">
        <v>6200</v>
      </c>
      <c r="C991" s="5">
        <v>13441</v>
      </c>
      <c r="D991" t="s">
        <v>20</v>
      </c>
      <c r="E991">
        <v>480</v>
      </c>
      <c r="F991" t="s">
        <v>21</v>
      </c>
      <c r="G991" t="s">
        <v>22</v>
      </c>
      <c r="H991" s="44">
        <f t="shared" si="16"/>
        <v>28.002083333333335</v>
      </c>
      <c r="I991" s="75"/>
    </row>
    <row r="992" spans="1:9" x14ac:dyDescent="0.35">
      <c r="A992">
        <v>988</v>
      </c>
      <c r="B992" s="5">
        <v>9400</v>
      </c>
      <c r="C992" s="5">
        <v>4899</v>
      </c>
      <c r="D992" t="s">
        <v>14</v>
      </c>
      <c r="E992">
        <v>64</v>
      </c>
      <c r="F992" t="s">
        <v>21</v>
      </c>
      <c r="G992" t="s">
        <v>22</v>
      </c>
      <c r="H992" s="44">
        <f t="shared" si="16"/>
        <v>76.546875</v>
      </c>
      <c r="I992" s="75"/>
    </row>
    <row r="993" spans="1:9" x14ac:dyDescent="0.35">
      <c r="A993">
        <v>989</v>
      </c>
      <c r="B993" s="5">
        <v>2400</v>
      </c>
      <c r="C993" s="5">
        <v>11990</v>
      </c>
      <c r="D993" t="s">
        <v>20</v>
      </c>
      <c r="E993">
        <v>226</v>
      </c>
      <c r="F993" t="s">
        <v>21</v>
      </c>
      <c r="G993" t="s">
        <v>22</v>
      </c>
      <c r="H993" s="44">
        <f t="shared" si="16"/>
        <v>53.053097345132741</v>
      </c>
      <c r="I993" s="75"/>
    </row>
    <row r="994" spans="1:9" x14ac:dyDescent="0.35">
      <c r="A994">
        <v>990</v>
      </c>
      <c r="B994" s="5">
        <v>7800</v>
      </c>
      <c r="C994" s="5">
        <v>6839</v>
      </c>
      <c r="D994" t="s">
        <v>14</v>
      </c>
      <c r="E994">
        <v>64</v>
      </c>
      <c r="F994" t="s">
        <v>21</v>
      </c>
      <c r="G994" t="s">
        <v>22</v>
      </c>
      <c r="H994" s="44">
        <f t="shared" si="16"/>
        <v>106.859375</v>
      </c>
      <c r="I994" s="75"/>
    </row>
    <row r="995" spans="1:9" x14ac:dyDescent="0.35">
      <c r="A995">
        <v>991</v>
      </c>
      <c r="B995" s="5">
        <v>9800</v>
      </c>
      <c r="C995" s="5">
        <v>11091</v>
      </c>
      <c r="D995" t="s">
        <v>20</v>
      </c>
      <c r="E995">
        <v>241</v>
      </c>
      <c r="F995" t="s">
        <v>21</v>
      </c>
      <c r="G995" t="s">
        <v>22</v>
      </c>
      <c r="H995" s="44">
        <f t="shared" si="16"/>
        <v>46.020746887966808</v>
      </c>
      <c r="I995" s="75"/>
    </row>
    <row r="996" spans="1:9" x14ac:dyDescent="0.35">
      <c r="A996">
        <v>992</v>
      </c>
      <c r="B996" s="5">
        <v>3100</v>
      </c>
      <c r="C996" s="5">
        <v>13223</v>
      </c>
      <c r="D996" t="s">
        <v>20</v>
      </c>
      <c r="E996">
        <v>132</v>
      </c>
      <c r="F996" t="s">
        <v>21</v>
      </c>
      <c r="G996" t="s">
        <v>22</v>
      </c>
      <c r="H996" s="44">
        <f t="shared" si="16"/>
        <v>100.17424242424242</v>
      </c>
      <c r="I996" s="75"/>
    </row>
    <row r="997" spans="1:9" x14ac:dyDescent="0.35">
      <c r="A997">
        <v>994</v>
      </c>
      <c r="B997" s="5">
        <v>141100</v>
      </c>
      <c r="C997" s="5">
        <v>74073</v>
      </c>
      <c r="D997" t="s">
        <v>14</v>
      </c>
      <c r="E997">
        <v>842</v>
      </c>
      <c r="F997" t="s">
        <v>21</v>
      </c>
      <c r="G997" t="s">
        <v>22</v>
      </c>
      <c r="H997" s="44">
        <f t="shared" si="16"/>
        <v>87.972684085510693</v>
      </c>
      <c r="I997" s="75"/>
    </row>
    <row r="998" spans="1:9" x14ac:dyDescent="0.35">
      <c r="A998">
        <v>995</v>
      </c>
      <c r="B998" s="5">
        <v>97300</v>
      </c>
      <c r="C998" s="5">
        <v>153216</v>
      </c>
      <c r="D998" t="s">
        <v>20</v>
      </c>
      <c r="E998">
        <v>2043</v>
      </c>
      <c r="F998" t="s">
        <v>21</v>
      </c>
      <c r="G998" t="s">
        <v>22</v>
      </c>
      <c r="H998" s="44">
        <f t="shared" si="16"/>
        <v>74.995594713656388</v>
      </c>
      <c r="I998" s="75"/>
    </row>
    <row r="999" spans="1:9" x14ac:dyDescent="0.35">
      <c r="A999">
        <v>996</v>
      </c>
      <c r="B999" s="5">
        <v>6600</v>
      </c>
      <c r="C999" s="5">
        <v>4814</v>
      </c>
      <c r="D999" t="s">
        <v>14</v>
      </c>
      <c r="E999">
        <v>112</v>
      </c>
      <c r="F999" t="s">
        <v>21</v>
      </c>
      <c r="G999" t="s">
        <v>22</v>
      </c>
      <c r="H999" s="44">
        <f t="shared" si="16"/>
        <v>42.982142857142854</v>
      </c>
      <c r="I999" s="75"/>
    </row>
    <row r="1000" spans="1:9" x14ac:dyDescent="0.35">
      <c r="A1000">
        <v>998</v>
      </c>
      <c r="B1000" s="5">
        <v>66600</v>
      </c>
      <c r="C1000" s="5">
        <v>37823</v>
      </c>
      <c r="D1000" t="s">
        <v>14</v>
      </c>
      <c r="E1000">
        <v>374</v>
      </c>
      <c r="F1000" t="s">
        <v>21</v>
      </c>
      <c r="G1000" t="s">
        <v>22</v>
      </c>
      <c r="H1000" s="44">
        <f t="shared" si="16"/>
        <v>101.13101604278074</v>
      </c>
      <c r="I1000" s="75"/>
    </row>
    <row r="1001" spans="1:9" x14ac:dyDescent="0.35">
      <c r="A1001">
        <v>999</v>
      </c>
      <c r="B1001" s="5">
        <v>111100</v>
      </c>
      <c r="C1001" s="5">
        <v>62819</v>
      </c>
      <c r="D1001" t="s">
        <v>74</v>
      </c>
      <c r="E1001">
        <v>1122</v>
      </c>
      <c r="F1001" t="s">
        <v>21</v>
      </c>
      <c r="G1001" t="s">
        <v>22</v>
      </c>
      <c r="H1001" s="44">
        <f t="shared" si="16"/>
        <v>55.98841354723708</v>
      </c>
      <c r="I1001" s="75"/>
    </row>
  </sheetData>
  <sortState xmlns:xlrd2="http://schemas.microsoft.com/office/spreadsheetml/2017/richdata2" ref="A2:H1001">
    <sortCondition ref="F1:F1001"/>
  </sortState>
  <conditionalFormatting sqref="D1:D1048576">
    <cfRule type="containsText" dxfId="14" priority="5" operator="containsText" text="canceled">
      <formula>NOT(ISERROR(SEARCH("canceled",D1)))</formula>
    </cfRule>
    <cfRule type="containsText" dxfId="13" priority="8" operator="containsText" text="successful">
      <formula>NOT(ISERROR(SEARCH("successful",D1)))</formula>
    </cfRule>
    <cfRule type="containsText" dxfId="12" priority="9" operator="containsText" text="failed">
      <formula>NOT(ISERROR(SEARCH("failed",D1)))</formula>
    </cfRule>
    <cfRule type="colorScale" priority="10">
      <colorScale>
        <cfvo type="min"/>
        <cfvo type="percentile" val="50"/>
        <cfvo type="max"/>
        <color rgb="FFF8696B"/>
        <color rgb="FFFFEB84"/>
        <color rgb="FF63BE7B"/>
      </colorScale>
    </cfRule>
  </conditionalFormatting>
  <conditionalFormatting sqref="D2:D1001">
    <cfRule type="containsText" dxfId="11" priority="4" operator="containsText" text="live">
      <formula>NOT(ISERROR(SEARCH("live",D2)))</formula>
    </cfRule>
  </conditionalFormatting>
  <conditionalFormatting sqref="D10">
    <cfRule type="containsText" dxfId="10" priority="7" operator="containsText" text="live">
      <formula>NOT(ISERROR(SEARCH("live",D10)))</formula>
    </cfRule>
  </conditionalFormatting>
  <conditionalFormatting sqref="D21">
    <cfRule type="containsText" dxfId="9" priority="6" operator="containsText" text="canceled">
      <formula>NOT(ISERROR(SEARCH("canceled",D21)))</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7D3A-2110-40F2-9B3D-B4951259150F}">
  <sheetPr codeName="Sheet12"/>
  <dimension ref="A1:AH1002"/>
  <sheetViews>
    <sheetView tabSelected="1" topLeftCell="P1" workbookViewId="0">
      <selection activeCell="T2" sqref="T2"/>
    </sheetView>
  </sheetViews>
  <sheetFormatPr defaultColWidth="10.6640625" defaultRowHeight="15.5" x14ac:dyDescent="0.35"/>
  <cols>
    <col min="1" max="1" width="4.1640625" bestFit="1" customWidth="1"/>
    <col min="2" max="2" width="30.6640625" bestFit="1" customWidth="1"/>
    <col min="3" max="3" width="33.5" style="3" customWidth="1"/>
    <col min="4" max="4" width="11" style="5" bestFit="1" customWidth="1"/>
    <col min="5" max="5" width="10.9140625" style="5" bestFit="1" customWidth="1"/>
    <col min="7" max="7" width="13" bestFit="1" customWidth="1"/>
    <col min="10" max="11" width="11.1640625" bestFit="1" customWidth="1"/>
    <col min="12" max="12" width="22.6640625" style="11" customWidth="1"/>
    <col min="13" max="13" width="21" customWidth="1"/>
    <col min="14" max="14" width="28" bestFit="1" customWidth="1"/>
    <col min="15" max="16" width="28" customWidth="1"/>
    <col min="17" max="17" width="13.58203125" style="4" customWidth="1"/>
    <col min="18" max="18" width="15.75" style="44" customWidth="1"/>
    <col min="19" max="19" width="19.1640625" style="42" customWidth="1"/>
    <col min="20" max="20" width="18.08203125" style="5" customWidth="1"/>
    <col min="21" max="21" width="18.08203125" style="37" customWidth="1"/>
    <col min="22" max="22" width="10.6640625" style="24"/>
    <col min="23" max="23" width="15.58203125" style="24" hidden="1" customWidth="1"/>
    <col min="24" max="24" width="23.1640625" style="24" customWidth="1"/>
    <col min="25" max="25" width="33.58203125" style="24" hidden="1" customWidth="1"/>
    <col min="26" max="27" width="1.6640625" style="24" customWidth="1"/>
    <col min="28" max="31" width="10.6640625" style="24"/>
    <col min="32" max="32" width="7.08203125" style="24" customWidth="1"/>
    <col min="33" max="33" width="8.25" style="24" customWidth="1"/>
    <col min="34" max="34" width="10.6640625" style="24"/>
  </cols>
  <sheetData>
    <row r="1" spans="1:34" s="1" customFormat="1" x14ac:dyDescent="0.35">
      <c r="A1" s="1" t="s">
        <v>2027</v>
      </c>
      <c r="B1" s="1" t="s">
        <v>0</v>
      </c>
      <c r="C1" s="2" t="s">
        <v>1</v>
      </c>
      <c r="D1" s="6" t="s">
        <v>2</v>
      </c>
      <c r="E1" s="6" t="s">
        <v>3</v>
      </c>
      <c r="F1" s="1" t="s">
        <v>4</v>
      </c>
      <c r="G1" s="1" t="s">
        <v>5</v>
      </c>
      <c r="H1" s="1" t="s">
        <v>6</v>
      </c>
      <c r="I1" s="1" t="s">
        <v>7</v>
      </c>
      <c r="J1" s="1" t="s">
        <v>8</v>
      </c>
      <c r="K1" s="1" t="s">
        <v>9</v>
      </c>
      <c r="L1" s="10" t="s">
        <v>2071</v>
      </c>
      <c r="M1" s="1" t="s">
        <v>2072</v>
      </c>
      <c r="N1" s="1" t="s">
        <v>2028</v>
      </c>
      <c r="O1" s="1" t="s">
        <v>2031</v>
      </c>
      <c r="P1" s="1" t="s">
        <v>2032</v>
      </c>
      <c r="Q1" s="1" t="s">
        <v>2029</v>
      </c>
      <c r="R1" s="43" t="s">
        <v>2030</v>
      </c>
      <c r="S1" s="41" t="s">
        <v>2145</v>
      </c>
      <c r="T1" s="6" t="s">
        <v>2146</v>
      </c>
      <c r="U1" s="76"/>
      <c r="V1" s="72"/>
      <c r="W1" s="72"/>
      <c r="X1" s="72"/>
      <c r="Y1" s="72"/>
      <c r="Z1" s="72"/>
      <c r="AA1" s="72"/>
      <c r="AB1" s="72"/>
      <c r="AC1" s="72"/>
      <c r="AD1" s="72"/>
      <c r="AE1" s="72"/>
      <c r="AF1" s="72"/>
      <c r="AG1" s="72"/>
      <c r="AH1" s="72"/>
    </row>
    <row r="2" spans="1:34" ht="16" x14ac:dyDescent="0.4">
      <c r="A2">
        <v>0</v>
      </c>
      <c r="B2" t="s">
        <v>12</v>
      </c>
      <c r="C2" s="3" t="s">
        <v>13</v>
      </c>
      <c r="D2" s="5">
        <v>100</v>
      </c>
      <c r="E2" s="5">
        <v>0</v>
      </c>
      <c r="F2" t="s">
        <v>14</v>
      </c>
      <c r="G2">
        <v>0</v>
      </c>
      <c r="H2" t="s">
        <v>15</v>
      </c>
      <c r="I2" t="s">
        <v>16</v>
      </c>
      <c r="J2">
        <v>1448690400</v>
      </c>
      <c r="K2">
        <v>1450159200</v>
      </c>
      <c r="L2" s="11">
        <f t="shared" ref="L2:L65" si="0">J2 / 86400 + DATE(1970,1,1)</f>
        <v>42336.25</v>
      </c>
      <c r="M2" s="11">
        <f t="shared" ref="M2:M65" si="1">K2 / 86400 + DATE(1970,1,1)</f>
        <v>42353.25</v>
      </c>
      <c r="N2" t="s">
        <v>17</v>
      </c>
      <c r="O2" t="str">
        <f t="shared" ref="O2:O65" si="2">LEFT(N2, FIND("/", N2)-1)</f>
        <v>food</v>
      </c>
      <c r="P2" t="str">
        <f t="shared" ref="P2:P65" si="3">RIGHT(N2, LEN(N2) -FIND("/", N2))</f>
        <v>food trucks</v>
      </c>
      <c r="Q2" s="4">
        <f t="shared" ref="Q2:Q65" si="4">E2/D2</f>
        <v>0</v>
      </c>
      <c r="R2" s="44" t="str">
        <f t="shared" ref="R2:R65" si="5">IFERROR(E2/G2, "n/a")</f>
        <v>n/a</v>
      </c>
      <c r="S2" s="42">
        <f t="shared" ref="S2:S65" si="6">M2-L2</f>
        <v>17</v>
      </c>
      <c r="T2" s="5" t="str">
        <f t="shared" ref="T2:T65" si="7">IFERROR(R2/S2, "N/A")</f>
        <v>N/A</v>
      </c>
      <c r="AH2" s="83"/>
    </row>
    <row r="3" spans="1:34" x14ac:dyDescent="0.35">
      <c r="A3">
        <v>1</v>
      </c>
      <c r="B3" t="s">
        <v>18</v>
      </c>
      <c r="C3" s="3" t="s">
        <v>19</v>
      </c>
      <c r="D3" s="5">
        <v>1400</v>
      </c>
      <c r="E3" s="5">
        <v>14560</v>
      </c>
      <c r="F3" t="s">
        <v>20</v>
      </c>
      <c r="G3">
        <v>158</v>
      </c>
      <c r="H3" t="s">
        <v>21</v>
      </c>
      <c r="I3" t="s">
        <v>22</v>
      </c>
      <c r="J3">
        <v>1408424400</v>
      </c>
      <c r="K3">
        <v>1408597200</v>
      </c>
      <c r="L3" s="11">
        <f t="shared" si="0"/>
        <v>41870.208333333336</v>
      </c>
      <c r="M3" s="11">
        <f t="shared" si="1"/>
        <v>41872.208333333336</v>
      </c>
      <c r="N3" t="s">
        <v>23</v>
      </c>
      <c r="O3" t="str">
        <f t="shared" si="2"/>
        <v>music</v>
      </c>
      <c r="P3" t="str">
        <f t="shared" si="3"/>
        <v>rock</v>
      </c>
      <c r="Q3" s="4">
        <f t="shared" si="4"/>
        <v>10.4</v>
      </c>
      <c r="R3" s="44">
        <f t="shared" si="5"/>
        <v>92.151898734177209</v>
      </c>
      <c r="S3" s="42">
        <f t="shared" si="6"/>
        <v>2</v>
      </c>
      <c r="T3" s="5">
        <f t="shared" si="7"/>
        <v>46.075949367088604</v>
      </c>
    </row>
    <row r="4" spans="1:34" ht="31" x14ac:dyDescent="0.35">
      <c r="A4">
        <v>2</v>
      </c>
      <c r="B4" t="s">
        <v>24</v>
      </c>
      <c r="C4" s="3" t="s">
        <v>25</v>
      </c>
      <c r="D4" s="5">
        <v>108400</v>
      </c>
      <c r="E4" s="5">
        <v>142523</v>
      </c>
      <c r="F4" t="s">
        <v>20</v>
      </c>
      <c r="G4">
        <v>1425</v>
      </c>
      <c r="H4" t="s">
        <v>26</v>
      </c>
      <c r="I4" t="s">
        <v>27</v>
      </c>
      <c r="J4">
        <v>1384668000</v>
      </c>
      <c r="K4">
        <v>1384840800</v>
      </c>
      <c r="L4" s="11">
        <f t="shared" si="0"/>
        <v>41595.25</v>
      </c>
      <c r="M4" s="11">
        <f t="shared" si="1"/>
        <v>41597.25</v>
      </c>
      <c r="N4" t="s">
        <v>28</v>
      </c>
      <c r="O4" t="str">
        <f t="shared" si="2"/>
        <v>technology</v>
      </c>
      <c r="P4" t="str">
        <f t="shared" si="3"/>
        <v>web</v>
      </c>
      <c r="Q4" s="4">
        <f t="shared" si="4"/>
        <v>1.3147878228782288</v>
      </c>
      <c r="R4" s="44">
        <f t="shared" si="5"/>
        <v>100.01614035087719</v>
      </c>
      <c r="S4" s="42">
        <f t="shared" si="6"/>
        <v>2</v>
      </c>
      <c r="T4" s="5">
        <f t="shared" si="7"/>
        <v>50.008070175438597</v>
      </c>
      <c r="Z4" s="77"/>
    </row>
    <row r="5" spans="1:34" ht="31" x14ac:dyDescent="0.35">
      <c r="A5">
        <v>3</v>
      </c>
      <c r="B5" t="s">
        <v>29</v>
      </c>
      <c r="C5" s="3" t="s">
        <v>30</v>
      </c>
      <c r="D5" s="5">
        <v>4200</v>
      </c>
      <c r="E5" s="5">
        <v>2477</v>
      </c>
      <c r="F5" t="s">
        <v>14</v>
      </c>
      <c r="G5">
        <v>24</v>
      </c>
      <c r="H5" t="s">
        <v>21</v>
      </c>
      <c r="I5" t="s">
        <v>22</v>
      </c>
      <c r="J5">
        <v>1565499600</v>
      </c>
      <c r="K5">
        <v>1568955600</v>
      </c>
      <c r="L5" s="11">
        <f t="shared" si="0"/>
        <v>43688.208333333328</v>
      </c>
      <c r="M5" s="11">
        <f t="shared" si="1"/>
        <v>43728.208333333328</v>
      </c>
      <c r="N5" t="s">
        <v>23</v>
      </c>
      <c r="O5" t="str">
        <f t="shared" si="2"/>
        <v>music</v>
      </c>
      <c r="P5" t="str">
        <f t="shared" si="3"/>
        <v>rock</v>
      </c>
      <c r="Q5" s="4">
        <f t="shared" si="4"/>
        <v>0.58976190476190471</v>
      </c>
      <c r="R5" s="44">
        <f t="shared" si="5"/>
        <v>103.20833333333333</v>
      </c>
      <c r="S5" s="42">
        <f t="shared" si="6"/>
        <v>40</v>
      </c>
      <c r="T5" s="5">
        <f t="shared" si="7"/>
        <v>2.5802083333333332</v>
      </c>
      <c r="Z5" s="77"/>
    </row>
    <row r="6" spans="1:34" x14ac:dyDescent="0.35">
      <c r="A6">
        <v>4</v>
      </c>
      <c r="B6" t="s">
        <v>31</v>
      </c>
      <c r="C6" s="3" t="s">
        <v>32</v>
      </c>
      <c r="D6" s="5">
        <v>7600</v>
      </c>
      <c r="E6" s="5">
        <v>5265</v>
      </c>
      <c r="F6" t="s">
        <v>14</v>
      </c>
      <c r="G6">
        <v>53</v>
      </c>
      <c r="H6" t="s">
        <v>21</v>
      </c>
      <c r="I6" t="s">
        <v>22</v>
      </c>
      <c r="J6">
        <v>1547964000</v>
      </c>
      <c r="K6">
        <v>1548309600</v>
      </c>
      <c r="L6" s="11">
        <f t="shared" si="0"/>
        <v>43485.25</v>
      </c>
      <c r="M6" s="11">
        <f t="shared" si="1"/>
        <v>43489.25</v>
      </c>
      <c r="N6" t="s">
        <v>33</v>
      </c>
      <c r="O6" t="str">
        <f t="shared" si="2"/>
        <v>theater</v>
      </c>
      <c r="P6" t="str">
        <f t="shared" si="3"/>
        <v>plays</v>
      </c>
      <c r="Q6" s="4">
        <f t="shared" si="4"/>
        <v>0.69276315789473686</v>
      </c>
      <c r="R6" s="44">
        <f t="shared" si="5"/>
        <v>99.339622641509436</v>
      </c>
      <c r="S6" s="42">
        <f t="shared" si="6"/>
        <v>4</v>
      </c>
      <c r="T6" s="5">
        <f t="shared" si="7"/>
        <v>24.834905660377359</v>
      </c>
    </row>
    <row r="7" spans="1:34" x14ac:dyDescent="0.35">
      <c r="A7">
        <v>5</v>
      </c>
      <c r="B7" t="s">
        <v>34</v>
      </c>
      <c r="C7" s="3" t="s">
        <v>35</v>
      </c>
      <c r="D7" s="5">
        <v>7600</v>
      </c>
      <c r="E7" s="5">
        <v>13195</v>
      </c>
      <c r="F7" t="s">
        <v>20</v>
      </c>
      <c r="G7">
        <v>174</v>
      </c>
      <c r="H7" t="s">
        <v>36</v>
      </c>
      <c r="I7" t="s">
        <v>37</v>
      </c>
      <c r="J7">
        <v>1346130000</v>
      </c>
      <c r="K7">
        <v>1347080400</v>
      </c>
      <c r="L7" s="11">
        <f t="shared" si="0"/>
        <v>41149.208333333336</v>
      </c>
      <c r="M7" s="11">
        <f t="shared" si="1"/>
        <v>41160.208333333336</v>
      </c>
      <c r="N7" t="s">
        <v>33</v>
      </c>
      <c r="O7" t="str">
        <f t="shared" si="2"/>
        <v>theater</v>
      </c>
      <c r="P7" t="str">
        <f t="shared" si="3"/>
        <v>plays</v>
      </c>
      <c r="Q7" s="4">
        <f t="shared" si="4"/>
        <v>1.7361842105263159</v>
      </c>
      <c r="R7" s="44">
        <f t="shared" si="5"/>
        <v>75.833333333333329</v>
      </c>
      <c r="S7" s="42">
        <f t="shared" si="6"/>
        <v>11</v>
      </c>
      <c r="T7" s="5">
        <f t="shared" si="7"/>
        <v>6.8939393939393936</v>
      </c>
      <c r="V7" s="46" t="s">
        <v>2144</v>
      </c>
      <c r="W7" s="46" t="s">
        <v>2142</v>
      </c>
      <c r="X7" s="46" t="s">
        <v>2159</v>
      </c>
    </row>
    <row r="8" spans="1:34" x14ac:dyDescent="0.35">
      <c r="A8">
        <v>6</v>
      </c>
      <c r="B8" t="s">
        <v>38</v>
      </c>
      <c r="C8" s="3" t="s">
        <v>39</v>
      </c>
      <c r="D8" s="5">
        <v>5200</v>
      </c>
      <c r="E8" s="5">
        <v>1090</v>
      </c>
      <c r="F8" t="s">
        <v>14</v>
      </c>
      <c r="G8">
        <v>18</v>
      </c>
      <c r="H8" t="s">
        <v>40</v>
      </c>
      <c r="I8" t="s">
        <v>41</v>
      </c>
      <c r="J8">
        <v>1505278800</v>
      </c>
      <c r="K8">
        <v>1505365200</v>
      </c>
      <c r="L8" s="11">
        <f t="shared" si="0"/>
        <v>42991.208333333328</v>
      </c>
      <c r="M8" s="11">
        <f t="shared" si="1"/>
        <v>42992.208333333328</v>
      </c>
      <c r="N8" t="s">
        <v>42</v>
      </c>
      <c r="O8" t="str">
        <f t="shared" si="2"/>
        <v>film &amp; video</v>
      </c>
      <c r="P8" t="str">
        <f t="shared" si="3"/>
        <v>documentary</v>
      </c>
      <c r="Q8" s="4">
        <f t="shared" si="4"/>
        <v>0.20961538461538462</v>
      </c>
      <c r="R8" s="44">
        <f t="shared" si="5"/>
        <v>60.555555555555557</v>
      </c>
      <c r="S8" s="42">
        <f t="shared" si="6"/>
        <v>1</v>
      </c>
      <c r="T8" s="5">
        <f t="shared" si="7"/>
        <v>60.555555555555557</v>
      </c>
      <c r="V8" s="81" t="s">
        <v>26</v>
      </c>
      <c r="W8" s="82">
        <f>SUMIF(H2:H1001, "AU", T2:T1001)</f>
        <v>449.64013026454768</v>
      </c>
      <c r="X8" s="82">
        <f>AVERAGEIF(H2:H1001, "AU", T2:T1001)</f>
        <v>10.456747215454596</v>
      </c>
      <c r="Y8" s="69"/>
    </row>
    <row r="9" spans="1:34" x14ac:dyDescent="0.35">
      <c r="A9">
        <v>7</v>
      </c>
      <c r="B9" t="s">
        <v>43</v>
      </c>
      <c r="C9" s="3" t="s">
        <v>44</v>
      </c>
      <c r="D9" s="5">
        <v>4500</v>
      </c>
      <c r="E9" s="5">
        <v>14741</v>
      </c>
      <c r="F9" t="s">
        <v>20</v>
      </c>
      <c r="G9">
        <v>227</v>
      </c>
      <c r="H9" t="s">
        <v>36</v>
      </c>
      <c r="I9" t="s">
        <v>37</v>
      </c>
      <c r="J9">
        <v>1439442000</v>
      </c>
      <c r="K9">
        <v>1439614800</v>
      </c>
      <c r="L9" s="11">
        <f t="shared" si="0"/>
        <v>42229.208333333328</v>
      </c>
      <c r="M9" s="11">
        <f t="shared" si="1"/>
        <v>42231.208333333328</v>
      </c>
      <c r="N9" t="s">
        <v>33</v>
      </c>
      <c r="O9" t="str">
        <f t="shared" si="2"/>
        <v>theater</v>
      </c>
      <c r="P9" t="str">
        <f t="shared" si="3"/>
        <v>plays</v>
      </c>
      <c r="Q9" s="4">
        <f t="shared" si="4"/>
        <v>3.2757777777777779</v>
      </c>
      <c r="R9" s="44">
        <f t="shared" si="5"/>
        <v>64.93832599118943</v>
      </c>
      <c r="S9" s="42">
        <f t="shared" si="6"/>
        <v>2</v>
      </c>
      <c r="T9" s="5">
        <f t="shared" si="7"/>
        <v>32.469162995594715</v>
      </c>
      <c r="V9" s="45" t="s">
        <v>15</v>
      </c>
      <c r="W9" s="50">
        <f>SUMIF(H2:H1001, "CA", T2:T1001)</f>
        <v>499.74931296508151</v>
      </c>
      <c r="X9" s="50">
        <f>AVERAGEIF(H2:H1001, "CA", T2:T1001)</f>
        <v>11.622077045699569</v>
      </c>
      <c r="Y9" s="69"/>
    </row>
    <row r="10" spans="1:34" x14ac:dyDescent="0.35">
      <c r="A10">
        <v>8</v>
      </c>
      <c r="B10" t="s">
        <v>45</v>
      </c>
      <c r="C10" s="3" t="s">
        <v>46</v>
      </c>
      <c r="D10" s="5">
        <v>110100</v>
      </c>
      <c r="E10" s="5">
        <v>21946</v>
      </c>
      <c r="F10" t="s">
        <v>47</v>
      </c>
      <c r="G10">
        <v>708</v>
      </c>
      <c r="H10" t="s">
        <v>36</v>
      </c>
      <c r="I10" t="s">
        <v>37</v>
      </c>
      <c r="J10">
        <v>1281330000</v>
      </c>
      <c r="K10">
        <v>1281502800</v>
      </c>
      <c r="L10" s="11">
        <f t="shared" si="0"/>
        <v>40399.208333333336</v>
      </c>
      <c r="M10" s="11">
        <f t="shared" si="1"/>
        <v>40401.208333333336</v>
      </c>
      <c r="N10" t="s">
        <v>33</v>
      </c>
      <c r="O10" t="str">
        <f t="shared" si="2"/>
        <v>theater</v>
      </c>
      <c r="P10" t="str">
        <f t="shared" si="3"/>
        <v>plays</v>
      </c>
      <c r="Q10" s="4">
        <f t="shared" si="4"/>
        <v>0.19932788374205268</v>
      </c>
      <c r="R10" s="44">
        <f t="shared" si="5"/>
        <v>30.997175141242938</v>
      </c>
      <c r="S10" s="42">
        <f t="shared" si="6"/>
        <v>2</v>
      </c>
      <c r="T10" s="5">
        <f t="shared" si="7"/>
        <v>15.498587570621469</v>
      </c>
      <c r="V10" s="79" t="s">
        <v>98</v>
      </c>
      <c r="W10" s="80">
        <f>SUMIF(H2:H1001, "CH", T2:T1001)</f>
        <v>342.64767624151602</v>
      </c>
      <c r="X10" s="80">
        <f>AVERAGEIF(H2:H1001, "CH", T2:T1001)</f>
        <v>14.897725053978958</v>
      </c>
      <c r="Y10" s="69"/>
    </row>
    <row r="11" spans="1:34" x14ac:dyDescent="0.35">
      <c r="A11">
        <v>9</v>
      </c>
      <c r="B11" t="s">
        <v>48</v>
      </c>
      <c r="C11" s="3" t="s">
        <v>49</v>
      </c>
      <c r="D11" s="5">
        <v>6200</v>
      </c>
      <c r="E11" s="5">
        <v>3208</v>
      </c>
      <c r="F11" t="s">
        <v>14</v>
      </c>
      <c r="G11">
        <v>44</v>
      </c>
      <c r="H11" t="s">
        <v>21</v>
      </c>
      <c r="I11" t="s">
        <v>22</v>
      </c>
      <c r="J11">
        <v>1379566800</v>
      </c>
      <c r="K11">
        <v>1383804000</v>
      </c>
      <c r="L11" s="11">
        <f t="shared" si="0"/>
        <v>41536.208333333336</v>
      </c>
      <c r="M11" s="11">
        <f t="shared" si="1"/>
        <v>41585.25</v>
      </c>
      <c r="N11" t="s">
        <v>50</v>
      </c>
      <c r="O11" t="str">
        <f t="shared" si="2"/>
        <v>music</v>
      </c>
      <c r="P11" t="str">
        <f t="shared" si="3"/>
        <v>electric music</v>
      </c>
      <c r="Q11" s="4">
        <f t="shared" si="4"/>
        <v>0.51741935483870971</v>
      </c>
      <c r="R11" s="44">
        <f t="shared" si="5"/>
        <v>72.909090909090907</v>
      </c>
      <c r="S11" s="42">
        <f t="shared" si="6"/>
        <v>49.041666666664241</v>
      </c>
      <c r="T11" s="5">
        <f t="shared" si="7"/>
        <v>1.4866764501429637</v>
      </c>
      <c r="V11" s="45" t="s">
        <v>36</v>
      </c>
      <c r="W11" s="50">
        <f>SUMIF(H2:H1001, "DK", T2:T1001)</f>
        <v>399.86154404476434</v>
      </c>
      <c r="X11" s="50">
        <f ca="1">AVERAGEIF(H2:H1002, "DK", T2:T1001)</f>
        <v>12.898759485314979</v>
      </c>
      <c r="Y11" s="69"/>
    </row>
    <row r="12" spans="1:34" x14ac:dyDescent="0.35">
      <c r="A12">
        <v>10</v>
      </c>
      <c r="B12" t="s">
        <v>51</v>
      </c>
      <c r="C12" s="3" t="s">
        <v>52</v>
      </c>
      <c r="D12" s="5">
        <v>5200</v>
      </c>
      <c r="E12" s="5">
        <v>13838</v>
      </c>
      <c r="F12" t="s">
        <v>20</v>
      </c>
      <c r="G12">
        <v>220</v>
      </c>
      <c r="H12" t="s">
        <v>21</v>
      </c>
      <c r="I12" t="s">
        <v>22</v>
      </c>
      <c r="J12">
        <v>1281762000</v>
      </c>
      <c r="K12">
        <v>1285909200</v>
      </c>
      <c r="L12" s="11">
        <f t="shared" si="0"/>
        <v>40404.208333333336</v>
      </c>
      <c r="M12" s="11">
        <f t="shared" si="1"/>
        <v>40452.208333333336</v>
      </c>
      <c r="N12" t="s">
        <v>53</v>
      </c>
      <c r="O12" t="str">
        <f t="shared" si="2"/>
        <v>film &amp; video</v>
      </c>
      <c r="P12" t="str">
        <f t="shared" si="3"/>
        <v>drama</v>
      </c>
      <c r="Q12" s="4">
        <f t="shared" si="4"/>
        <v>2.6611538461538462</v>
      </c>
      <c r="R12" s="44">
        <f t="shared" si="5"/>
        <v>62.9</v>
      </c>
      <c r="S12" s="42">
        <f t="shared" si="6"/>
        <v>48</v>
      </c>
      <c r="T12" s="5">
        <f t="shared" si="7"/>
        <v>1.3104166666666666</v>
      </c>
      <c r="V12" s="45" t="s">
        <v>40</v>
      </c>
      <c r="W12" s="50">
        <f>SUMIF(H2:H1001, "GB", T2:T1001)</f>
        <v>661.60297785886883</v>
      </c>
      <c r="X12" s="50">
        <f>AVERAGEIF(H2:H1001, "GB", T2:T1001)</f>
        <v>14.076659103380187</v>
      </c>
      <c r="Y12" s="69"/>
    </row>
    <row r="13" spans="1:34" ht="16.5" customHeight="1" x14ac:dyDescent="0.35">
      <c r="A13">
        <v>11</v>
      </c>
      <c r="B13" t="s">
        <v>54</v>
      </c>
      <c r="C13" s="3" t="s">
        <v>55</v>
      </c>
      <c r="D13" s="5">
        <v>6300</v>
      </c>
      <c r="E13" s="5">
        <v>3030</v>
      </c>
      <c r="F13" t="s">
        <v>14</v>
      </c>
      <c r="G13">
        <v>27</v>
      </c>
      <c r="H13" t="s">
        <v>21</v>
      </c>
      <c r="I13" t="s">
        <v>22</v>
      </c>
      <c r="J13">
        <v>1285045200</v>
      </c>
      <c r="K13">
        <v>1285563600</v>
      </c>
      <c r="L13" s="11">
        <f t="shared" si="0"/>
        <v>40442.208333333336</v>
      </c>
      <c r="M13" s="11">
        <f t="shared" si="1"/>
        <v>40448.208333333336</v>
      </c>
      <c r="N13" t="s">
        <v>33</v>
      </c>
      <c r="O13" t="str">
        <f t="shared" si="2"/>
        <v>theater</v>
      </c>
      <c r="P13" t="str">
        <f t="shared" si="3"/>
        <v>plays</v>
      </c>
      <c r="Q13" s="4">
        <f t="shared" si="4"/>
        <v>0.48095238095238096</v>
      </c>
      <c r="R13" s="44">
        <f t="shared" si="5"/>
        <v>112.22222222222223</v>
      </c>
      <c r="S13" s="42">
        <f t="shared" si="6"/>
        <v>6</v>
      </c>
      <c r="T13" s="5">
        <f t="shared" si="7"/>
        <v>18.703703703703706</v>
      </c>
      <c r="V13" s="45" t="s">
        <v>21</v>
      </c>
      <c r="W13" s="50">
        <f>SUMIF(H2:H1001, "US", T2:T1001)</f>
        <v>10160.217567842134</v>
      </c>
      <c r="X13" s="50">
        <f>AVERAGEIF(H2:H1001, "US", T2:T1001)</f>
        <v>13.546956757122844</v>
      </c>
      <c r="Y13" s="69"/>
    </row>
    <row r="14" spans="1:34" x14ac:dyDescent="0.35">
      <c r="A14">
        <v>12</v>
      </c>
      <c r="B14" t="s">
        <v>56</v>
      </c>
      <c r="C14" s="3" t="s">
        <v>57</v>
      </c>
      <c r="D14" s="5">
        <v>6300</v>
      </c>
      <c r="E14" s="5">
        <v>5629</v>
      </c>
      <c r="F14" t="s">
        <v>14</v>
      </c>
      <c r="G14">
        <v>55</v>
      </c>
      <c r="H14" t="s">
        <v>21</v>
      </c>
      <c r="I14" t="s">
        <v>22</v>
      </c>
      <c r="J14">
        <v>1571720400</v>
      </c>
      <c r="K14">
        <v>1572411600</v>
      </c>
      <c r="L14" s="11">
        <f t="shared" si="0"/>
        <v>43760.208333333328</v>
      </c>
      <c r="M14" s="11">
        <f t="shared" si="1"/>
        <v>43768.208333333328</v>
      </c>
      <c r="N14" t="s">
        <v>53</v>
      </c>
      <c r="O14" t="str">
        <f t="shared" si="2"/>
        <v>film &amp; video</v>
      </c>
      <c r="P14" t="str">
        <f t="shared" si="3"/>
        <v>drama</v>
      </c>
      <c r="Q14" s="4">
        <f t="shared" si="4"/>
        <v>0.89349206349206345</v>
      </c>
      <c r="R14" s="44">
        <f t="shared" si="5"/>
        <v>102.34545454545454</v>
      </c>
      <c r="S14" s="42">
        <f t="shared" si="6"/>
        <v>8</v>
      </c>
      <c r="T14" s="5">
        <f t="shared" si="7"/>
        <v>12.793181818181818</v>
      </c>
      <c r="V14" s="45" t="s">
        <v>107</v>
      </c>
      <c r="W14" s="50">
        <f>SUMIF(H2:H1001, "IT", T2:T1001)</f>
        <v>621.03468929695021</v>
      </c>
      <c r="X14" s="50">
        <f>AVERAGEIF(H2:H1001, "IT", T2:T1002)</f>
        <v>12.938222693686463</v>
      </c>
      <c r="Y14" s="69"/>
    </row>
    <row r="15" spans="1:34" ht="31" x14ac:dyDescent="0.35">
      <c r="A15">
        <v>13</v>
      </c>
      <c r="B15" t="s">
        <v>58</v>
      </c>
      <c r="C15" s="3" t="s">
        <v>59</v>
      </c>
      <c r="D15" s="5">
        <v>4200</v>
      </c>
      <c r="E15" s="5">
        <v>10295</v>
      </c>
      <c r="F15" t="s">
        <v>20</v>
      </c>
      <c r="G15">
        <v>98</v>
      </c>
      <c r="H15" t="s">
        <v>21</v>
      </c>
      <c r="I15" t="s">
        <v>22</v>
      </c>
      <c r="J15">
        <v>1465621200</v>
      </c>
      <c r="K15">
        <v>1466658000</v>
      </c>
      <c r="L15" s="11">
        <f t="shared" si="0"/>
        <v>42532.208333333328</v>
      </c>
      <c r="M15" s="11">
        <f t="shared" si="1"/>
        <v>42544.208333333328</v>
      </c>
      <c r="N15" t="s">
        <v>60</v>
      </c>
      <c r="O15" t="str">
        <f t="shared" si="2"/>
        <v>music</v>
      </c>
      <c r="P15" t="str">
        <f t="shared" si="3"/>
        <v>indie rock</v>
      </c>
      <c r="Q15" s="4">
        <f t="shared" si="4"/>
        <v>2.4511904761904764</v>
      </c>
      <c r="R15" s="44">
        <f t="shared" si="5"/>
        <v>105.05102040816327</v>
      </c>
      <c r="S15" s="42">
        <f t="shared" si="6"/>
        <v>12</v>
      </c>
      <c r="T15" s="5">
        <f t="shared" si="7"/>
        <v>8.7542517006802729</v>
      </c>
      <c r="V15" s="48" t="s">
        <v>2171</v>
      </c>
      <c r="W15" s="38">
        <f>SUM(W8:W14)</f>
        <v>13134.753898513862</v>
      </c>
      <c r="AA15" s="48" t="s">
        <v>2172</v>
      </c>
    </row>
    <row r="16" spans="1:34" x14ac:dyDescent="0.35">
      <c r="A16">
        <v>14</v>
      </c>
      <c r="B16" t="s">
        <v>61</v>
      </c>
      <c r="C16" s="3" t="s">
        <v>62</v>
      </c>
      <c r="D16" s="5">
        <v>28200</v>
      </c>
      <c r="E16" s="5">
        <v>18829</v>
      </c>
      <c r="F16" t="s">
        <v>14</v>
      </c>
      <c r="G16">
        <v>200</v>
      </c>
      <c r="H16" t="s">
        <v>21</v>
      </c>
      <c r="I16" t="s">
        <v>22</v>
      </c>
      <c r="J16">
        <v>1331013600</v>
      </c>
      <c r="K16">
        <v>1333342800</v>
      </c>
      <c r="L16" s="11">
        <f t="shared" si="0"/>
        <v>40974.25</v>
      </c>
      <c r="M16" s="11">
        <f t="shared" si="1"/>
        <v>41001.208333333336</v>
      </c>
      <c r="N16" t="s">
        <v>60</v>
      </c>
      <c r="O16" t="str">
        <f t="shared" si="2"/>
        <v>music</v>
      </c>
      <c r="P16" t="str">
        <f t="shared" si="3"/>
        <v>indie rock</v>
      </c>
      <c r="Q16" s="4">
        <f t="shared" si="4"/>
        <v>0.66769503546099296</v>
      </c>
      <c r="R16" s="44">
        <f t="shared" si="5"/>
        <v>94.144999999999996</v>
      </c>
      <c r="S16" s="42">
        <f t="shared" si="6"/>
        <v>26.958333333335759</v>
      </c>
      <c r="T16" s="5">
        <f t="shared" si="7"/>
        <v>3.4922411128281245</v>
      </c>
    </row>
    <row r="17" spans="1:24" x14ac:dyDescent="0.35">
      <c r="A17">
        <v>15</v>
      </c>
      <c r="B17" t="s">
        <v>63</v>
      </c>
      <c r="C17" s="3" t="s">
        <v>64</v>
      </c>
      <c r="D17" s="5">
        <v>81200</v>
      </c>
      <c r="E17" s="5">
        <v>38414</v>
      </c>
      <c r="F17" t="s">
        <v>14</v>
      </c>
      <c r="G17">
        <v>452</v>
      </c>
      <c r="H17" t="s">
        <v>21</v>
      </c>
      <c r="I17" t="s">
        <v>22</v>
      </c>
      <c r="J17">
        <v>1575957600</v>
      </c>
      <c r="K17">
        <v>1576303200</v>
      </c>
      <c r="L17" s="11">
        <f t="shared" si="0"/>
        <v>43809.25</v>
      </c>
      <c r="M17" s="11">
        <f t="shared" si="1"/>
        <v>43813.25</v>
      </c>
      <c r="N17" t="s">
        <v>65</v>
      </c>
      <c r="O17" t="str">
        <f t="shared" si="2"/>
        <v>technology</v>
      </c>
      <c r="P17" t="str">
        <f t="shared" si="3"/>
        <v>wearables</v>
      </c>
      <c r="Q17" s="4">
        <f t="shared" si="4"/>
        <v>0.47307881773399013</v>
      </c>
      <c r="R17" s="44">
        <f t="shared" si="5"/>
        <v>84.986725663716811</v>
      </c>
      <c r="S17" s="42">
        <f t="shared" si="6"/>
        <v>4</v>
      </c>
      <c r="T17" s="5">
        <f t="shared" si="7"/>
        <v>21.246681415929203</v>
      </c>
      <c r="V17" s="24" t="s">
        <v>2169</v>
      </c>
      <c r="X17" s="78">
        <f>MIN(S2:S1001)</f>
        <v>0</v>
      </c>
    </row>
    <row r="18" spans="1:24" x14ac:dyDescent="0.35">
      <c r="A18">
        <v>16</v>
      </c>
      <c r="B18" t="s">
        <v>66</v>
      </c>
      <c r="C18" s="3" t="s">
        <v>67</v>
      </c>
      <c r="D18" s="5">
        <v>1700</v>
      </c>
      <c r="E18" s="5">
        <v>11041</v>
      </c>
      <c r="F18" t="s">
        <v>20</v>
      </c>
      <c r="G18">
        <v>100</v>
      </c>
      <c r="H18" t="s">
        <v>21</v>
      </c>
      <c r="I18" t="s">
        <v>22</v>
      </c>
      <c r="J18">
        <v>1390370400</v>
      </c>
      <c r="K18">
        <v>1392271200</v>
      </c>
      <c r="L18" s="11">
        <f t="shared" si="0"/>
        <v>41661.25</v>
      </c>
      <c r="M18" s="11">
        <f t="shared" si="1"/>
        <v>41683.25</v>
      </c>
      <c r="N18" t="s">
        <v>68</v>
      </c>
      <c r="O18" t="str">
        <f t="shared" si="2"/>
        <v>publishing</v>
      </c>
      <c r="P18" t="str">
        <f t="shared" si="3"/>
        <v>nonfiction</v>
      </c>
      <c r="Q18" s="4">
        <f t="shared" si="4"/>
        <v>6.4947058823529416</v>
      </c>
      <c r="R18" s="44">
        <f t="shared" si="5"/>
        <v>110.41</v>
      </c>
      <c r="S18" s="42">
        <f t="shared" si="6"/>
        <v>22</v>
      </c>
      <c r="T18" s="5">
        <f t="shared" si="7"/>
        <v>5.0186363636363636</v>
      </c>
      <c r="V18" s="24" t="s">
        <v>2170</v>
      </c>
      <c r="X18" s="78">
        <f>MAX(S2:S1001)</f>
        <v>59</v>
      </c>
    </row>
    <row r="19" spans="1:24" x14ac:dyDescent="0.35">
      <c r="A19">
        <v>17</v>
      </c>
      <c r="B19" t="s">
        <v>69</v>
      </c>
      <c r="C19" s="3" t="s">
        <v>70</v>
      </c>
      <c r="D19" s="5">
        <v>84600</v>
      </c>
      <c r="E19" s="5">
        <v>134845</v>
      </c>
      <c r="F19" t="s">
        <v>20</v>
      </c>
      <c r="G19">
        <v>1249</v>
      </c>
      <c r="H19" t="s">
        <v>21</v>
      </c>
      <c r="I19" t="s">
        <v>22</v>
      </c>
      <c r="J19">
        <v>1294812000</v>
      </c>
      <c r="K19">
        <v>1294898400</v>
      </c>
      <c r="L19" s="11">
        <f t="shared" si="0"/>
        <v>40555.25</v>
      </c>
      <c r="M19" s="11">
        <f t="shared" si="1"/>
        <v>40556.25</v>
      </c>
      <c r="N19" t="s">
        <v>71</v>
      </c>
      <c r="O19" t="str">
        <f t="shared" si="2"/>
        <v>film &amp; video</v>
      </c>
      <c r="P19" t="str">
        <f t="shared" si="3"/>
        <v>animation</v>
      </c>
      <c r="Q19" s="4">
        <f t="shared" si="4"/>
        <v>1.5939125295508274</v>
      </c>
      <c r="R19" s="44">
        <f t="shared" si="5"/>
        <v>107.96236989591674</v>
      </c>
      <c r="S19" s="42">
        <f t="shared" si="6"/>
        <v>1</v>
      </c>
      <c r="T19" s="5">
        <f t="shared" si="7"/>
        <v>107.96236989591674</v>
      </c>
    </row>
    <row r="20" spans="1:24" x14ac:dyDescent="0.35">
      <c r="A20">
        <v>18</v>
      </c>
      <c r="B20" t="s">
        <v>72</v>
      </c>
      <c r="C20" s="3" t="s">
        <v>73</v>
      </c>
      <c r="D20" s="5">
        <v>9100</v>
      </c>
      <c r="E20" s="5">
        <v>6089</v>
      </c>
      <c r="F20" t="s">
        <v>74</v>
      </c>
      <c r="G20">
        <v>135</v>
      </c>
      <c r="H20" t="s">
        <v>21</v>
      </c>
      <c r="I20" t="s">
        <v>22</v>
      </c>
      <c r="J20">
        <v>1536382800</v>
      </c>
      <c r="K20">
        <v>1537074000</v>
      </c>
      <c r="L20" s="11">
        <f t="shared" si="0"/>
        <v>43351.208333333328</v>
      </c>
      <c r="M20" s="11">
        <f t="shared" si="1"/>
        <v>43359.208333333328</v>
      </c>
      <c r="N20" t="s">
        <v>33</v>
      </c>
      <c r="O20" t="str">
        <f t="shared" si="2"/>
        <v>theater</v>
      </c>
      <c r="P20" t="str">
        <f t="shared" si="3"/>
        <v>plays</v>
      </c>
      <c r="Q20" s="4">
        <f t="shared" si="4"/>
        <v>0.66912087912087914</v>
      </c>
      <c r="R20" s="44">
        <f t="shared" si="5"/>
        <v>45.103703703703701</v>
      </c>
      <c r="S20" s="42">
        <f t="shared" si="6"/>
        <v>8</v>
      </c>
      <c r="T20" s="5">
        <f t="shared" si="7"/>
        <v>5.6379629629629626</v>
      </c>
    </row>
    <row r="21" spans="1:24" x14ac:dyDescent="0.35">
      <c r="A21">
        <v>19</v>
      </c>
      <c r="B21" t="s">
        <v>75</v>
      </c>
      <c r="C21" s="3" t="s">
        <v>76</v>
      </c>
      <c r="D21" s="5">
        <v>62500</v>
      </c>
      <c r="E21" s="5">
        <v>30331</v>
      </c>
      <c r="F21" t="s">
        <v>14</v>
      </c>
      <c r="G21">
        <v>674</v>
      </c>
      <c r="H21" t="s">
        <v>21</v>
      </c>
      <c r="I21" t="s">
        <v>22</v>
      </c>
      <c r="J21">
        <v>1551679200</v>
      </c>
      <c r="K21">
        <v>1553490000</v>
      </c>
      <c r="L21" s="11">
        <f t="shared" si="0"/>
        <v>43528.25</v>
      </c>
      <c r="M21" s="11">
        <f t="shared" si="1"/>
        <v>43549.208333333328</v>
      </c>
      <c r="N21" t="s">
        <v>33</v>
      </c>
      <c r="O21" t="str">
        <f t="shared" si="2"/>
        <v>theater</v>
      </c>
      <c r="P21" t="str">
        <f t="shared" si="3"/>
        <v>plays</v>
      </c>
      <c r="Q21" s="4">
        <f t="shared" si="4"/>
        <v>0.48529600000000001</v>
      </c>
      <c r="R21" s="44">
        <f t="shared" si="5"/>
        <v>45.001483679525222</v>
      </c>
      <c r="S21" s="42">
        <f t="shared" si="6"/>
        <v>20.958333333328483</v>
      </c>
      <c r="T21" s="5">
        <f t="shared" si="7"/>
        <v>2.1471880880891754</v>
      </c>
    </row>
    <row r="22" spans="1:24" x14ac:dyDescent="0.35">
      <c r="A22">
        <v>20</v>
      </c>
      <c r="B22" t="s">
        <v>77</v>
      </c>
      <c r="C22" s="3" t="s">
        <v>78</v>
      </c>
      <c r="D22" s="5">
        <v>131800</v>
      </c>
      <c r="E22" s="5">
        <v>147936</v>
      </c>
      <c r="F22" t="s">
        <v>20</v>
      </c>
      <c r="G22">
        <v>1396</v>
      </c>
      <c r="H22" t="s">
        <v>21</v>
      </c>
      <c r="I22" t="s">
        <v>22</v>
      </c>
      <c r="J22">
        <v>1406523600</v>
      </c>
      <c r="K22">
        <v>1406523600</v>
      </c>
      <c r="L22" s="11">
        <f t="shared" si="0"/>
        <v>41848.208333333336</v>
      </c>
      <c r="M22" s="11">
        <f t="shared" si="1"/>
        <v>41848.208333333336</v>
      </c>
      <c r="N22" t="s">
        <v>53</v>
      </c>
      <c r="O22" t="str">
        <f t="shared" si="2"/>
        <v>film &amp; video</v>
      </c>
      <c r="P22" t="str">
        <f t="shared" si="3"/>
        <v>drama</v>
      </c>
      <c r="Q22" s="4">
        <f t="shared" si="4"/>
        <v>1.1224279210925645</v>
      </c>
      <c r="R22" s="44">
        <f t="shared" si="5"/>
        <v>105.97134670487107</v>
      </c>
      <c r="S22" s="42">
        <f t="shared" si="6"/>
        <v>0</v>
      </c>
      <c r="T22" s="5" t="str">
        <f t="shared" si="7"/>
        <v>N/A</v>
      </c>
    </row>
    <row r="23" spans="1:24" x14ac:dyDescent="0.35">
      <c r="A23">
        <v>21</v>
      </c>
      <c r="B23" t="s">
        <v>79</v>
      </c>
      <c r="C23" s="3" t="s">
        <v>80</v>
      </c>
      <c r="D23" s="5">
        <v>94000</v>
      </c>
      <c r="E23" s="5">
        <v>38533</v>
      </c>
      <c r="F23" t="s">
        <v>14</v>
      </c>
      <c r="G23">
        <v>558</v>
      </c>
      <c r="H23" t="s">
        <v>21</v>
      </c>
      <c r="I23" t="s">
        <v>22</v>
      </c>
      <c r="J23">
        <v>1313384400</v>
      </c>
      <c r="K23">
        <v>1316322000</v>
      </c>
      <c r="L23" s="11">
        <f t="shared" si="0"/>
        <v>40770.208333333336</v>
      </c>
      <c r="M23" s="11">
        <f t="shared" si="1"/>
        <v>40804.208333333336</v>
      </c>
      <c r="N23" t="s">
        <v>33</v>
      </c>
      <c r="O23" t="str">
        <f t="shared" si="2"/>
        <v>theater</v>
      </c>
      <c r="P23" t="str">
        <f t="shared" si="3"/>
        <v>plays</v>
      </c>
      <c r="Q23" s="4">
        <f t="shared" si="4"/>
        <v>0.40992553191489361</v>
      </c>
      <c r="R23" s="44">
        <f t="shared" si="5"/>
        <v>69.055555555555557</v>
      </c>
      <c r="S23" s="42">
        <f t="shared" si="6"/>
        <v>34</v>
      </c>
      <c r="T23" s="5">
        <f t="shared" si="7"/>
        <v>2.0310457516339868</v>
      </c>
    </row>
    <row r="24" spans="1:24" x14ac:dyDescent="0.35">
      <c r="A24">
        <v>22</v>
      </c>
      <c r="B24" t="s">
        <v>81</v>
      </c>
      <c r="C24" s="3" t="s">
        <v>82</v>
      </c>
      <c r="D24" s="5">
        <v>59100</v>
      </c>
      <c r="E24" s="5">
        <v>75690</v>
      </c>
      <c r="F24" t="s">
        <v>20</v>
      </c>
      <c r="G24">
        <v>890</v>
      </c>
      <c r="H24" t="s">
        <v>21</v>
      </c>
      <c r="I24" t="s">
        <v>22</v>
      </c>
      <c r="J24">
        <v>1522731600</v>
      </c>
      <c r="K24">
        <v>1524027600</v>
      </c>
      <c r="L24" s="11">
        <f t="shared" si="0"/>
        <v>43193.208333333328</v>
      </c>
      <c r="M24" s="11">
        <f t="shared" si="1"/>
        <v>43208.208333333328</v>
      </c>
      <c r="N24" t="s">
        <v>33</v>
      </c>
      <c r="O24" t="str">
        <f t="shared" si="2"/>
        <v>theater</v>
      </c>
      <c r="P24" t="str">
        <f t="shared" si="3"/>
        <v>plays</v>
      </c>
      <c r="Q24" s="4">
        <f t="shared" si="4"/>
        <v>1.2807106598984772</v>
      </c>
      <c r="R24" s="44">
        <f t="shared" si="5"/>
        <v>85.044943820224717</v>
      </c>
      <c r="S24" s="42">
        <f t="shared" si="6"/>
        <v>15</v>
      </c>
      <c r="T24" s="5">
        <f t="shared" si="7"/>
        <v>5.6696629213483147</v>
      </c>
    </row>
    <row r="25" spans="1:24" x14ac:dyDescent="0.35">
      <c r="A25">
        <v>23</v>
      </c>
      <c r="B25" t="s">
        <v>83</v>
      </c>
      <c r="C25" s="3" t="s">
        <v>84</v>
      </c>
      <c r="D25" s="5">
        <v>4500</v>
      </c>
      <c r="E25" s="5">
        <v>14942</v>
      </c>
      <c r="F25" t="s">
        <v>20</v>
      </c>
      <c r="G25">
        <v>142</v>
      </c>
      <c r="H25" t="s">
        <v>40</v>
      </c>
      <c r="I25" t="s">
        <v>41</v>
      </c>
      <c r="J25">
        <v>1550124000</v>
      </c>
      <c r="K25">
        <v>1554699600</v>
      </c>
      <c r="L25" s="11">
        <f t="shared" si="0"/>
        <v>43510.25</v>
      </c>
      <c r="M25" s="11">
        <f t="shared" si="1"/>
        <v>43563.208333333328</v>
      </c>
      <c r="N25" t="s">
        <v>42</v>
      </c>
      <c r="O25" t="str">
        <f t="shared" si="2"/>
        <v>film &amp; video</v>
      </c>
      <c r="P25" t="str">
        <f t="shared" si="3"/>
        <v>documentary</v>
      </c>
      <c r="Q25" s="4">
        <f t="shared" si="4"/>
        <v>3.3204444444444445</v>
      </c>
      <c r="R25" s="44">
        <f t="shared" si="5"/>
        <v>105.22535211267606</v>
      </c>
      <c r="S25" s="42">
        <f t="shared" si="6"/>
        <v>52.958333333328483</v>
      </c>
      <c r="T25" s="5">
        <f t="shared" si="7"/>
        <v>1.9869460666439471</v>
      </c>
    </row>
    <row r="26" spans="1:24" x14ac:dyDescent="0.35">
      <c r="A26">
        <v>24</v>
      </c>
      <c r="B26" t="s">
        <v>85</v>
      </c>
      <c r="C26" s="3" t="s">
        <v>86</v>
      </c>
      <c r="D26" s="5">
        <v>92400</v>
      </c>
      <c r="E26" s="5">
        <v>104257</v>
      </c>
      <c r="F26" t="s">
        <v>20</v>
      </c>
      <c r="G26">
        <v>2673</v>
      </c>
      <c r="H26" t="s">
        <v>21</v>
      </c>
      <c r="I26" t="s">
        <v>22</v>
      </c>
      <c r="J26">
        <v>1403326800</v>
      </c>
      <c r="K26">
        <v>1403499600</v>
      </c>
      <c r="L26" s="11">
        <f t="shared" si="0"/>
        <v>41811.208333333336</v>
      </c>
      <c r="M26" s="11">
        <f t="shared" si="1"/>
        <v>41813.208333333336</v>
      </c>
      <c r="N26" t="s">
        <v>65</v>
      </c>
      <c r="O26" t="str">
        <f t="shared" si="2"/>
        <v>technology</v>
      </c>
      <c r="P26" t="str">
        <f t="shared" si="3"/>
        <v>wearables</v>
      </c>
      <c r="Q26" s="4">
        <f t="shared" si="4"/>
        <v>1.1283225108225108</v>
      </c>
      <c r="R26" s="44">
        <f t="shared" si="5"/>
        <v>39.003741114852225</v>
      </c>
      <c r="S26" s="42">
        <f t="shared" si="6"/>
        <v>2</v>
      </c>
      <c r="T26" s="5">
        <f t="shared" si="7"/>
        <v>19.501870557426113</v>
      </c>
    </row>
    <row r="27" spans="1:24" x14ac:dyDescent="0.35">
      <c r="A27">
        <v>25</v>
      </c>
      <c r="B27" t="s">
        <v>87</v>
      </c>
      <c r="C27" s="3" t="s">
        <v>88</v>
      </c>
      <c r="D27" s="5">
        <v>5500</v>
      </c>
      <c r="E27" s="5">
        <v>11904</v>
      </c>
      <c r="F27" t="s">
        <v>20</v>
      </c>
      <c r="G27">
        <v>163</v>
      </c>
      <c r="H27" t="s">
        <v>21</v>
      </c>
      <c r="I27" t="s">
        <v>22</v>
      </c>
      <c r="J27">
        <v>1305694800</v>
      </c>
      <c r="K27">
        <v>1307422800</v>
      </c>
      <c r="L27" s="11">
        <f t="shared" si="0"/>
        <v>40681.208333333336</v>
      </c>
      <c r="M27" s="11">
        <f t="shared" si="1"/>
        <v>40701.208333333336</v>
      </c>
      <c r="N27" t="s">
        <v>89</v>
      </c>
      <c r="O27" t="str">
        <f t="shared" si="2"/>
        <v>games</v>
      </c>
      <c r="P27" t="str">
        <f t="shared" si="3"/>
        <v>video games</v>
      </c>
      <c r="Q27" s="4">
        <f t="shared" si="4"/>
        <v>2.1643636363636363</v>
      </c>
      <c r="R27" s="44">
        <f t="shared" si="5"/>
        <v>73.030674846625772</v>
      </c>
      <c r="S27" s="42">
        <f t="shared" si="6"/>
        <v>20</v>
      </c>
      <c r="T27" s="5">
        <f t="shared" si="7"/>
        <v>3.6515337423312886</v>
      </c>
    </row>
    <row r="28" spans="1:24" x14ac:dyDescent="0.35">
      <c r="A28">
        <v>26</v>
      </c>
      <c r="B28" t="s">
        <v>90</v>
      </c>
      <c r="C28" s="3" t="s">
        <v>91</v>
      </c>
      <c r="D28" s="5">
        <v>107500</v>
      </c>
      <c r="E28" s="5">
        <v>51814</v>
      </c>
      <c r="F28" t="s">
        <v>74</v>
      </c>
      <c r="G28">
        <v>1480</v>
      </c>
      <c r="H28" t="s">
        <v>21</v>
      </c>
      <c r="I28" t="s">
        <v>22</v>
      </c>
      <c r="J28">
        <v>1533013200</v>
      </c>
      <c r="K28">
        <v>1535346000</v>
      </c>
      <c r="L28" s="11">
        <f t="shared" si="0"/>
        <v>43312.208333333328</v>
      </c>
      <c r="M28" s="11">
        <f t="shared" si="1"/>
        <v>43339.208333333328</v>
      </c>
      <c r="N28" t="s">
        <v>33</v>
      </c>
      <c r="O28" t="str">
        <f t="shared" si="2"/>
        <v>theater</v>
      </c>
      <c r="P28" t="str">
        <f t="shared" si="3"/>
        <v>plays</v>
      </c>
      <c r="Q28" s="4">
        <f t="shared" si="4"/>
        <v>0.4819906976744186</v>
      </c>
      <c r="R28" s="44">
        <f t="shared" si="5"/>
        <v>35.009459459459457</v>
      </c>
      <c r="S28" s="42">
        <f t="shared" si="6"/>
        <v>27</v>
      </c>
      <c r="T28" s="5">
        <f t="shared" si="7"/>
        <v>1.2966466466466466</v>
      </c>
    </row>
    <row r="29" spans="1:24" x14ac:dyDescent="0.35">
      <c r="A29">
        <v>27</v>
      </c>
      <c r="B29" t="s">
        <v>92</v>
      </c>
      <c r="C29" s="3" t="s">
        <v>93</v>
      </c>
      <c r="D29" s="5">
        <v>2000</v>
      </c>
      <c r="E29" s="5">
        <v>1599</v>
      </c>
      <c r="F29" t="s">
        <v>14</v>
      </c>
      <c r="G29">
        <v>15</v>
      </c>
      <c r="H29" t="s">
        <v>21</v>
      </c>
      <c r="I29" t="s">
        <v>22</v>
      </c>
      <c r="J29">
        <v>1443848400</v>
      </c>
      <c r="K29">
        <v>1444539600</v>
      </c>
      <c r="L29" s="11">
        <f t="shared" si="0"/>
        <v>42280.208333333328</v>
      </c>
      <c r="M29" s="11">
        <f t="shared" si="1"/>
        <v>42288.208333333328</v>
      </c>
      <c r="N29" t="s">
        <v>23</v>
      </c>
      <c r="O29" t="str">
        <f t="shared" si="2"/>
        <v>music</v>
      </c>
      <c r="P29" t="str">
        <f t="shared" si="3"/>
        <v>rock</v>
      </c>
      <c r="Q29" s="4">
        <f t="shared" si="4"/>
        <v>0.79949999999999999</v>
      </c>
      <c r="R29" s="44">
        <f t="shared" si="5"/>
        <v>106.6</v>
      </c>
      <c r="S29" s="42">
        <f t="shared" si="6"/>
        <v>8</v>
      </c>
      <c r="T29" s="5">
        <f t="shared" si="7"/>
        <v>13.324999999999999</v>
      </c>
    </row>
    <row r="30" spans="1:24" x14ac:dyDescent="0.35">
      <c r="A30">
        <v>28</v>
      </c>
      <c r="B30" t="s">
        <v>94</v>
      </c>
      <c r="C30" s="3" t="s">
        <v>95</v>
      </c>
      <c r="D30" s="5">
        <v>130800</v>
      </c>
      <c r="E30" s="5">
        <v>137635</v>
      </c>
      <c r="F30" t="s">
        <v>20</v>
      </c>
      <c r="G30">
        <v>2220</v>
      </c>
      <c r="H30" t="s">
        <v>21</v>
      </c>
      <c r="I30" t="s">
        <v>22</v>
      </c>
      <c r="J30">
        <v>1265695200</v>
      </c>
      <c r="K30">
        <v>1267682400</v>
      </c>
      <c r="L30" s="11">
        <f t="shared" si="0"/>
        <v>40218.25</v>
      </c>
      <c r="M30" s="11">
        <f t="shared" si="1"/>
        <v>40241.25</v>
      </c>
      <c r="N30" t="s">
        <v>33</v>
      </c>
      <c r="O30" t="str">
        <f t="shared" si="2"/>
        <v>theater</v>
      </c>
      <c r="P30" t="str">
        <f t="shared" si="3"/>
        <v>plays</v>
      </c>
      <c r="Q30" s="4">
        <f t="shared" si="4"/>
        <v>1.0522553516819573</v>
      </c>
      <c r="R30" s="44">
        <f t="shared" si="5"/>
        <v>61.997747747747745</v>
      </c>
      <c r="S30" s="42">
        <f t="shared" si="6"/>
        <v>23</v>
      </c>
      <c r="T30" s="5">
        <f t="shared" si="7"/>
        <v>2.6955542499020759</v>
      </c>
    </row>
    <row r="31" spans="1:24" x14ac:dyDescent="0.35">
      <c r="A31">
        <v>29</v>
      </c>
      <c r="B31" t="s">
        <v>96</v>
      </c>
      <c r="C31" s="3" t="s">
        <v>97</v>
      </c>
      <c r="D31" s="5">
        <v>45900</v>
      </c>
      <c r="E31" s="5">
        <v>150965</v>
      </c>
      <c r="F31" t="s">
        <v>20</v>
      </c>
      <c r="G31">
        <v>1606</v>
      </c>
      <c r="H31" t="s">
        <v>98</v>
      </c>
      <c r="I31" t="s">
        <v>99</v>
      </c>
      <c r="J31">
        <v>1532062800</v>
      </c>
      <c r="K31">
        <v>1535518800</v>
      </c>
      <c r="L31" s="11">
        <f t="shared" si="0"/>
        <v>43301.208333333328</v>
      </c>
      <c r="M31" s="11">
        <f t="shared" si="1"/>
        <v>43341.208333333328</v>
      </c>
      <c r="N31" t="s">
        <v>100</v>
      </c>
      <c r="O31" t="str">
        <f t="shared" si="2"/>
        <v>film &amp; video</v>
      </c>
      <c r="P31" t="str">
        <f t="shared" si="3"/>
        <v>shorts</v>
      </c>
      <c r="Q31" s="4">
        <f t="shared" si="4"/>
        <v>3.2889978213507627</v>
      </c>
      <c r="R31" s="44">
        <f t="shared" si="5"/>
        <v>94.000622665006233</v>
      </c>
      <c r="S31" s="42">
        <f t="shared" si="6"/>
        <v>40</v>
      </c>
      <c r="T31" s="5">
        <f t="shared" si="7"/>
        <v>2.3500155666251556</v>
      </c>
    </row>
    <row r="32" spans="1:24" x14ac:dyDescent="0.35">
      <c r="A32">
        <v>30</v>
      </c>
      <c r="B32" t="s">
        <v>101</v>
      </c>
      <c r="C32" s="3" t="s">
        <v>102</v>
      </c>
      <c r="D32" s="5">
        <v>9000</v>
      </c>
      <c r="E32" s="5">
        <v>14455</v>
      </c>
      <c r="F32" t="s">
        <v>20</v>
      </c>
      <c r="G32">
        <v>129</v>
      </c>
      <c r="H32" t="s">
        <v>21</v>
      </c>
      <c r="I32" t="s">
        <v>22</v>
      </c>
      <c r="J32">
        <v>1558674000</v>
      </c>
      <c r="K32">
        <v>1559106000</v>
      </c>
      <c r="L32" s="11">
        <f t="shared" si="0"/>
        <v>43609.208333333328</v>
      </c>
      <c r="M32" s="11">
        <f t="shared" si="1"/>
        <v>43614.208333333328</v>
      </c>
      <c r="N32" t="s">
        <v>71</v>
      </c>
      <c r="O32" t="str">
        <f t="shared" si="2"/>
        <v>film &amp; video</v>
      </c>
      <c r="P32" t="str">
        <f t="shared" si="3"/>
        <v>animation</v>
      </c>
      <c r="Q32" s="4">
        <f t="shared" si="4"/>
        <v>1.606111111111111</v>
      </c>
      <c r="R32" s="44">
        <f t="shared" si="5"/>
        <v>112.05426356589147</v>
      </c>
      <c r="S32" s="42">
        <f t="shared" si="6"/>
        <v>5</v>
      </c>
      <c r="T32" s="5">
        <f t="shared" si="7"/>
        <v>22.410852713178294</v>
      </c>
    </row>
    <row r="33" spans="1:20" x14ac:dyDescent="0.35">
      <c r="A33">
        <v>31</v>
      </c>
      <c r="B33" t="s">
        <v>103</v>
      </c>
      <c r="C33" s="3" t="s">
        <v>104</v>
      </c>
      <c r="D33" s="5">
        <v>3500</v>
      </c>
      <c r="E33" s="5">
        <v>10850</v>
      </c>
      <c r="F33" t="s">
        <v>20</v>
      </c>
      <c r="G33">
        <v>226</v>
      </c>
      <c r="H33" t="s">
        <v>40</v>
      </c>
      <c r="I33" t="s">
        <v>41</v>
      </c>
      <c r="J33">
        <v>1451973600</v>
      </c>
      <c r="K33">
        <v>1454392800</v>
      </c>
      <c r="L33" s="11">
        <f t="shared" si="0"/>
        <v>42374.25</v>
      </c>
      <c r="M33" s="11">
        <f t="shared" si="1"/>
        <v>42402.25</v>
      </c>
      <c r="N33" t="s">
        <v>89</v>
      </c>
      <c r="O33" t="str">
        <f t="shared" si="2"/>
        <v>games</v>
      </c>
      <c r="P33" t="str">
        <f t="shared" si="3"/>
        <v>video games</v>
      </c>
      <c r="Q33" s="4">
        <f t="shared" si="4"/>
        <v>3.1</v>
      </c>
      <c r="R33" s="44">
        <f t="shared" si="5"/>
        <v>48.008849557522126</v>
      </c>
      <c r="S33" s="42">
        <f t="shared" si="6"/>
        <v>28</v>
      </c>
      <c r="T33" s="5">
        <f t="shared" si="7"/>
        <v>1.7146017699115046</v>
      </c>
    </row>
    <row r="34" spans="1:20" x14ac:dyDescent="0.35">
      <c r="A34">
        <v>32</v>
      </c>
      <c r="B34" t="s">
        <v>105</v>
      </c>
      <c r="C34" s="3" t="s">
        <v>106</v>
      </c>
      <c r="D34" s="5">
        <v>101000</v>
      </c>
      <c r="E34" s="5">
        <v>87676</v>
      </c>
      <c r="F34" t="s">
        <v>14</v>
      </c>
      <c r="G34">
        <v>2307</v>
      </c>
      <c r="H34" t="s">
        <v>107</v>
      </c>
      <c r="I34" t="s">
        <v>108</v>
      </c>
      <c r="J34">
        <v>1515564000</v>
      </c>
      <c r="K34">
        <v>1517896800</v>
      </c>
      <c r="L34" s="11">
        <f t="shared" si="0"/>
        <v>43110.25</v>
      </c>
      <c r="M34" s="11">
        <f t="shared" si="1"/>
        <v>43137.25</v>
      </c>
      <c r="N34" t="s">
        <v>42</v>
      </c>
      <c r="O34" t="str">
        <f t="shared" si="2"/>
        <v>film &amp; video</v>
      </c>
      <c r="P34" t="str">
        <f t="shared" si="3"/>
        <v>documentary</v>
      </c>
      <c r="Q34" s="4">
        <f t="shared" si="4"/>
        <v>0.86807920792079207</v>
      </c>
      <c r="R34" s="44">
        <f t="shared" si="5"/>
        <v>38.004334633723452</v>
      </c>
      <c r="S34" s="42">
        <f t="shared" si="6"/>
        <v>27</v>
      </c>
      <c r="T34" s="5">
        <f t="shared" si="7"/>
        <v>1.4075679493971649</v>
      </c>
    </row>
    <row r="35" spans="1:20" x14ac:dyDescent="0.35">
      <c r="A35">
        <v>33</v>
      </c>
      <c r="B35" t="s">
        <v>109</v>
      </c>
      <c r="C35" s="3" t="s">
        <v>110</v>
      </c>
      <c r="D35" s="5">
        <v>50200</v>
      </c>
      <c r="E35" s="5">
        <v>189666</v>
      </c>
      <c r="F35" t="s">
        <v>20</v>
      </c>
      <c r="G35">
        <v>5419</v>
      </c>
      <c r="H35" t="s">
        <v>21</v>
      </c>
      <c r="I35" t="s">
        <v>22</v>
      </c>
      <c r="J35">
        <v>1412485200</v>
      </c>
      <c r="K35">
        <v>1415685600</v>
      </c>
      <c r="L35" s="11">
        <f t="shared" si="0"/>
        <v>41917.208333333336</v>
      </c>
      <c r="M35" s="11">
        <f t="shared" si="1"/>
        <v>41954.25</v>
      </c>
      <c r="N35" t="s">
        <v>33</v>
      </c>
      <c r="O35" t="str">
        <f t="shared" si="2"/>
        <v>theater</v>
      </c>
      <c r="P35" t="str">
        <f t="shared" si="3"/>
        <v>plays</v>
      </c>
      <c r="Q35" s="4">
        <f t="shared" si="4"/>
        <v>3.7782071713147412</v>
      </c>
      <c r="R35" s="44">
        <f t="shared" si="5"/>
        <v>35.000184535892231</v>
      </c>
      <c r="S35" s="42">
        <f t="shared" si="6"/>
        <v>37.041666666664241</v>
      </c>
      <c r="T35" s="5">
        <f t="shared" si="7"/>
        <v>0.9448868716102008</v>
      </c>
    </row>
    <row r="36" spans="1:20" ht="31" x14ac:dyDescent="0.35">
      <c r="A36">
        <v>34</v>
      </c>
      <c r="B36" t="s">
        <v>111</v>
      </c>
      <c r="C36" s="3" t="s">
        <v>112</v>
      </c>
      <c r="D36" s="5">
        <v>9300</v>
      </c>
      <c r="E36" s="5">
        <v>14025</v>
      </c>
      <c r="F36" t="s">
        <v>20</v>
      </c>
      <c r="G36">
        <v>165</v>
      </c>
      <c r="H36" t="s">
        <v>21</v>
      </c>
      <c r="I36" t="s">
        <v>22</v>
      </c>
      <c r="J36">
        <v>1490245200</v>
      </c>
      <c r="K36">
        <v>1490677200</v>
      </c>
      <c r="L36" s="11">
        <f t="shared" si="0"/>
        <v>42817.208333333328</v>
      </c>
      <c r="M36" s="11">
        <f t="shared" si="1"/>
        <v>42822.208333333328</v>
      </c>
      <c r="N36" t="s">
        <v>42</v>
      </c>
      <c r="O36" t="str">
        <f t="shared" si="2"/>
        <v>film &amp; video</v>
      </c>
      <c r="P36" t="str">
        <f t="shared" si="3"/>
        <v>documentary</v>
      </c>
      <c r="Q36" s="4">
        <f t="shared" si="4"/>
        <v>1.5080645161290323</v>
      </c>
      <c r="R36" s="44">
        <f t="shared" si="5"/>
        <v>85</v>
      </c>
      <c r="S36" s="42">
        <f t="shared" si="6"/>
        <v>5</v>
      </c>
      <c r="T36" s="5">
        <f t="shared" si="7"/>
        <v>17</v>
      </c>
    </row>
    <row r="37" spans="1:20" x14ac:dyDescent="0.35">
      <c r="A37">
        <v>35</v>
      </c>
      <c r="B37" t="s">
        <v>113</v>
      </c>
      <c r="C37" s="3" t="s">
        <v>114</v>
      </c>
      <c r="D37" s="5">
        <v>125500</v>
      </c>
      <c r="E37" s="5">
        <v>188628</v>
      </c>
      <c r="F37" t="s">
        <v>20</v>
      </c>
      <c r="G37">
        <v>1965</v>
      </c>
      <c r="H37" t="s">
        <v>36</v>
      </c>
      <c r="I37" t="s">
        <v>37</v>
      </c>
      <c r="J37">
        <v>1547877600</v>
      </c>
      <c r="K37">
        <v>1551506400</v>
      </c>
      <c r="L37" s="11">
        <f t="shared" si="0"/>
        <v>43484.25</v>
      </c>
      <c r="M37" s="11">
        <f t="shared" si="1"/>
        <v>43526.25</v>
      </c>
      <c r="N37" t="s">
        <v>53</v>
      </c>
      <c r="O37" t="str">
        <f t="shared" si="2"/>
        <v>film &amp; video</v>
      </c>
      <c r="P37" t="str">
        <f t="shared" si="3"/>
        <v>drama</v>
      </c>
      <c r="Q37" s="4">
        <f t="shared" si="4"/>
        <v>1.5030119521912351</v>
      </c>
      <c r="R37" s="44">
        <f t="shared" si="5"/>
        <v>95.993893129770996</v>
      </c>
      <c r="S37" s="42">
        <f t="shared" si="6"/>
        <v>42</v>
      </c>
      <c r="T37" s="5">
        <f t="shared" si="7"/>
        <v>2.2855688840421666</v>
      </c>
    </row>
    <row r="38" spans="1:20" x14ac:dyDescent="0.35">
      <c r="A38">
        <v>36</v>
      </c>
      <c r="B38" t="s">
        <v>115</v>
      </c>
      <c r="C38" s="3" t="s">
        <v>116</v>
      </c>
      <c r="D38" s="5">
        <v>700</v>
      </c>
      <c r="E38" s="5">
        <v>1101</v>
      </c>
      <c r="F38" t="s">
        <v>20</v>
      </c>
      <c r="G38">
        <v>16</v>
      </c>
      <c r="H38" t="s">
        <v>21</v>
      </c>
      <c r="I38" t="s">
        <v>22</v>
      </c>
      <c r="J38">
        <v>1298700000</v>
      </c>
      <c r="K38">
        <v>1300856400</v>
      </c>
      <c r="L38" s="11">
        <f t="shared" si="0"/>
        <v>40600.25</v>
      </c>
      <c r="M38" s="11">
        <f t="shared" si="1"/>
        <v>40625.208333333336</v>
      </c>
      <c r="N38" t="s">
        <v>33</v>
      </c>
      <c r="O38" t="str">
        <f t="shared" si="2"/>
        <v>theater</v>
      </c>
      <c r="P38" t="str">
        <f t="shared" si="3"/>
        <v>plays</v>
      </c>
      <c r="Q38" s="4">
        <f t="shared" si="4"/>
        <v>1.572857142857143</v>
      </c>
      <c r="R38" s="44">
        <f t="shared" si="5"/>
        <v>68.8125</v>
      </c>
      <c r="S38" s="42">
        <f t="shared" si="6"/>
        <v>24.958333333335759</v>
      </c>
      <c r="T38" s="5">
        <f t="shared" si="7"/>
        <v>2.7570951585973948</v>
      </c>
    </row>
    <row r="39" spans="1:20" ht="31" x14ac:dyDescent="0.35">
      <c r="A39">
        <v>37</v>
      </c>
      <c r="B39" t="s">
        <v>117</v>
      </c>
      <c r="C39" s="3" t="s">
        <v>118</v>
      </c>
      <c r="D39" s="5">
        <v>8100</v>
      </c>
      <c r="E39" s="5">
        <v>11339</v>
      </c>
      <c r="F39" t="s">
        <v>20</v>
      </c>
      <c r="G39">
        <v>107</v>
      </c>
      <c r="H39" t="s">
        <v>21</v>
      </c>
      <c r="I39" t="s">
        <v>22</v>
      </c>
      <c r="J39">
        <v>1570338000</v>
      </c>
      <c r="K39">
        <v>1573192800</v>
      </c>
      <c r="L39" s="11">
        <f t="shared" si="0"/>
        <v>43744.208333333328</v>
      </c>
      <c r="M39" s="11">
        <f t="shared" si="1"/>
        <v>43777.25</v>
      </c>
      <c r="N39" t="s">
        <v>119</v>
      </c>
      <c r="O39" t="str">
        <f t="shared" si="2"/>
        <v>publishing</v>
      </c>
      <c r="P39" t="str">
        <f t="shared" si="3"/>
        <v>fiction</v>
      </c>
      <c r="Q39" s="4">
        <f t="shared" si="4"/>
        <v>1.3998765432098765</v>
      </c>
      <c r="R39" s="44">
        <f t="shared" si="5"/>
        <v>105.97196261682242</v>
      </c>
      <c r="S39" s="42">
        <f t="shared" si="6"/>
        <v>33.041666666671517</v>
      </c>
      <c r="T39" s="5">
        <f t="shared" si="7"/>
        <v>3.2072220716309769</v>
      </c>
    </row>
    <row r="40" spans="1:20" x14ac:dyDescent="0.35">
      <c r="A40">
        <v>38</v>
      </c>
      <c r="B40" t="s">
        <v>120</v>
      </c>
      <c r="C40" s="3" t="s">
        <v>121</v>
      </c>
      <c r="D40" s="5">
        <v>3100</v>
      </c>
      <c r="E40" s="5">
        <v>10085</v>
      </c>
      <c r="F40" t="s">
        <v>20</v>
      </c>
      <c r="G40">
        <v>134</v>
      </c>
      <c r="H40" t="s">
        <v>21</v>
      </c>
      <c r="I40" t="s">
        <v>22</v>
      </c>
      <c r="J40">
        <v>1287378000</v>
      </c>
      <c r="K40">
        <v>1287810000</v>
      </c>
      <c r="L40" s="11">
        <f t="shared" si="0"/>
        <v>40469.208333333336</v>
      </c>
      <c r="M40" s="11">
        <f t="shared" si="1"/>
        <v>40474.208333333336</v>
      </c>
      <c r="N40" t="s">
        <v>122</v>
      </c>
      <c r="O40" t="str">
        <f t="shared" si="2"/>
        <v>photography</v>
      </c>
      <c r="P40" t="str">
        <f t="shared" si="3"/>
        <v>photography books</v>
      </c>
      <c r="Q40" s="4">
        <f t="shared" si="4"/>
        <v>3.2532258064516131</v>
      </c>
      <c r="R40" s="44">
        <f t="shared" si="5"/>
        <v>75.261194029850742</v>
      </c>
      <c r="S40" s="42">
        <f t="shared" si="6"/>
        <v>5</v>
      </c>
      <c r="T40" s="5">
        <f t="shared" si="7"/>
        <v>15.052238805970148</v>
      </c>
    </row>
    <row r="41" spans="1:20" x14ac:dyDescent="0.35">
      <c r="A41">
        <v>39</v>
      </c>
      <c r="B41" t="s">
        <v>123</v>
      </c>
      <c r="C41" s="3" t="s">
        <v>124</v>
      </c>
      <c r="D41" s="5">
        <v>9900</v>
      </c>
      <c r="E41" s="5">
        <v>5027</v>
      </c>
      <c r="F41" t="s">
        <v>14</v>
      </c>
      <c r="G41">
        <v>88</v>
      </c>
      <c r="H41" t="s">
        <v>36</v>
      </c>
      <c r="I41" t="s">
        <v>37</v>
      </c>
      <c r="J41">
        <v>1361772000</v>
      </c>
      <c r="K41">
        <v>1362978000</v>
      </c>
      <c r="L41" s="11">
        <f t="shared" si="0"/>
        <v>41330.25</v>
      </c>
      <c r="M41" s="11">
        <f t="shared" si="1"/>
        <v>41344.208333333336</v>
      </c>
      <c r="N41" t="s">
        <v>33</v>
      </c>
      <c r="O41" t="str">
        <f t="shared" si="2"/>
        <v>theater</v>
      </c>
      <c r="P41" t="str">
        <f t="shared" si="3"/>
        <v>plays</v>
      </c>
      <c r="Q41" s="4">
        <f t="shared" si="4"/>
        <v>0.50777777777777777</v>
      </c>
      <c r="R41" s="44">
        <f t="shared" si="5"/>
        <v>57.125</v>
      </c>
      <c r="S41" s="42">
        <f t="shared" si="6"/>
        <v>13.958333333335759</v>
      </c>
      <c r="T41" s="5">
        <f t="shared" si="7"/>
        <v>4.0925373134321248</v>
      </c>
    </row>
    <row r="42" spans="1:20" x14ac:dyDescent="0.35">
      <c r="A42">
        <v>40</v>
      </c>
      <c r="B42" t="s">
        <v>125</v>
      </c>
      <c r="C42" s="3" t="s">
        <v>126</v>
      </c>
      <c r="D42" s="5">
        <v>8800</v>
      </c>
      <c r="E42" s="5">
        <v>14878</v>
      </c>
      <c r="F42" t="s">
        <v>20</v>
      </c>
      <c r="G42">
        <v>198</v>
      </c>
      <c r="H42" t="s">
        <v>21</v>
      </c>
      <c r="I42" t="s">
        <v>22</v>
      </c>
      <c r="J42">
        <v>1275714000</v>
      </c>
      <c r="K42">
        <v>1277355600</v>
      </c>
      <c r="L42" s="11">
        <f t="shared" si="0"/>
        <v>40334.208333333336</v>
      </c>
      <c r="M42" s="11">
        <f t="shared" si="1"/>
        <v>40353.208333333336</v>
      </c>
      <c r="N42" t="s">
        <v>65</v>
      </c>
      <c r="O42" t="str">
        <f t="shared" si="2"/>
        <v>technology</v>
      </c>
      <c r="P42" t="str">
        <f t="shared" si="3"/>
        <v>wearables</v>
      </c>
      <c r="Q42" s="4">
        <f t="shared" si="4"/>
        <v>1.6906818181818182</v>
      </c>
      <c r="R42" s="44">
        <f t="shared" si="5"/>
        <v>75.141414141414145</v>
      </c>
      <c r="S42" s="42">
        <f t="shared" si="6"/>
        <v>19</v>
      </c>
      <c r="T42" s="5">
        <f t="shared" si="7"/>
        <v>3.9548112706007443</v>
      </c>
    </row>
    <row r="43" spans="1:20" x14ac:dyDescent="0.35">
      <c r="A43">
        <v>41</v>
      </c>
      <c r="B43" t="s">
        <v>127</v>
      </c>
      <c r="C43" s="3" t="s">
        <v>128</v>
      </c>
      <c r="D43" s="5">
        <v>5600</v>
      </c>
      <c r="E43" s="5">
        <v>11924</v>
      </c>
      <c r="F43" t="s">
        <v>20</v>
      </c>
      <c r="G43">
        <v>111</v>
      </c>
      <c r="H43" t="s">
        <v>107</v>
      </c>
      <c r="I43" t="s">
        <v>108</v>
      </c>
      <c r="J43">
        <v>1346734800</v>
      </c>
      <c r="K43">
        <v>1348981200</v>
      </c>
      <c r="L43" s="11">
        <f t="shared" si="0"/>
        <v>41156.208333333336</v>
      </c>
      <c r="M43" s="11">
        <f t="shared" si="1"/>
        <v>41182.208333333336</v>
      </c>
      <c r="N43" t="s">
        <v>23</v>
      </c>
      <c r="O43" t="str">
        <f t="shared" si="2"/>
        <v>music</v>
      </c>
      <c r="P43" t="str">
        <f t="shared" si="3"/>
        <v>rock</v>
      </c>
      <c r="Q43" s="4">
        <f t="shared" si="4"/>
        <v>2.1292857142857144</v>
      </c>
      <c r="R43" s="44">
        <f t="shared" si="5"/>
        <v>107.42342342342343</v>
      </c>
      <c r="S43" s="42">
        <f t="shared" si="6"/>
        <v>26</v>
      </c>
      <c r="T43" s="5">
        <f t="shared" si="7"/>
        <v>4.1316701316701323</v>
      </c>
    </row>
    <row r="44" spans="1:20" x14ac:dyDescent="0.35">
      <c r="A44">
        <v>42</v>
      </c>
      <c r="B44" t="s">
        <v>129</v>
      </c>
      <c r="C44" s="3" t="s">
        <v>130</v>
      </c>
      <c r="D44" s="5">
        <v>1800</v>
      </c>
      <c r="E44" s="5">
        <v>7991</v>
      </c>
      <c r="F44" t="s">
        <v>20</v>
      </c>
      <c r="G44">
        <v>222</v>
      </c>
      <c r="H44" t="s">
        <v>21</v>
      </c>
      <c r="I44" t="s">
        <v>22</v>
      </c>
      <c r="J44">
        <v>1309755600</v>
      </c>
      <c r="K44">
        <v>1310533200</v>
      </c>
      <c r="L44" s="11">
        <f t="shared" si="0"/>
        <v>40728.208333333336</v>
      </c>
      <c r="M44" s="11">
        <f t="shared" si="1"/>
        <v>40737.208333333336</v>
      </c>
      <c r="N44" t="s">
        <v>17</v>
      </c>
      <c r="O44" t="str">
        <f t="shared" si="2"/>
        <v>food</v>
      </c>
      <c r="P44" t="str">
        <f t="shared" si="3"/>
        <v>food trucks</v>
      </c>
      <c r="Q44" s="4">
        <f t="shared" si="4"/>
        <v>4.4394444444444447</v>
      </c>
      <c r="R44" s="44">
        <f t="shared" si="5"/>
        <v>35.995495495495497</v>
      </c>
      <c r="S44" s="42">
        <f t="shared" si="6"/>
        <v>9</v>
      </c>
      <c r="T44" s="5">
        <f t="shared" si="7"/>
        <v>3.9994994994994997</v>
      </c>
    </row>
    <row r="45" spans="1:20" x14ac:dyDescent="0.35">
      <c r="A45">
        <v>43</v>
      </c>
      <c r="B45" t="s">
        <v>131</v>
      </c>
      <c r="C45" s="3" t="s">
        <v>132</v>
      </c>
      <c r="D45" s="5">
        <v>90200</v>
      </c>
      <c r="E45" s="5">
        <v>167717</v>
      </c>
      <c r="F45" t="s">
        <v>20</v>
      </c>
      <c r="G45">
        <v>6212</v>
      </c>
      <c r="H45" t="s">
        <v>21</v>
      </c>
      <c r="I45" t="s">
        <v>22</v>
      </c>
      <c r="J45">
        <v>1406178000</v>
      </c>
      <c r="K45">
        <v>1407560400</v>
      </c>
      <c r="L45" s="11">
        <f t="shared" si="0"/>
        <v>41844.208333333336</v>
      </c>
      <c r="M45" s="11">
        <f t="shared" si="1"/>
        <v>41860.208333333336</v>
      </c>
      <c r="N45" t="s">
        <v>133</v>
      </c>
      <c r="O45" t="str">
        <f t="shared" si="2"/>
        <v>publishing</v>
      </c>
      <c r="P45" t="str">
        <f t="shared" si="3"/>
        <v>radio &amp; podcasts</v>
      </c>
      <c r="Q45" s="4">
        <f t="shared" si="4"/>
        <v>1.859390243902439</v>
      </c>
      <c r="R45" s="44">
        <f t="shared" si="5"/>
        <v>26.998873148744366</v>
      </c>
      <c r="S45" s="42">
        <f t="shared" si="6"/>
        <v>16</v>
      </c>
      <c r="T45" s="5">
        <f t="shared" si="7"/>
        <v>1.6874295717965229</v>
      </c>
    </row>
    <row r="46" spans="1:20" x14ac:dyDescent="0.35">
      <c r="A46">
        <v>44</v>
      </c>
      <c r="B46" t="s">
        <v>134</v>
      </c>
      <c r="C46" s="3" t="s">
        <v>135</v>
      </c>
      <c r="D46" s="5">
        <v>1600</v>
      </c>
      <c r="E46" s="5">
        <v>10541</v>
      </c>
      <c r="F46" t="s">
        <v>20</v>
      </c>
      <c r="G46">
        <v>98</v>
      </c>
      <c r="H46" t="s">
        <v>36</v>
      </c>
      <c r="I46" t="s">
        <v>37</v>
      </c>
      <c r="J46">
        <v>1552798800</v>
      </c>
      <c r="K46">
        <v>1552885200</v>
      </c>
      <c r="L46" s="11">
        <f t="shared" si="0"/>
        <v>43541.208333333328</v>
      </c>
      <c r="M46" s="11">
        <f t="shared" si="1"/>
        <v>43542.208333333328</v>
      </c>
      <c r="N46" t="s">
        <v>119</v>
      </c>
      <c r="O46" t="str">
        <f t="shared" si="2"/>
        <v>publishing</v>
      </c>
      <c r="P46" t="str">
        <f t="shared" si="3"/>
        <v>fiction</v>
      </c>
      <c r="Q46" s="4">
        <f t="shared" si="4"/>
        <v>6.5881249999999998</v>
      </c>
      <c r="R46" s="44">
        <f t="shared" si="5"/>
        <v>107.56122448979592</v>
      </c>
      <c r="S46" s="42">
        <f t="shared" si="6"/>
        <v>1</v>
      </c>
      <c r="T46" s="5">
        <f t="shared" si="7"/>
        <v>107.56122448979592</v>
      </c>
    </row>
    <row r="47" spans="1:20" ht="31" x14ac:dyDescent="0.35">
      <c r="A47">
        <v>45</v>
      </c>
      <c r="B47" t="s">
        <v>136</v>
      </c>
      <c r="C47" s="3" t="s">
        <v>137</v>
      </c>
      <c r="D47" s="5">
        <v>9500</v>
      </c>
      <c r="E47" s="5">
        <v>4530</v>
      </c>
      <c r="F47" t="s">
        <v>14</v>
      </c>
      <c r="G47">
        <v>48</v>
      </c>
      <c r="H47" t="s">
        <v>21</v>
      </c>
      <c r="I47" t="s">
        <v>22</v>
      </c>
      <c r="J47">
        <v>1478062800</v>
      </c>
      <c r="K47">
        <v>1479362400</v>
      </c>
      <c r="L47" s="11">
        <f t="shared" si="0"/>
        <v>42676.208333333328</v>
      </c>
      <c r="M47" s="11">
        <f t="shared" si="1"/>
        <v>42691.25</v>
      </c>
      <c r="N47" t="s">
        <v>33</v>
      </c>
      <c r="O47" t="str">
        <f t="shared" si="2"/>
        <v>theater</v>
      </c>
      <c r="P47" t="str">
        <f t="shared" si="3"/>
        <v>plays</v>
      </c>
      <c r="Q47" s="4">
        <f t="shared" si="4"/>
        <v>0.4768421052631579</v>
      </c>
      <c r="R47" s="44">
        <f t="shared" si="5"/>
        <v>94.375</v>
      </c>
      <c r="S47" s="42">
        <f t="shared" si="6"/>
        <v>15.041666666671517</v>
      </c>
      <c r="T47" s="5">
        <f t="shared" si="7"/>
        <v>6.2742382271447914</v>
      </c>
    </row>
    <row r="48" spans="1:20" x14ac:dyDescent="0.35">
      <c r="A48">
        <v>46</v>
      </c>
      <c r="B48" t="s">
        <v>138</v>
      </c>
      <c r="C48" s="3" t="s">
        <v>139</v>
      </c>
      <c r="D48" s="5">
        <v>3700</v>
      </c>
      <c r="E48" s="5">
        <v>4247</v>
      </c>
      <c r="F48" t="s">
        <v>20</v>
      </c>
      <c r="G48">
        <v>92</v>
      </c>
      <c r="H48" t="s">
        <v>21</v>
      </c>
      <c r="I48" t="s">
        <v>22</v>
      </c>
      <c r="J48">
        <v>1278565200</v>
      </c>
      <c r="K48">
        <v>1280552400</v>
      </c>
      <c r="L48" s="11">
        <f t="shared" si="0"/>
        <v>40367.208333333336</v>
      </c>
      <c r="M48" s="11">
        <f t="shared" si="1"/>
        <v>40390.208333333336</v>
      </c>
      <c r="N48" t="s">
        <v>23</v>
      </c>
      <c r="O48" t="str">
        <f t="shared" si="2"/>
        <v>music</v>
      </c>
      <c r="P48" t="str">
        <f t="shared" si="3"/>
        <v>rock</v>
      </c>
      <c r="Q48" s="4">
        <f t="shared" si="4"/>
        <v>1.1478378378378378</v>
      </c>
      <c r="R48" s="44">
        <f t="shared" si="5"/>
        <v>46.163043478260867</v>
      </c>
      <c r="S48" s="42">
        <f t="shared" si="6"/>
        <v>23</v>
      </c>
      <c r="T48" s="5">
        <f t="shared" si="7"/>
        <v>2.0070888468809072</v>
      </c>
    </row>
    <row r="49" spans="1:20" x14ac:dyDescent="0.35">
      <c r="A49">
        <v>47</v>
      </c>
      <c r="B49" t="s">
        <v>140</v>
      </c>
      <c r="C49" s="3" t="s">
        <v>141</v>
      </c>
      <c r="D49" s="5">
        <v>1500</v>
      </c>
      <c r="E49" s="5">
        <v>7129</v>
      </c>
      <c r="F49" t="s">
        <v>20</v>
      </c>
      <c r="G49">
        <v>149</v>
      </c>
      <c r="H49" t="s">
        <v>21</v>
      </c>
      <c r="I49" t="s">
        <v>22</v>
      </c>
      <c r="J49">
        <v>1396069200</v>
      </c>
      <c r="K49">
        <v>1398661200</v>
      </c>
      <c r="L49" s="11">
        <f t="shared" si="0"/>
        <v>41727.208333333336</v>
      </c>
      <c r="M49" s="11">
        <f t="shared" si="1"/>
        <v>41757.208333333336</v>
      </c>
      <c r="N49" t="s">
        <v>33</v>
      </c>
      <c r="O49" t="str">
        <f t="shared" si="2"/>
        <v>theater</v>
      </c>
      <c r="P49" t="str">
        <f t="shared" si="3"/>
        <v>plays</v>
      </c>
      <c r="Q49" s="4">
        <f t="shared" si="4"/>
        <v>4.7526666666666664</v>
      </c>
      <c r="R49" s="44">
        <f t="shared" si="5"/>
        <v>47.845637583892618</v>
      </c>
      <c r="S49" s="42">
        <f t="shared" si="6"/>
        <v>30</v>
      </c>
      <c r="T49" s="5">
        <f t="shared" si="7"/>
        <v>1.5948545861297538</v>
      </c>
    </row>
    <row r="50" spans="1:20" x14ac:dyDescent="0.35">
      <c r="A50">
        <v>48</v>
      </c>
      <c r="B50" t="s">
        <v>142</v>
      </c>
      <c r="C50" s="3" t="s">
        <v>143</v>
      </c>
      <c r="D50" s="5">
        <v>33300</v>
      </c>
      <c r="E50" s="5">
        <v>128862</v>
      </c>
      <c r="F50" t="s">
        <v>20</v>
      </c>
      <c r="G50">
        <v>2431</v>
      </c>
      <c r="H50" t="s">
        <v>21</v>
      </c>
      <c r="I50" t="s">
        <v>22</v>
      </c>
      <c r="J50">
        <v>1435208400</v>
      </c>
      <c r="K50">
        <v>1436245200</v>
      </c>
      <c r="L50" s="11">
        <f t="shared" si="0"/>
        <v>42180.208333333328</v>
      </c>
      <c r="M50" s="11">
        <f t="shared" si="1"/>
        <v>42192.208333333328</v>
      </c>
      <c r="N50" t="s">
        <v>33</v>
      </c>
      <c r="O50" t="str">
        <f t="shared" si="2"/>
        <v>theater</v>
      </c>
      <c r="P50" t="str">
        <f t="shared" si="3"/>
        <v>plays</v>
      </c>
      <c r="Q50" s="4">
        <f t="shared" si="4"/>
        <v>3.86972972972973</v>
      </c>
      <c r="R50" s="44">
        <f t="shared" si="5"/>
        <v>53.007815713698065</v>
      </c>
      <c r="S50" s="42">
        <f t="shared" si="6"/>
        <v>12</v>
      </c>
      <c r="T50" s="5">
        <f t="shared" si="7"/>
        <v>4.4173179761415051</v>
      </c>
    </row>
    <row r="51" spans="1:20" x14ac:dyDescent="0.35">
      <c r="A51">
        <v>49</v>
      </c>
      <c r="B51" t="s">
        <v>144</v>
      </c>
      <c r="C51" s="3" t="s">
        <v>145</v>
      </c>
      <c r="D51" s="5">
        <v>7200</v>
      </c>
      <c r="E51" s="5">
        <v>13653</v>
      </c>
      <c r="F51" t="s">
        <v>20</v>
      </c>
      <c r="G51">
        <v>303</v>
      </c>
      <c r="H51" t="s">
        <v>21</v>
      </c>
      <c r="I51" t="s">
        <v>22</v>
      </c>
      <c r="J51">
        <v>1571547600</v>
      </c>
      <c r="K51">
        <v>1575439200</v>
      </c>
      <c r="L51" s="11">
        <f t="shared" si="0"/>
        <v>43758.208333333328</v>
      </c>
      <c r="M51" s="11">
        <f t="shared" si="1"/>
        <v>43803.25</v>
      </c>
      <c r="N51" t="s">
        <v>23</v>
      </c>
      <c r="O51" t="str">
        <f t="shared" si="2"/>
        <v>music</v>
      </c>
      <c r="P51" t="str">
        <f t="shared" si="3"/>
        <v>rock</v>
      </c>
      <c r="Q51" s="4">
        <f t="shared" si="4"/>
        <v>1.89625</v>
      </c>
      <c r="R51" s="44">
        <f t="shared" si="5"/>
        <v>45.059405940594061</v>
      </c>
      <c r="S51" s="42">
        <f t="shared" si="6"/>
        <v>45.041666666671517</v>
      </c>
      <c r="T51" s="5">
        <f t="shared" si="7"/>
        <v>1.0003938414191869</v>
      </c>
    </row>
    <row r="52" spans="1:20" ht="31" x14ac:dyDescent="0.35">
      <c r="A52">
        <v>50</v>
      </c>
      <c r="B52" t="s">
        <v>146</v>
      </c>
      <c r="C52" s="3" t="s">
        <v>147</v>
      </c>
      <c r="D52" s="5">
        <v>100</v>
      </c>
      <c r="E52" s="5">
        <v>2</v>
      </c>
      <c r="F52" t="s">
        <v>14</v>
      </c>
      <c r="G52">
        <v>1</v>
      </c>
      <c r="H52" t="s">
        <v>107</v>
      </c>
      <c r="I52" t="s">
        <v>108</v>
      </c>
      <c r="J52">
        <v>1375333200</v>
      </c>
      <c r="K52">
        <v>1377752400</v>
      </c>
      <c r="L52" s="11">
        <f t="shared" si="0"/>
        <v>41487.208333333336</v>
      </c>
      <c r="M52" s="11">
        <f t="shared" si="1"/>
        <v>41515.208333333336</v>
      </c>
      <c r="N52" t="s">
        <v>148</v>
      </c>
      <c r="O52" t="str">
        <f t="shared" si="2"/>
        <v>music</v>
      </c>
      <c r="P52" t="str">
        <f t="shared" si="3"/>
        <v>metal</v>
      </c>
      <c r="Q52" s="4">
        <f t="shared" si="4"/>
        <v>0.02</v>
      </c>
      <c r="R52" s="44">
        <f t="shared" si="5"/>
        <v>2</v>
      </c>
      <c r="S52" s="42">
        <f t="shared" si="6"/>
        <v>28</v>
      </c>
      <c r="T52" s="5">
        <f t="shared" si="7"/>
        <v>7.1428571428571425E-2</v>
      </c>
    </row>
    <row r="53" spans="1:20" x14ac:dyDescent="0.35">
      <c r="A53">
        <v>51</v>
      </c>
      <c r="B53" t="s">
        <v>149</v>
      </c>
      <c r="C53" s="3" t="s">
        <v>150</v>
      </c>
      <c r="D53" s="5">
        <v>158100</v>
      </c>
      <c r="E53" s="5">
        <v>145243</v>
      </c>
      <c r="F53" t="s">
        <v>14</v>
      </c>
      <c r="G53">
        <v>1467</v>
      </c>
      <c r="H53" t="s">
        <v>40</v>
      </c>
      <c r="I53" t="s">
        <v>41</v>
      </c>
      <c r="J53">
        <v>1332824400</v>
      </c>
      <c r="K53">
        <v>1334206800</v>
      </c>
      <c r="L53" s="11">
        <f t="shared" si="0"/>
        <v>40995.208333333336</v>
      </c>
      <c r="M53" s="11">
        <f t="shared" si="1"/>
        <v>41011.208333333336</v>
      </c>
      <c r="N53" t="s">
        <v>65</v>
      </c>
      <c r="O53" t="str">
        <f t="shared" si="2"/>
        <v>technology</v>
      </c>
      <c r="P53" t="str">
        <f t="shared" si="3"/>
        <v>wearables</v>
      </c>
      <c r="Q53" s="4">
        <f t="shared" si="4"/>
        <v>0.91867805186590767</v>
      </c>
      <c r="R53" s="44">
        <f t="shared" si="5"/>
        <v>99.006816632583508</v>
      </c>
      <c r="S53" s="42">
        <f t="shared" si="6"/>
        <v>16</v>
      </c>
      <c r="T53" s="5">
        <f t="shared" si="7"/>
        <v>6.1879260395364692</v>
      </c>
    </row>
    <row r="54" spans="1:20" x14ac:dyDescent="0.35">
      <c r="A54">
        <v>52</v>
      </c>
      <c r="B54" t="s">
        <v>151</v>
      </c>
      <c r="C54" s="3" t="s">
        <v>152</v>
      </c>
      <c r="D54" s="5">
        <v>7200</v>
      </c>
      <c r="E54" s="5">
        <v>2459</v>
      </c>
      <c r="F54" t="s">
        <v>14</v>
      </c>
      <c r="G54">
        <v>75</v>
      </c>
      <c r="H54" t="s">
        <v>21</v>
      </c>
      <c r="I54" t="s">
        <v>22</v>
      </c>
      <c r="J54">
        <v>1284526800</v>
      </c>
      <c r="K54">
        <v>1284872400</v>
      </c>
      <c r="L54" s="11">
        <f t="shared" si="0"/>
        <v>40436.208333333336</v>
      </c>
      <c r="M54" s="11">
        <f t="shared" si="1"/>
        <v>40440.208333333336</v>
      </c>
      <c r="N54" t="s">
        <v>33</v>
      </c>
      <c r="O54" t="str">
        <f t="shared" si="2"/>
        <v>theater</v>
      </c>
      <c r="P54" t="str">
        <f t="shared" si="3"/>
        <v>plays</v>
      </c>
      <c r="Q54" s="4">
        <f t="shared" si="4"/>
        <v>0.34152777777777776</v>
      </c>
      <c r="R54" s="44">
        <f t="shared" si="5"/>
        <v>32.786666666666669</v>
      </c>
      <c r="S54" s="42">
        <f t="shared" si="6"/>
        <v>4</v>
      </c>
      <c r="T54" s="5">
        <f t="shared" si="7"/>
        <v>8.1966666666666672</v>
      </c>
    </row>
    <row r="55" spans="1:20" x14ac:dyDescent="0.35">
      <c r="A55">
        <v>53</v>
      </c>
      <c r="B55" t="s">
        <v>153</v>
      </c>
      <c r="C55" s="3" t="s">
        <v>154</v>
      </c>
      <c r="D55" s="5">
        <v>8800</v>
      </c>
      <c r="E55" s="5">
        <v>12356</v>
      </c>
      <c r="F55" t="s">
        <v>20</v>
      </c>
      <c r="G55">
        <v>209</v>
      </c>
      <c r="H55" t="s">
        <v>21</v>
      </c>
      <c r="I55" t="s">
        <v>22</v>
      </c>
      <c r="J55">
        <v>1400562000</v>
      </c>
      <c r="K55">
        <v>1403931600</v>
      </c>
      <c r="L55" s="11">
        <f t="shared" si="0"/>
        <v>41779.208333333336</v>
      </c>
      <c r="M55" s="11">
        <f t="shared" si="1"/>
        <v>41818.208333333336</v>
      </c>
      <c r="N55" t="s">
        <v>53</v>
      </c>
      <c r="O55" t="str">
        <f t="shared" si="2"/>
        <v>film &amp; video</v>
      </c>
      <c r="P55" t="str">
        <f t="shared" si="3"/>
        <v>drama</v>
      </c>
      <c r="Q55" s="4">
        <f t="shared" si="4"/>
        <v>1.4040909090909091</v>
      </c>
      <c r="R55" s="44">
        <f t="shared" si="5"/>
        <v>59.119617224880386</v>
      </c>
      <c r="S55" s="42">
        <f t="shared" si="6"/>
        <v>39</v>
      </c>
      <c r="T55" s="5">
        <f t="shared" si="7"/>
        <v>1.5158876211507792</v>
      </c>
    </row>
    <row r="56" spans="1:20" ht="31" x14ac:dyDescent="0.35">
      <c r="A56">
        <v>54</v>
      </c>
      <c r="B56" t="s">
        <v>155</v>
      </c>
      <c r="C56" s="3" t="s">
        <v>156</v>
      </c>
      <c r="D56" s="5">
        <v>6000</v>
      </c>
      <c r="E56" s="5">
        <v>5392</v>
      </c>
      <c r="F56" t="s">
        <v>14</v>
      </c>
      <c r="G56">
        <v>120</v>
      </c>
      <c r="H56" t="s">
        <v>21</v>
      </c>
      <c r="I56" t="s">
        <v>22</v>
      </c>
      <c r="J56">
        <v>1520748000</v>
      </c>
      <c r="K56">
        <v>1521262800</v>
      </c>
      <c r="L56" s="11">
        <f t="shared" si="0"/>
        <v>43170.25</v>
      </c>
      <c r="M56" s="11">
        <f t="shared" si="1"/>
        <v>43176.208333333328</v>
      </c>
      <c r="N56" t="s">
        <v>65</v>
      </c>
      <c r="O56" t="str">
        <f t="shared" si="2"/>
        <v>technology</v>
      </c>
      <c r="P56" t="str">
        <f t="shared" si="3"/>
        <v>wearables</v>
      </c>
      <c r="Q56" s="4">
        <f t="shared" si="4"/>
        <v>0.89866666666666661</v>
      </c>
      <c r="R56" s="44">
        <f t="shared" si="5"/>
        <v>44.93333333333333</v>
      </c>
      <c r="S56" s="42">
        <f t="shared" si="6"/>
        <v>5.9583333333284827</v>
      </c>
      <c r="T56" s="5">
        <f t="shared" si="7"/>
        <v>7.5412587412648797</v>
      </c>
    </row>
    <row r="57" spans="1:20" x14ac:dyDescent="0.35">
      <c r="A57">
        <v>55</v>
      </c>
      <c r="B57" t="s">
        <v>157</v>
      </c>
      <c r="C57" s="3" t="s">
        <v>158</v>
      </c>
      <c r="D57" s="5">
        <v>6600</v>
      </c>
      <c r="E57" s="5">
        <v>11746</v>
      </c>
      <c r="F57" t="s">
        <v>20</v>
      </c>
      <c r="G57">
        <v>131</v>
      </c>
      <c r="H57" t="s">
        <v>21</v>
      </c>
      <c r="I57" t="s">
        <v>22</v>
      </c>
      <c r="J57">
        <v>1532926800</v>
      </c>
      <c r="K57">
        <v>1533358800</v>
      </c>
      <c r="L57" s="11">
        <f t="shared" si="0"/>
        <v>43311.208333333328</v>
      </c>
      <c r="M57" s="11">
        <f t="shared" si="1"/>
        <v>43316.208333333328</v>
      </c>
      <c r="N57" t="s">
        <v>159</v>
      </c>
      <c r="O57" t="str">
        <f t="shared" si="2"/>
        <v>music</v>
      </c>
      <c r="P57" t="str">
        <f t="shared" si="3"/>
        <v>jazz</v>
      </c>
      <c r="Q57" s="4">
        <f t="shared" si="4"/>
        <v>1.7796969696969698</v>
      </c>
      <c r="R57" s="44">
        <f t="shared" si="5"/>
        <v>89.664122137404576</v>
      </c>
      <c r="S57" s="42">
        <f t="shared" si="6"/>
        <v>5</v>
      </c>
      <c r="T57" s="5">
        <f t="shared" si="7"/>
        <v>17.932824427480917</v>
      </c>
    </row>
    <row r="58" spans="1:20" ht="31" x14ac:dyDescent="0.35">
      <c r="A58">
        <v>56</v>
      </c>
      <c r="B58" t="s">
        <v>160</v>
      </c>
      <c r="C58" s="3" t="s">
        <v>161</v>
      </c>
      <c r="D58" s="5">
        <v>8000</v>
      </c>
      <c r="E58" s="5">
        <v>11493</v>
      </c>
      <c r="F58" t="s">
        <v>20</v>
      </c>
      <c r="G58">
        <v>164</v>
      </c>
      <c r="H58" t="s">
        <v>21</v>
      </c>
      <c r="I58" t="s">
        <v>22</v>
      </c>
      <c r="J58">
        <v>1420869600</v>
      </c>
      <c r="K58">
        <v>1421474400</v>
      </c>
      <c r="L58" s="11">
        <f t="shared" si="0"/>
        <v>42014.25</v>
      </c>
      <c r="M58" s="11">
        <f t="shared" si="1"/>
        <v>42021.25</v>
      </c>
      <c r="N58" t="s">
        <v>65</v>
      </c>
      <c r="O58" t="str">
        <f t="shared" si="2"/>
        <v>technology</v>
      </c>
      <c r="P58" t="str">
        <f t="shared" si="3"/>
        <v>wearables</v>
      </c>
      <c r="Q58" s="4">
        <f t="shared" si="4"/>
        <v>1.436625</v>
      </c>
      <c r="R58" s="44">
        <f t="shared" si="5"/>
        <v>70.079268292682926</v>
      </c>
      <c r="S58" s="42">
        <f t="shared" si="6"/>
        <v>7</v>
      </c>
      <c r="T58" s="5">
        <f t="shared" si="7"/>
        <v>10.011324041811847</v>
      </c>
    </row>
    <row r="59" spans="1:20" x14ac:dyDescent="0.35">
      <c r="A59">
        <v>57</v>
      </c>
      <c r="B59" t="s">
        <v>162</v>
      </c>
      <c r="C59" s="3" t="s">
        <v>163</v>
      </c>
      <c r="D59" s="5">
        <v>2900</v>
      </c>
      <c r="E59" s="5">
        <v>6243</v>
      </c>
      <c r="F59" t="s">
        <v>20</v>
      </c>
      <c r="G59">
        <v>201</v>
      </c>
      <c r="H59" t="s">
        <v>21</v>
      </c>
      <c r="I59" t="s">
        <v>22</v>
      </c>
      <c r="J59">
        <v>1504242000</v>
      </c>
      <c r="K59">
        <v>1505278800</v>
      </c>
      <c r="L59" s="11">
        <f t="shared" si="0"/>
        <v>42979.208333333328</v>
      </c>
      <c r="M59" s="11">
        <f t="shared" si="1"/>
        <v>42991.208333333328</v>
      </c>
      <c r="N59" t="s">
        <v>89</v>
      </c>
      <c r="O59" t="str">
        <f t="shared" si="2"/>
        <v>games</v>
      </c>
      <c r="P59" t="str">
        <f t="shared" si="3"/>
        <v>video games</v>
      </c>
      <c r="Q59" s="4">
        <f t="shared" si="4"/>
        <v>2.1527586206896552</v>
      </c>
      <c r="R59" s="44">
        <f t="shared" si="5"/>
        <v>31.059701492537314</v>
      </c>
      <c r="S59" s="42">
        <f t="shared" si="6"/>
        <v>12</v>
      </c>
      <c r="T59" s="5">
        <f t="shared" si="7"/>
        <v>2.588308457711443</v>
      </c>
    </row>
    <row r="60" spans="1:20" x14ac:dyDescent="0.35">
      <c r="A60">
        <v>58</v>
      </c>
      <c r="B60" t="s">
        <v>164</v>
      </c>
      <c r="C60" s="3" t="s">
        <v>165</v>
      </c>
      <c r="D60" s="5">
        <v>2700</v>
      </c>
      <c r="E60" s="5">
        <v>6132</v>
      </c>
      <c r="F60" t="s">
        <v>20</v>
      </c>
      <c r="G60">
        <v>211</v>
      </c>
      <c r="H60" t="s">
        <v>21</v>
      </c>
      <c r="I60" t="s">
        <v>22</v>
      </c>
      <c r="J60">
        <v>1442811600</v>
      </c>
      <c r="K60">
        <v>1443934800</v>
      </c>
      <c r="L60" s="11">
        <f t="shared" si="0"/>
        <v>42268.208333333328</v>
      </c>
      <c r="M60" s="11">
        <f t="shared" si="1"/>
        <v>42281.208333333328</v>
      </c>
      <c r="N60" t="s">
        <v>33</v>
      </c>
      <c r="O60" t="str">
        <f t="shared" si="2"/>
        <v>theater</v>
      </c>
      <c r="P60" t="str">
        <f t="shared" si="3"/>
        <v>plays</v>
      </c>
      <c r="Q60" s="4">
        <f t="shared" si="4"/>
        <v>2.2711111111111113</v>
      </c>
      <c r="R60" s="44">
        <f t="shared" si="5"/>
        <v>29.061611374407583</v>
      </c>
      <c r="S60" s="42">
        <f t="shared" si="6"/>
        <v>13</v>
      </c>
      <c r="T60" s="5">
        <f t="shared" si="7"/>
        <v>2.235508567262122</v>
      </c>
    </row>
    <row r="61" spans="1:20" x14ac:dyDescent="0.35">
      <c r="A61">
        <v>59</v>
      </c>
      <c r="B61" t="s">
        <v>166</v>
      </c>
      <c r="C61" s="3" t="s">
        <v>167</v>
      </c>
      <c r="D61" s="5">
        <v>1400</v>
      </c>
      <c r="E61" s="5">
        <v>3851</v>
      </c>
      <c r="F61" t="s">
        <v>20</v>
      </c>
      <c r="G61">
        <v>128</v>
      </c>
      <c r="H61" t="s">
        <v>21</v>
      </c>
      <c r="I61" t="s">
        <v>22</v>
      </c>
      <c r="J61">
        <v>1497243600</v>
      </c>
      <c r="K61">
        <v>1498539600</v>
      </c>
      <c r="L61" s="11">
        <f t="shared" si="0"/>
        <v>42898.208333333328</v>
      </c>
      <c r="M61" s="11">
        <f t="shared" si="1"/>
        <v>42913.208333333328</v>
      </c>
      <c r="N61" t="s">
        <v>33</v>
      </c>
      <c r="O61" t="str">
        <f t="shared" si="2"/>
        <v>theater</v>
      </c>
      <c r="P61" t="str">
        <f t="shared" si="3"/>
        <v>plays</v>
      </c>
      <c r="Q61" s="4">
        <f t="shared" si="4"/>
        <v>2.7507142857142859</v>
      </c>
      <c r="R61" s="44">
        <f t="shared" si="5"/>
        <v>30.0859375</v>
      </c>
      <c r="S61" s="42">
        <f t="shared" si="6"/>
        <v>15</v>
      </c>
      <c r="T61" s="5">
        <f t="shared" si="7"/>
        <v>2.0057291666666668</v>
      </c>
    </row>
    <row r="62" spans="1:20" x14ac:dyDescent="0.35">
      <c r="A62">
        <v>60</v>
      </c>
      <c r="B62" t="s">
        <v>168</v>
      </c>
      <c r="C62" s="3" t="s">
        <v>169</v>
      </c>
      <c r="D62" s="5">
        <v>94200</v>
      </c>
      <c r="E62" s="5">
        <v>135997</v>
      </c>
      <c r="F62" t="s">
        <v>20</v>
      </c>
      <c r="G62">
        <v>1600</v>
      </c>
      <c r="H62" t="s">
        <v>15</v>
      </c>
      <c r="I62" t="s">
        <v>16</v>
      </c>
      <c r="J62">
        <v>1342501200</v>
      </c>
      <c r="K62">
        <v>1342760400</v>
      </c>
      <c r="L62" s="11">
        <f t="shared" si="0"/>
        <v>41107.208333333336</v>
      </c>
      <c r="M62" s="11">
        <f t="shared" si="1"/>
        <v>41110.208333333336</v>
      </c>
      <c r="N62" t="s">
        <v>33</v>
      </c>
      <c r="O62" t="str">
        <f t="shared" si="2"/>
        <v>theater</v>
      </c>
      <c r="P62" t="str">
        <f t="shared" si="3"/>
        <v>plays</v>
      </c>
      <c r="Q62" s="4">
        <f t="shared" si="4"/>
        <v>1.4437048832271762</v>
      </c>
      <c r="R62" s="44">
        <f t="shared" si="5"/>
        <v>84.998125000000002</v>
      </c>
      <c r="S62" s="42">
        <f t="shared" si="6"/>
        <v>3</v>
      </c>
      <c r="T62" s="5">
        <f t="shared" si="7"/>
        <v>28.332708333333333</v>
      </c>
    </row>
    <row r="63" spans="1:20" ht="31" x14ac:dyDescent="0.35">
      <c r="A63">
        <v>61</v>
      </c>
      <c r="B63" t="s">
        <v>170</v>
      </c>
      <c r="C63" s="3" t="s">
        <v>171</v>
      </c>
      <c r="D63" s="5">
        <v>199200</v>
      </c>
      <c r="E63" s="5">
        <v>184750</v>
      </c>
      <c r="F63" t="s">
        <v>14</v>
      </c>
      <c r="G63">
        <v>2253</v>
      </c>
      <c r="H63" t="s">
        <v>15</v>
      </c>
      <c r="I63" t="s">
        <v>16</v>
      </c>
      <c r="J63">
        <v>1298268000</v>
      </c>
      <c r="K63">
        <v>1301720400</v>
      </c>
      <c r="L63" s="11">
        <f t="shared" si="0"/>
        <v>40595.25</v>
      </c>
      <c r="M63" s="11">
        <f t="shared" si="1"/>
        <v>40635.208333333336</v>
      </c>
      <c r="N63" t="s">
        <v>33</v>
      </c>
      <c r="O63" t="str">
        <f t="shared" si="2"/>
        <v>theater</v>
      </c>
      <c r="P63" t="str">
        <f t="shared" si="3"/>
        <v>plays</v>
      </c>
      <c r="Q63" s="4">
        <f t="shared" si="4"/>
        <v>0.92745983935742971</v>
      </c>
      <c r="R63" s="44">
        <f t="shared" si="5"/>
        <v>82.001775410563695</v>
      </c>
      <c r="S63" s="42">
        <f t="shared" si="6"/>
        <v>39.958333333335759</v>
      </c>
      <c r="T63" s="5">
        <f t="shared" si="7"/>
        <v>2.0521820749253483</v>
      </c>
    </row>
    <row r="64" spans="1:20" x14ac:dyDescent="0.35">
      <c r="A64">
        <v>62</v>
      </c>
      <c r="B64" t="s">
        <v>172</v>
      </c>
      <c r="C64" s="3" t="s">
        <v>173</v>
      </c>
      <c r="D64" s="5">
        <v>2000</v>
      </c>
      <c r="E64" s="5">
        <v>14452</v>
      </c>
      <c r="F64" t="s">
        <v>20</v>
      </c>
      <c r="G64">
        <v>249</v>
      </c>
      <c r="H64" t="s">
        <v>21</v>
      </c>
      <c r="I64" t="s">
        <v>22</v>
      </c>
      <c r="J64">
        <v>1433480400</v>
      </c>
      <c r="K64">
        <v>1433566800</v>
      </c>
      <c r="L64" s="11">
        <f t="shared" si="0"/>
        <v>42160.208333333328</v>
      </c>
      <c r="M64" s="11">
        <f t="shared" si="1"/>
        <v>42161.208333333328</v>
      </c>
      <c r="N64" t="s">
        <v>28</v>
      </c>
      <c r="O64" t="str">
        <f t="shared" si="2"/>
        <v>technology</v>
      </c>
      <c r="P64" t="str">
        <f t="shared" si="3"/>
        <v>web</v>
      </c>
      <c r="Q64" s="4">
        <f t="shared" si="4"/>
        <v>7.226</v>
      </c>
      <c r="R64" s="44">
        <f t="shared" si="5"/>
        <v>58.040160642570278</v>
      </c>
      <c r="S64" s="42">
        <f t="shared" si="6"/>
        <v>1</v>
      </c>
      <c r="T64" s="5">
        <f t="shared" si="7"/>
        <v>58.040160642570278</v>
      </c>
    </row>
    <row r="65" spans="1:20" x14ac:dyDescent="0.35">
      <c r="A65">
        <v>63</v>
      </c>
      <c r="B65" t="s">
        <v>174</v>
      </c>
      <c r="C65" s="3" t="s">
        <v>175</v>
      </c>
      <c r="D65" s="5">
        <v>4700</v>
      </c>
      <c r="E65" s="5">
        <v>557</v>
      </c>
      <c r="F65" t="s">
        <v>14</v>
      </c>
      <c r="G65">
        <v>5</v>
      </c>
      <c r="H65" t="s">
        <v>21</v>
      </c>
      <c r="I65" t="s">
        <v>22</v>
      </c>
      <c r="J65">
        <v>1493355600</v>
      </c>
      <c r="K65">
        <v>1493874000</v>
      </c>
      <c r="L65" s="11">
        <f t="shared" si="0"/>
        <v>42853.208333333328</v>
      </c>
      <c r="M65" s="11">
        <f t="shared" si="1"/>
        <v>42859.208333333328</v>
      </c>
      <c r="N65" t="s">
        <v>33</v>
      </c>
      <c r="O65" t="str">
        <f t="shared" si="2"/>
        <v>theater</v>
      </c>
      <c r="P65" t="str">
        <f t="shared" si="3"/>
        <v>plays</v>
      </c>
      <c r="Q65" s="4">
        <f t="shared" si="4"/>
        <v>0.11851063829787234</v>
      </c>
      <c r="R65" s="44">
        <f t="shared" si="5"/>
        <v>111.4</v>
      </c>
      <c r="S65" s="42">
        <f t="shared" si="6"/>
        <v>6</v>
      </c>
      <c r="T65" s="5">
        <f t="shared" si="7"/>
        <v>18.566666666666666</v>
      </c>
    </row>
    <row r="66" spans="1:20" x14ac:dyDescent="0.35">
      <c r="A66">
        <v>64</v>
      </c>
      <c r="B66" t="s">
        <v>176</v>
      </c>
      <c r="C66" s="3" t="s">
        <v>177</v>
      </c>
      <c r="D66" s="5">
        <v>2800</v>
      </c>
      <c r="E66" s="5">
        <v>2734</v>
      </c>
      <c r="F66" t="s">
        <v>14</v>
      </c>
      <c r="G66">
        <v>38</v>
      </c>
      <c r="H66" t="s">
        <v>21</v>
      </c>
      <c r="I66" t="s">
        <v>22</v>
      </c>
      <c r="J66">
        <v>1530507600</v>
      </c>
      <c r="K66">
        <v>1531803600</v>
      </c>
      <c r="L66" s="11">
        <f t="shared" ref="L66:L129" si="8">J66 / 86400 + DATE(1970,1,1)</f>
        <v>43283.208333333328</v>
      </c>
      <c r="M66" s="11">
        <f t="shared" ref="M66:M129" si="9">K66 / 86400 + DATE(1970,1,1)</f>
        <v>43298.208333333328</v>
      </c>
      <c r="N66" t="s">
        <v>28</v>
      </c>
      <c r="O66" t="str">
        <f t="shared" ref="O66:O129" si="10">LEFT(N66, FIND("/", N66)-1)</f>
        <v>technology</v>
      </c>
      <c r="P66" t="str">
        <f t="shared" ref="P66:P129" si="11">RIGHT(N66, LEN(N66) -FIND("/", N66))</f>
        <v>web</v>
      </c>
      <c r="Q66" s="4">
        <f t="shared" ref="Q66:Q129" si="12">E66/D66</f>
        <v>0.97642857142857142</v>
      </c>
      <c r="R66" s="44">
        <f t="shared" ref="R66:R129" si="13">IFERROR(E66/G66, "n/a")</f>
        <v>71.94736842105263</v>
      </c>
      <c r="S66" s="42">
        <f t="shared" ref="S66:S129" si="14">M66-L66</f>
        <v>15</v>
      </c>
      <c r="T66" s="5">
        <f t="shared" ref="T66:T129" si="15">IFERROR(R66/S66, "N/A")</f>
        <v>4.7964912280701757</v>
      </c>
    </row>
    <row r="67" spans="1:20" x14ac:dyDescent="0.35">
      <c r="A67">
        <v>65</v>
      </c>
      <c r="B67" t="s">
        <v>178</v>
      </c>
      <c r="C67" s="3" t="s">
        <v>179</v>
      </c>
      <c r="D67" s="5">
        <v>6100</v>
      </c>
      <c r="E67" s="5">
        <v>14405</v>
      </c>
      <c r="F67" t="s">
        <v>20</v>
      </c>
      <c r="G67">
        <v>236</v>
      </c>
      <c r="H67" t="s">
        <v>21</v>
      </c>
      <c r="I67" t="s">
        <v>22</v>
      </c>
      <c r="J67">
        <v>1296108000</v>
      </c>
      <c r="K67">
        <v>1296712800</v>
      </c>
      <c r="L67" s="11">
        <f t="shared" si="8"/>
        <v>40570.25</v>
      </c>
      <c r="M67" s="11">
        <f t="shared" si="9"/>
        <v>40577.25</v>
      </c>
      <c r="N67" t="s">
        <v>33</v>
      </c>
      <c r="O67" t="str">
        <f t="shared" si="10"/>
        <v>theater</v>
      </c>
      <c r="P67" t="str">
        <f t="shared" si="11"/>
        <v>plays</v>
      </c>
      <c r="Q67" s="4">
        <f t="shared" si="12"/>
        <v>2.3614754098360655</v>
      </c>
      <c r="R67" s="44">
        <f t="shared" si="13"/>
        <v>61.038135593220339</v>
      </c>
      <c r="S67" s="42">
        <f t="shared" si="14"/>
        <v>7</v>
      </c>
      <c r="T67" s="5">
        <f t="shared" si="15"/>
        <v>8.7197336561743342</v>
      </c>
    </row>
    <row r="68" spans="1:20" x14ac:dyDescent="0.35">
      <c r="A68">
        <v>66</v>
      </c>
      <c r="B68" t="s">
        <v>180</v>
      </c>
      <c r="C68" s="3" t="s">
        <v>181</v>
      </c>
      <c r="D68" s="5">
        <v>2900</v>
      </c>
      <c r="E68" s="5">
        <v>1307</v>
      </c>
      <c r="F68" t="s">
        <v>14</v>
      </c>
      <c r="G68">
        <v>12</v>
      </c>
      <c r="H68" t="s">
        <v>21</v>
      </c>
      <c r="I68" t="s">
        <v>22</v>
      </c>
      <c r="J68">
        <v>1428469200</v>
      </c>
      <c r="K68">
        <v>1428901200</v>
      </c>
      <c r="L68" s="11">
        <f t="shared" si="8"/>
        <v>42102.208333333328</v>
      </c>
      <c r="M68" s="11">
        <f t="shared" si="9"/>
        <v>42107.208333333328</v>
      </c>
      <c r="N68" t="s">
        <v>33</v>
      </c>
      <c r="O68" t="str">
        <f t="shared" si="10"/>
        <v>theater</v>
      </c>
      <c r="P68" t="str">
        <f t="shared" si="11"/>
        <v>plays</v>
      </c>
      <c r="Q68" s="4">
        <f t="shared" si="12"/>
        <v>0.45068965517241377</v>
      </c>
      <c r="R68" s="44">
        <f t="shared" si="13"/>
        <v>108.91666666666667</v>
      </c>
      <c r="S68" s="42">
        <f t="shared" si="14"/>
        <v>5</v>
      </c>
      <c r="T68" s="5">
        <f t="shared" si="15"/>
        <v>21.783333333333335</v>
      </c>
    </row>
    <row r="69" spans="1:20" ht="31" x14ac:dyDescent="0.35">
      <c r="A69">
        <v>67</v>
      </c>
      <c r="B69" t="s">
        <v>182</v>
      </c>
      <c r="C69" s="3" t="s">
        <v>183</v>
      </c>
      <c r="D69" s="5">
        <v>72600</v>
      </c>
      <c r="E69" s="5">
        <v>117892</v>
      </c>
      <c r="F69" t="s">
        <v>20</v>
      </c>
      <c r="G69">
        <v>4065</v>
      </c>
      <c r="H69" t="s">
        <v>40</v>
      </c>
      <c r="I69" t="s">
        <v>41</v>
      </c>
      <c r="J69">
        <v>1264399200</v>
      </c>
      <c r="K69">
        <v>1264831200</v>
      </c>
      <c r="L69" s="11">
        <f t="shared" si="8"/>
        <v>40203.25</v>
      </c>
      <c r="M69" s="11">
        <f t="shared" si="9"/>
        <v>40208.25</v>
      </c>
      <c r="N69" t="s">
        <v>65</v>
      </c>
      <c r="O69" t="str">
        <f t="shared" si="10"/>
        <v>technology</v>
      </c>
      <c r="P69" t="str">
        <f t="shared" si="11"/>
        <v>wearables</v>
      </c>
      <c r="Q69" s="4">
        <f t="shared" si="12"/>
        <v>1.6238567493112948</v>
      </c>
      <c r="R69" s="44">
        <f t="shared" si="13"/>
        <v>29.001722017220171</v>
      </c>
      <c r="S69" s="42">
        <f t="shared" si="14"/>
        <v>5</v>
      </c>
      <c r="T69" s="5">
        <f t="shared" si="15"/>
        <v>5.8003444034440346</v>
      </c>
    </row>
    <row r="70" spans="1:20" x14ac:dyDescent="0.35">
      <c r="A70">
        <v>68</v>
      </c>
      <c r="B70" t="s">
        <v>184</v>
      </c>
      <c r="C70" s="3" t="s">
        <v>185</v>
      </c>
      <c r="D70" s="5">
        <v>5700</v>
      </c>
      <c r="E70" s="5">
        <v>14508</v>
      </c>
      <c r="F70" t="s">
        <v>20</v>
      </c>
      <c r="G70">
        <v>246</v>
      </c>
      <c r="H70" t="s">
        <v>107</v>
      </c>
      <c r="I70" t="s">
        <v>108</v>
      </c>
      <c r="J70">
        <v>1501131600</v>
      </c>
      <c r="K70">
        <v>1505192400</v>
      </c>
      <c r="L70" s="11">
        <f t="shared" si="8"/>
        <v>42943.208333333328</v>
      </c>
      <c r="M70" s="11">
        <f t="shared" si="9"/>
        <v>42990.208333333328</v>
      </c>
      <c r="N70" t="s">
        <v>33</v>
      </c>
      <c r="O70" t="str">
        <f t="shared" si="10"/>
        <v>theater</v>
      </c>
      <c r="P70" t="str">
        <f t="shared" si="11"/>
        <v>plays</v>
      </c>
      <c r="Q70" s="4">
        <f t="shared" si="12"/>
        <v>2.5452631578947367</v>
      </c>
      <c r="R70" s="44">
        <f t="shared" si="13"/>
        <v>58.975609756097562</v>
      </c>
      <c r="S70" s="42">
        <f t="shared" si="14"/>
        <v>47</v>
      </c>
      <c r="T70" s="5">
        <f t="shared" si="15"/>
        <v>1.2548002075765439</v>
      </c>
    </row>
    <row r="71" spans="1:20" x14ac:dyDescent="0.35">
      <c r="A71">
        <v>69</v>
      </c>
      <c r="B71" t="s">
        <v>186</v>
      </c>
      <c r="C71" s="3" t="s">
        <v>187</v>
      </c>
      <c r="D71" s="5">
        <v>7900</v>
      </c>
      <c r="E71" s="5">
        <v>1901</v>
      </c>
      <c r="F71" t="s">
        <v>74</v>
      </c>
      <c r="G71">
        <v>17</v>
      </c>
      <c r="H71" t="s">
        <v>21</v>
      </c>
      <c r="I71" t="s">
        <v>22</v>
      </c>
      <c r="J71">
        <v>1292738400</v>
      </c>
      <c r="K71">
        <v>1295676000</v>
      </c>
      <c r="L71" s="11">
        <f t="shared" si="8"/>
        <v>40531.25</v>
      </c>
      <c r="M71" s="11">
        <f t="shared" si="9"/>
        <v>40565.25</v>
      </c>
      <c r="N71" t="s">
        <v>33</v>
      </c>
      <c r="O71" t="str">
        <f t="shared" si="10"/>
        <v>theater</v>
      </c>
      <c r="P71" t="str">
        <f t="shared" si="11"/>
        <v>plays</v>
      </c>
      <c r="Q71" s="4">
        <f t="shared" si="12"/>
        <v>0.24063291139240506</v>
      </c>
      <c r="R71" s="44">
        <f t="shared" si="13"/>
        <v>111.82352941176471</v>
      </c>
      <c r="S71" s="42">
        <f t="shared" si="14"/>
        <v>34</v>
      </c>
      <c r="T71" s="5">
        <f t="shared" si="15"/>
        <v>3.2889273356401385</v>
      </c>
    </row>
    <row r="72" spans="1:20" x14ac:dyDescent="0.35">
      <c r="A72">
        <v>70</v>
      </c>
      <c r="B72" t="s">
        <v>188</v>
      </c>
      <c r="C72" s="3" t="s">
        <v>189</v>
      </c>
      <c r="D72" s="5">
        <v>128000</v>
      </c>
      <c r="E72" s="5">
        <v>158389</v>
      </c>
      <c r="F72" t="s">
        <v>20</v>
      </c>
      <c r="G72">
        <v>2475</v>
      </c>
      <c r="H72" t="s">
        <v>107</v>
      </c>
      <c r="I72" t="s">
        <v>108</v>
      </c>
      <c r="J72">
        <v>1288674000</v>
      </c>
      <c r="K72">
        <v>1292911200</v>
      </c>
      <c r="L72" s="11">
        <f t="shared" si="8"/>
        <v>40484.208333333336</v>
      </c>
      <c r="M72" s="11">
        <f t="shared" si="9"/>
        <v>40533.25</v>
      </c>
      <c r="N72" t="s">
        <v>33</v>
      </c>
      <c r="O72" t="str">
        <f t="shared" si="10"/>
        <v>theater</v>
      </c>
      <c r="P72" t="str">
        <f t="shared" si="11"/>
        <v>plays</v>
      </c>
      <c r="Q72" s="4">
        <f t="shared" si="12"/>
        <v>1.2374140625000001</v>
      </c>
      <c r="R72" s="44">
        <f t="shared" si="13"/>
        <v>63.995555555555555</v>
      </c>
      <c r="S72" s="42">
        <f t="shared" si="14"/>
        <v>49.041666666664241</v>
      </c>
      <c r="T72" s="5">
        <f t="shared" si="15"/>
        <v>1.3049221183801267</v>
      </c>
    </row>
    <row r="73" spans="1:20" ht="31" x14ac:dyDescent="0.35">
      <c r="A73">
        <v>71</v>
      </c>
      <c r="B73" t="s">
        <v>190</v>
      </c>
      <c r="C73" s="3" t="s">
        <v>191</v>
      </c>
      <c r="D73" s="5">
        <v>6000</v>
      </c>
      <c r="E73" s="5">
        <v>6484</v>
      </c>
      <c r="F73" t="s">
        <v>20</v>
      </c>
      <c r="G73">
        <v>76</v>
      </c>
      <c r="H73" t="s">
        <v>21</v>
      </c>
      <c r="I73" t="s">
        <v>22</v>
      </c>
      <c r="J73">
        <v>1575093600</v>
      </c>
      <c r="K73">
        <v>1575439200</v>
      </c>
      <c r="L73" s="11">
        <f t="shared" si="8"/>
        <v>43799.25</v>
      </c>
      <c r="M73" s="11">
        <f t="shared" si="9"/>
        <v>43803.25</v>
      </c>
      <c r="N73" t="s">
        <v>33</v>
      </c>
      <c r="O73" t="str">
        <f t="shared" si="10"/>
        <v>theater</v>
      </c>
      <c r="P73" t="str">
        <f t="shared" si="11"/>
        <v>plays</v>
      </c>
      <c r="Q73" s="4">
        <f t="shared" si="12"/>
        <v>1.0806666666666667</v>
      </c>
      <c r="R73" s="44">
        <f t="shared" si="13"/>
        <v>85.315789473684205</v>
      </c>
      <c r="S73" s="42">
        <f t="shared" si="14"/>
        <v>4</v>
      </c>
      <c r="T73" s="5">
        <f t="shared" si="15"/>
        <v>21.328947368421051</v>
      </c>
    </row>
    <row r="74" spans="1:20" x14ac:dyDescent="0.35">
      <c r="A74">
        <v>72</v>
      </c>
      <c r="B74" t="s">
        <v>192</v>
      </c>
      <c r="C74" s="3" t="s">
        <v>193</v>
      </c>
      <c r="D74" s="5">
        <v>600</v>
      </c>
      <c r="E74" s="5">
        <v>4022</v>
      </c>
      <c r="F74" t="s">
        <v>20</v>
      </c>
      <c r="G74">
        <v>54</v>
      </c>
      <c r="H74" t="s">
        <v>21</v>
      </c>
      <c r="I74" t="s">
        <v>22</v>
      </c>
      <c r="J74">
        <v>1435726800</v>
      </c>
      <c r="K74">
        <v>1438837200</v>
      </c>
      <c r="L74" s="11">
        <f t="shared" si="8"/>
        <v>42186.208333333328</v>
      </c>
      <c r="M74" s="11">
        <f t="shared" si="9"/>
        <v>42222.208333333328</v>
      </c>
      <c r="N74" t="s">
        <v>71</v>
      </c>
      <c r="O74" t="str">
        <f t="shared" si="10"/>
        <v>film &amp; video</v>
      </c>
      <c r="P74" t="str">
        <f t="shared" si="11"/>
        <v>animation</v>
      </c>
      <c r="Q74" s="4">
        <f t="shared" si="12"/>
        <v>6.7033333333333331</v>
      </c>
      <c r="R74" s="44">
        <f t="shared" si="13"/>
        <v>74.481481481481481</v>
      </c>
      <c r="S74" s="42">
        <f t="shared" si="14"/>
        <v>36</v>
      </c>
      <c r="T74" s="5">
        <f t="shared" si="15"/>
        <v>2.0689300411522633</v>
      </c>
    </row>
    <row r="75" spans="1:20" x14ac:dyDescent="0.35">
      <c r="A75">
        <v>73</v>
      </c>
      <c r="B75" t="s">
        <v>194</v>
      </c>
      <c r="C75" s="3" t="s">
        <v>195</v>
      </c>
      <c r="D75" s="5">
        <v>1400</v>
      </c>
      <c r="E75" s="5">
        <v>9253</v>
      </c>
      <c r="F75" t="s">
        <v>20</v>
      </c>
      <c r="G75">
        <v>88</v>
      </c>
      <c r="H75" t="s">
        <v>21</v>
      </c>
      <c r="I75" t="s">
        <v>22</v>
      </c>
      <c r="J75">
        <v>1480226400</v>
      </c>
      <c r="K75">
        <v>1480485600</v>
      </c>
      <c r="L75" s="11">
        <f t="shared" si="8"/>
        <v>42701.25</v>
      </c>
      <c r="M75" s="11">
        <f t="shared" si="9"/>
        <v>42704.25</v>
      </c>
      <c r="N75" t="s">
        <v>159</v>
      </c>
      <c r="O75" t="str">
        <f t="shared" si="10"/>
        <v>music</v>
      </c>
      <c r="P75" t="str">
        <f t="shared" si="11"/>
        <v>jazz</v>
      </c>
      <c r="Q75" s="4">
        <f t="shared" si="12"/>
        <v>6.609285714285714</v>
      </c>
      <c r="R75" s="44">
        <f t="shared" si="13"/>
        <v>105.14772727272727</v>
      </c>
      <c r="S75" s="42">
        <f t="shared" si="14"/>
        <v>3</v>
      </c>
      <c r="T75" s="5">
        <f t="shared" si="15"/>
        <v>35.049242424242422</v>
      </c>
    </row>
    <row r="76" spans="1:20" x14ac:dyDescent="0.35">
      <c r="A76">
        <v>74</v>
      </c>
      <c r="B76" t="s">
        <v>196</v>
      </c>
      <c r="C76" s="3" t="s">
        <v>197</v>
      </c>
      <c r="D76" s="5">
        <v>3900</v>
      </c>
      <c r="E76" s="5">
        <v>4776</v>
      </c>
      <c r="F76" t="s">
        <v>20</v>
      </c>
      <c r="G76">
        <v>85</v>
      </c>
      <c r="H76" t="s">
        <v>40</v>
      </c>
      <c r="I76" t="s">
        <v>41</v>
      </c>
      <c r="J76">
        <v>1459054800</v>
      </c>
      <c r="K76">
        <v>1459141200</v>
      </c>
      <c r="L76" s="11">
        <f t="shared" si="8"/>
        <v>42456.208333333328</v>
      </c>
      <c r="M76" s="11">
        <f t="shared" si="9"/>
        <v>42457.208333333328</v>
      </c>
      <c r="N76" t="s">
        <v>148</v>
      </c>
      <c r="O76" t="str">
        <f t="shared" si="10"/>
        <v>music</v>
      </c>
      <c r="P76" t="str">
        <f t="shared" si="11"/>
        <v>metal</v>
      </c>
      <c r="Q76" s="4">
        <f t="shared" si="12"/>
        <v>1.2246153846153847</v>
      </c>
      <c r="R76" s="44">
        <f t="shared" si="13"/>
        <v>56.188235294117646</v>
      </c>
      <c r="S76" s="42">
        <f t="shared" si="14"/>
        <v>1</v>
      </c>
      <c r="T76" s="5">
        <f t="shared" si="15"/>
        <v>56.188235294117646</v>
      </c>
    </row>
    <row r="77" spans="1:20" x14ac:dyDescent="0.35">
      <c r="A77">
        <v>75</v>
      </c>
      <c r="B77" t="s">
        <v>198</v>
      </c>
      <c r="C77" s="3" t="s">
        <v>199</v>
      </c>
      <c r="D77" s="5">
        <v>9700</v>
      </c>
      <c r="E77" s="5">
        <v>14606</v>
      </c>
      <c r="F77" t="s">
        <v>20</v>
      </c>
      <c r="G77">
        <v>170</v>
      </c>
      <c r="H77" t="s">
        <v>21</v>
      </c>
      <c r="I77" t="s">
        <v>22</v>
      </c>
      <c r="J77">
        <v>1531630800</v>
      </c>
      <c r="K77">
        <v>1532322000</v>
      </c>
      <c r="L77" s="11">
        <f t="shared" si="8"/>
        <v>43296.208333333328</v>
      </c>
      <c r="M77" s="11">
        <f t="shared" si="9"/>
        <v>43304.208333333328</v>
      </c>
      <c r="N77" t="s">
        <v>122</v>
      </c>
      <c r="O77" t="str">
        <f t="shared" si="10"/>
        <v>photography</v>
      </c>
      <c r="P77" t="str">
        <f t="shared" si="11"/>
        <v>photography books</v>
      </c>
      <c r="Q77" s="4">
        <f t="shared" si="12"/>
        <v>1.5057731958762886</v>
      </c>
      <c r="R77" s="44">
        <f t="shared" si="13"/>
        <v>85.917647058823533</v>
      </c>
      <c r="S77" s="42">
        <f t="shared" si="14"/>
        <v>8</v>
      </c>
      <c r="T77" s="5">
        <f t="shared" si="15"/>
        <v>10.739705882352942</v>
      </c>
    </row>
    <row r="78" spans="1:20" x14ac:dyDescent="0.35">
      <c r="A78">
        <v>76</v>
      </c>
      <c r="B78" t="s">
        <v>200</v>
      </c>
      <c r="C78" s="3" t="s">
        <v>201</v>
      </c>
      <c r="D78" s="5">
        <v>122900</v>
      </c>
      <c r="E78" s="5">
        <v>95993</v>
      </c>
      <c r="F78" t="s">
        <v>14</v>
      </c>
      <c r="G78">
        <v>1684</v>
      </c>
      <c r="H78" t="s">
        <v>21</v>
      </c>
      <c r="I78" t="s">
        <v>22</v>
      </c>
      <c r="J78">
        <v>1421992800</v>
      </c>
      <c r="K78">
        <v>1426222800</v>
      </c>
      <c r="L78" s="11">
        <f t="shared" si="8"/>
        <v>42027.25</v>
      </c>
      <c r="M78" s="11">
        <f t="shared" si="9"/>
        <v>42076.208333333328</v>
      </c>
      <c r="N78" t="s">
        <v>33</v>
      </c>
      <c r="O78" t="str">
        <f t="shared" si="10"/>
        <v>theater</v>
      </c>
      <c r="P78" t="str">
        <f t="shared" si="11"/>
        <v>plays</v>
      </c>
      <c r="Q78" s="4">
        <f t="shared" si="12"/>
        <v>0.78106590724165992</v>
      </c>
      <c r="R78" s="44">
        <f t="shared" si="13"/>
        <v>57.00296912114014</v>
      </c>
      <c r="S78" s="42">
        <f t="shared" si="14"/>
        <v>48.958333333328483</v>
      </c>
      <c r="T78" s="5">
        <f t="shared" si="15"/>
        <v>1.1643159650276587</v>
      </c>
    </row>
    <row r="79" spans="1:20" x14ac:dyDescent="0.35">
      <c r="A79">
        <v>77</v>
      </c>
      <c r="B79" t="s">
        <v>202</v>
      </c>
      <c r="C79" s="3" t="s">
        <v>203</v>
      </c>
      <c r="D79" s="5">
        <v>9500</v>
      </c>
      <c r="E79" s="5">
        <v>4460</v>
      </c>
      <c r="F79" t="s">
        <v>14</v>
      </c>
      <c r="G79">
        <v>56</v>
      </c>
      <c r="H79" t="s">
        <v>21</v>
      </c>
      <c r="I79" t="s">
        <v>22</v>
      </c>
      <c r="J79">
        <v>1285563600</v>
      </c>
      <c r="K79">
        <v>1286773200</v>
      </c>
      <c r="L79" s="11">
        <f t="shared" si="8"/>
        <v>40448.208333333336</v>
      </c>
      <c r="M79" s="11">
        <f t="shared" si="9"/>
        <v>40462.208333333336</v>
      </c>
      <c r="N79" t="s">
        <v>71</v>
      </c>
      <c r="O79" t="str">
        <f t="shared" si="10"/>
        <v>film &amp; video</v>
      </c>
      <c r="P79" t="str">
        <f t="shared" si="11"/>
        <v>animation</v>
      </c>
      <c r="Q79" s="4">
        <f t="shared" si="12"/>
        <v>0.46947368421052632</v>
      </c>
      <c r="R79" s="44">
        <f t="shared" si="13"/>
        <v>79.642857142857139</v>
      </c>
      <c r="S79" s="42">
        <f t="shared" si="14"/>
        <v>14</v>
      </c>
      <c r="T79" s="5">
        <f t="shared" si="15"/>
        <v>5.6887755102040813</v>
      </c>
    </row>
    <row r="80" spans="1:20" x14ac:dyDescent="0.35">
      <c r="A80">
        <v>78</v>
      </c>
      <c r="B80" t="s">
        <v>204</v>
      </c>
      <c r="C80" s="3" t="s">
        <v>205</v>
      </c>
      <c r="D80" s="5">
        <v>4500</v>
      </c>
      <c r="E80" s="5">
        <v>13536</v>
      </c>
      <c r="F80" t="s">
        <v>20</v>
      </c>
      <c r="G80">
        <v>330</v>
      </c>
      <c r="H80" t="s">
        <v>21</v>
      </c>
      <c r="I80" t="s">
        <v>22</v>
      </c>
      <c r="J80">
        <v>1523854800</v>
      </c>
      <c r="K80">
        <v>1523941200</v>
      </c>
      <c r="L80" s="11">
        <f t="shared" si="8"/>
        <v>43206.208333333328</v>
      </c>
      <c r="M80" s="11">
        <f t="shared" si="9"/>
        <v>43207.208333333328</v>
      </c>
      <c r="N80" t="s">
        <v>206</v>
      </c>
      <c r="O80" t="str">
        <f t="shared" si="10"/>
        <v>publishing</v>
      </c>
      <c r="P80" t="str">
        <f t="shared" si="11"/>
        <v>translations</v>
      </c>
      <c r="Q80" s="4">
        <f t="shared" si="12"/>
        <v>3.008</v>
      </c>
      <c r="R80" s="44">
        <f t="shared" si="13"/>
        <v>41.018181818181816</v>
      </c>
      <c r="S80" s="42">
        <f t="shared" si="14"/>
        <v>1</v>
      </c>
      <c r="T80" s="5">
        <f t="shared" si="15"/>
        <v>41.018181818181816</v>
      </c>
    </row>
    <row r="81" spans="1:20" x14ac:dyDescent="0.35">
      <c r="A81">
        <v>79</v>
      </c>
      <c r="B81" t="s">
        <v>207</v>
      </c>
      <c r="C81" s="3" t="s">
        <v>208</v>
      </c>
      <c r="D81" s="5">
        <v>57800</v>
      </c>
      <c r="E81" s="5">
        <v>40228</v>
      </c>
      <c r="F81" t="s">
        <v>14</v>
      </c>
      <c r="G81">
        <v>838</v>
      </c>
      <c r="H81" t="s">
        <v>21</v>
      </c>
      <c r="I81" t="s">
        <v>22</v>
      </c>
      <c r="J81">
        <v>1529125200</v>
      </c>
      <c r="K81">
        <v>1529557200</v>
      </c>
      <c r="L81" s="11">
        <f t="shared" si="8"/>
        <v>43267.208333333328</v>
      </c>
      <c r="M81" s="11">
        <f t="shared" si="9"/>
        <v>43272.208333333328</v>
      </c>
      <c r="N81" t="s">
        <v>33</v>
      </c>
      <c r="O81" t="str">
        <f t="shared" si="10"/>
        <v>theater</v>
      </c>
      <c r="P81" t="str">
        <f t="shared" si="11"/>
        <v>plays</v>
      </c>
      <c r="Q81" s="4">
        <f t="shared" si="12"/>
        <v>0.6959861591695502</v>
      </c>
      <c r="R81" s="44">
        <f t="shared" si="13"/>
        <v>48.004773269689736</v>
      </c>
      <c r="S81" s="42">
        <f t="shared" si="14"/>
        <v>5</v>
      </c>
      <c r="T81" s="5">
        <f t="shared" si="15"/>
        <v>9.6009546539379471</v>
      </c>
    </row>
    <row r="82" spans="1:20" x14ac:dyDescent="0.35">
      <c r="A82">
        <v>80</v>
      </c>
      <c r="B82" t="s">
        <v>209</v>
      </c>
      <c r="C82" s="3" t="s">
        <v>210</v>
      </c>
      <c r="D82" s="5">
        <v>1100</v>
      </c>
      <c r="E82" s="5">
        <v>7012</v>
      </c>
      <c r="F82" t="s">
        <v>20</v>
      </c>
      <c r="G82">
        <v>127</v>
      </c>
      <c r="H82" t="s">
        <v>21</v>
      </c>
      <c r="I82" t="s">
        <v>22</v>
      </c>
      <c r="J82">
        <v>1503982800</v>
      </c>
      <c r="K82">
        <v>1506574800</v>
      </c>
      <c r="L82" s="11">
        <f t="shared" si="8"/>
        <v>42976.208333333328</v>
      </c>
      <c r="M82" s="11">
        <f t="shared" si="9"/>
        <v>43006.208333333328</v>
      </c>
      <c r="N82" t="s">
        <v>89</v>
      </c>
      <c r="O82" t="str">
        <f t="shared" si="10"/>
        <v>games</v>
      </c>
      <c r="P82" t="str">
        <f t="shared" si="11"/>
        <v>video games</v>
      </c>
      <c r="Q82" s="4">
        <f t="shared" si="12"/>
        <v>6.374545454545455</v>
      </c>
      <c r="R82" s="44">
        <f t="shared" si="13"/>
        <v>55.212598425196852</v>
      </c>
      <c r="S82" s="42">
        <f t="shared" si="14"/>
        <v>30</v>
      </c>
      <c r="T82" s="5">
        <f t="shared" si="15"/>
        <v>1.8404199475065617</v>
      </c>
    </row>
    <row r="83" spans="1:20" x14ac:dyDescent="0.35">
      <c r="A83">
        <v>81</v>
      </c>
      <c r="B83" t="s">
        <v>211</v>
      </c>
      <c r="C83" s="3" t="s">
        <v>212</v>
      </c>
      <c r="D83" s="5">
        <v>16800</v>
      </c>
      <c r="E83" s="5">
        <v>37857</v>
      </c>
      <c r="F83" t="s">
        <v>20</v>
      </c>
      <c r="G83">
        <v>411</v>
      </c>
      <c r="H83" t="s">
        <v>21</v>
      </c>
      <c r="I83" t="s">
        <v>22</v>
      </c>
      <c r="J83">
        <v>1511416800</v>
      </c>
      <c r="K83">
        <v>1513576800</v>
      </c>
      <c r="L83" s="11">
        <f t="shared" si="8"/>
        <v>43062.25</v>
      </c>
      <c r="M83" s="11">
        <f t="shared" si="9"/>
        <v>43087.25</v>
      </c>
      <c r="N83" t="s">
        <v>23</v>
      </c>
      <c r="O83" t="str">
        <f t="shared" si="10"/>
        <v>music</v>
      </c>
      <c r="P83" t="str">
        <f t="shared" si="11"/>
        <v>rock</v>
      </c>
      <c r="Q83" s="4">
        <f t="shared" si="12"/>
        <v>2.253392857142857</v>
      </c>
      <c r="R83" s="44">
        <f t="shared" si="13"/>
        <v>92.109489051094897</v>
      </c>
      <c r="S83" s="42">
        <f t="shared" si="14"/>
        <v>25</v>
      </c>
      <c r="T83" s="5">
        <f t="shared" si="15"/>
        <v>3.6843795620437958</v>
      </c>
    </row>
    <row r="84" spans="1:20" x14ac:dyDescent="0.35">
      <c r="A84">
        <v>82</v>
      </c>
      <c r="B84" t="s">
        <v>213</v>
      </c>
      <c r="C84" s="3" t="s">
        <v>214</v>
      </c>
      <c r="D84" s="5">
        <v>1000</v>
      </c>
      <c r="E84" s="5">
        <v>14973</v>
      </c>
      <c r="F84" t="s">
        <v>20</v>
      </c>
      <c r="G84">
        <v>180</v>
      </c>
      <c r="H84" t="s">
        <v>40</v>
      </c>
      <c r="I84" t="s">
        <v>41</v>
      </c>
      <c r="J84">
        <v>1547704800</v>
      </c>
      <c r="K84">
        <v>1548309600</v>
      </c>
      <c r="L84" s="11">
        <f t="shared" si="8"/>
        <v>43482.25</v>
      </c>
      <c r="M84" s="11">
        <f t="shared" si="9"/>
        <v>43489.25</v>
      </c>
      <c r="N84" t="s">
        <v>89</v>
      </c>
      <c r="O84" t="str">
        <f t="shared" si="10"/>
        <v>games</v>
      </c>
      <c r="P84" t="str">
        <f t="shared" si="11"/>
        <v>video games</v>
      </c>
      <c r="Q84" s="4">
        <f t="shared" si="12"/>
        <v>14.973000000000001</v>
      </c>
      <c r="R84" s="44">
        <f t="shared" si="13"/>
        <v>83.183333333333337</v>
      </c>
      <c r="S84" s="42">
        <f t="shared" si="14"/>
        <v>7</v>
      </c>
      <c r="T84" s="5">
        <f t="shared" si="15"/>
        <v>11.883333333333335</v>
      </c>
    </row>
    <row r="85" spans="1:20" x14ac:dyDescent="0.35">
      <c r="A85">
        <v>83</v>
      </c>
      <c r="B85" t="s">
        <v>215</v>
      </c>
      <c r="C85" s="3" t="s">
        <v>216</v>
      </c>
      <c r="D85" s="5">
        <v>106400</v>
      </c>
      <c r="E85" s="5">
        <v>39996</v>
      </c>
      <c r="F85" t="s">
        <v>14</v>
      </c>
      <c r="G85">
        <v>1000</v>
      </c>
      <c r="H85" t="s">
        <v>21</v>
      </c>
      <c r="I85" t="s">
        <v>22</v>
      </c>
      <c r="J85">
        <v>1469682000</v>
      </c>
      <c r="K85">
        <v>1471582800</v>
      </c>
      <c r="L85" s="11">
        <f t="shared" si="8"/>
        <v>42579.208333333328</v>
      </c>
      <c r="M85" s="11">
        <f t="shared" si="9"/>
        <v>42601.208333333328</v>
      </c>
      <c r="N85" t="s">
        <v>50</v>
      </c>
      <c r="O85" t="str">
        <f t="shared" si="10"/>
        <v>music</v>
      </c>
      <c r="P85" t="str">
        <f t="shared" si="11"/>
        <v>electric music</v>
      </c>
      <c r="Q85" s="4">
        <f t="shared" si="12"/>
        <v>0.37590225563909774</v>
      </c>
      <c r="R85" s="44">
        <f t="shared" si="13"/>
        <v>39.996000000000002</v>
      </c>
      <c r="S85" s="42">
        <f t="shared" si="14"/>
        <v>22</v>
      </c>
      <c r="T85" s="5">
        <f t="shared" si="15"/>
        <v>1.8180000000000001</v>
      </c>
    </row>
    <row r="86" spans="1:20" x14ac:dyDescent="0.35">
      <c r="A86">
        <v>84</v>
      </c>
      <c r="B86" t="s">
        <v>217</v>
      </c>
      <c r="C86" s="3" t="s">
        <v>218</v>
      </c>
      <c r="D86" s="5">
        <v>31400</v>
      </c>
      <c r="E86" s="5">
        <v>41564</v>
      </c>
      <c r="F86" t="s">
        <v>20</v>
      </c>
      <c r="G86">
        <v>374</v>
      </c>
      <c r="H86" t="s">
        <v>21</v>
      </c>
      <c r="I86" t="s">
        <v>22</v>
      </c>
      <c r="J86">
        <v>1343451600</v>
      </c>
      <c r="K86">
        <v>1344315600</v>
      </c>
      <c r="L86" s="11">
        <f t="shared" si="8"/>
        <v>41118.208333333336</v>
      </c>
      <c r="M86" s="11">
        <f t="shared" si="9"/>
        <v>41128.208333333336</v>
      </c>
      <c r="N86" t="s">
        <v>65</v>
      </c>
      <c r="O86" t="str">
        <f t="shared" si="10"/>
        <v>technology</v>
      </c>
      <c r="P86" t="str">
        <f t="shared" si="11"/>
        <v>wearables</v>
      </c>
      <c r="Q86" s="4">
        <f t="shared" si="12"/>
        <v>1.3236942675159236</v>
      </c>
      <c r="R86" s="44">
        <f t="shared" si="13"/>
        <v>111.1336898395722</v>
      </c>
      <c r="S86" s="42">
        <f t="shared" si="14"/>
        <v>10</v>
      </c>
      <c r="T86" s="5">
        <f t="shared" si="15"/>
        <v>11.113368983957219</v>
      </c>
    </row>
    <row r="87" spans="1:20" x14ac:dyDescent="0.35">
      <c r="A87">
        <v>85</v>
      </c>
      <c r="B87" t="s">
        <v>219</v>
      </c>
      <c r="C87" s="3" t="s">
        <v>220</v>
      </c>
      <c r="D87" s="5">
        <v>4900</v>
      </c>
      <c r="E87" s="5">
        <v>6430</v>
      </c>
      <c r="F87" t="s">
        <v>20</v>
      </c>
      <c r="G87">
        <v>71</v>
      </c>
      <c r="H87" t="s">
        <v>26</v>
      </c>
      <c r="I87" t="s">
        <v>27</v>
      </c>
      <c r="J87">
        <v>1315717200</v>
      </c>
      <c r="K87">
        <v>1316408400</v>
      </c>
      <c r="L87" s="11">
        <f t="shared" si="8"/>
        <v>40797.208333333336</v>
      </c>
      <c r="M87" s="11">
        <f t="shared" si="9"/>
        <v>40805.208333333336</v>
      </c>
      <c r="N87" t="s">
        <v>60</v>
      </c>
      <c r="O87" t="str">
        <f t="shared" si="10"/>
        <v>music</v>
      </c>
      <c r="P87" t="str">
        <f t="shared" si="11"/>
        <v>indie rock</v>
      </c>
      <c r="Q87" s="4">
        <f t="shared" si="12"/>
        <v>1.3122448979591836</v>
      </c>
      <c r="R87" s="44">
        <f t="shared" si="13"/>
        <v>90.563380281690144</v>
      </c>
      <c r="S87" s="42">
        <f t="shared" si="14"/>
        <v>8</v>
      </c>
      <c r="T87" s="5">
        <f t="shared" si="15"/>
        <v>11.320422535211268</v>
      </c>
    </row>
    <row r="88" spans="1:20" x14ac:dyDescent="0.35">
      <c r="A88">
        <v>86</v>
      </c>
      <c r="B88" t="s">
        <v>221</v>
      </c>
      <c r="C88" s="3" t="s">
        <v>222</v>
      </c>
      <c r="D88" s="5">
        <v>7400</v>
      </c>
      <c r="E88" s="5">
        <v>12405</v>
      </c>
      <c r="F88" t="s">
        <v>20</v>
      </c>
      <c r="G88">
        <v>203</v>
      </c>
      <c r="H88" t="s">
        <v>21</v>
      </c>
      <c r="I88" t="s">
        <v>22</v>
      </c>
      <c r="J88">
        <v>1430715600</v>
      </c>
      <c r="K88">
        <v>1431838800</v>
      </c>
      <c r="L88" s="11">
        <f t="shared" si="8"/>
        <v>42128.208333333328</v>
      </c>
      <c r="M88" s="11">
        <f t="shared" si="9"/>
        <v>42141.208333333328</v>
      </c>
      <c r="N88" t="s">
        <v>33</v>
      </c>
      <c r="O88" t="str">
        <f t="shared" si="10"/>
        <v>theater</v>
      </c>
      <c r="P88" t="str">
        <f t="shared" si="11"/>
        <v>plays</v>
      </c>
      <c r="Q88" s="4">
        <f t="shared" si="12"/>
        <v>1.6763513513513513</v>
      </c>
      <c r="R88" s="44">
        <f t="shared" si="13"/>
        <v>61.108374384236456</v>
      </c>
      <c r="S88" s="42">
        <f t="shared" si="14"/>
        <v>13</v>
      </c>
      <c r="T88" s="5">
        <f t="shared" si="15"/>
        <v>4.7006441834028045</v>
      </c>
    </row>
    <row r="89" spans="1:20" ht="31" x14ac:dyDescent="0.35">
      <c r="A89">
        <v>87</v>
      </c>
      <c r="B89" t="s">
        <v>223</v>
      </c>
      <c r="C89" s="3" t="s">
        <v>224</v>
      </c>
      <c r="D89" s="5">
        <v>198500</v>
      </c>
      <c r="E89" s="5">
        <v>123040</v>
      </c>
      <c r="F89" t="s">
        <v>14</v>
      </c>
      <c r="G89">
        <v>1482</v>
      </c>
      <c r="H89" t="s">
        <v>26</v>
      </c>
      <c r="I89" t="s">
        <v>27</v>
      </c>
      <c r="J89">
        <v>1299564000</v>
      </c>
      <c r="K89">
        <v>1300510800</v>
      </c>
      <c r="L89" s="11">
        <f t="shared" si="8"/>
        <v>40610.25</v>
      </c>
      <c r="M89" s="11">
        <f t="shared" si="9"/>
        <v>40621.208333333336</v>
      </c>
      <c r="N89" t="s">
        <v>23</v>
      </c>
      <c r="O89" t="str">
        <f t="shared" si="10"/>
        <v>music</v>
      </c>
      <c r="P89" t="str">
        <f t="shared" si="11"/>
        <v>rock</v>
      </c>
      <c r="Q89" s="4">
        <f t="shared" si="12"/>
        <v>0.6198488664987406</v>
      </c>
      <c r="R89" s="44">
        <f t="shared" si="13"/>
        <v>83.022941970310384</v>
      </c>
      <c r="S89" s="42">
        <f t="shared" si="14"/>
        <v>10.958333333335759</v>
      </c>
      <c r="T89" s="5">
        <f t="shared" si="15"/>
        <v>7.5762380505209439</v>
      </c>
    </row>
    <row r="90" spans="1:20" x14ac:dyDescent="0.35">
      <c r="A90">
        <v>88</v>
      </c>
      <c r="B90" t="s">
        <v>225</v>
      </c>
      <c r="C90" s="3" t="s">
        <v>226</v>
      </c>
      <c r="D90" s="5">
        <v>4800</v>
      </c>
      <c r="E90" s="5">
        <v>12516</v>
      </c>
      <c r="F90" t="s">
        <v>20</v>
      </c>
      <c r="G90">
        <v>113</v>
      </c>
      <c r="H90" t="s">
        <v>21</v>
      </c>
      <c r="I90" t="s">
        <v>22</v>
      </c>
      <c r="J90">
        <v>1429160400</v>
      </c>
      <c r="K90">
        <v>1431061200</v>
      </c>
      <c r="L90" s="11">
        <f t="shared" si="8"/>
        <v>42110.208333333328</v>
      </c>
      <c r="M90" s="11">
        <f t="shared" si="9"/>
        <v>42132.208333333328</v>
      </c>
      <c r="N90" t="s">
        <v>206</v>
      </c>
      <c r="O90" t="str">
        <f t="shared" si="10"/>
        <v>publishing</v>
      </c>
      <c r="P90" t="str">
        <f t="shared" si="11"/>
        <v>translations</v>
      </c>
      <c r="Q90" s="4">
        <f t="shared" si="12"/>
        <v>2.6074999999999999</v>
      </c>
      <c r="R90" s="44">
        <f t="shared" si="13"/>
        <v>110.76106194690266</v>
      </c>
      <c r="S90" s="42">
        <f t="shared" si="14"/>
        <v>22</v>
      </c>
      <c r="T90" s="5">
        <f t="shared" si="15"/>
        <v>5.0345937248592119</v>
      </c>
    </row>
    <row r="91" spans="1:20" x14ac:dyDescent="0.35">
      <c r="A91">
        <v>89</v>
      </c>
      <c r="B91" t="s">
        <v>227</v>
      </c>
      <c r="C91" s="3" t="s">
        <v>228</v>
      </c>
      <c r="D91" s="5">
        <v>3400</v>
      </c>
      <c r="E91" s="5">
        <v>8588</v>
      </c>
      <c r="F91" t="s">
        <v>20</v>
      </c>
      <c r="G91">
        <v>96</v>
      </c>
      <c r="H91" t="s">
        <v>21</v>
      </c>
      <c r="I91" t="s">
        <v>22</v>
      </c>
      <c r="J91">
        <v>1271307600</v>
      </c>
      <c r="K91">
        <v>1271480400</v>
      </c>
      <c r="L91" s="11">
        <f t="shared" si="8"/>
        <v>40283.208333333336</v>
      </c>
      <c r="M91" s="11">
        <f t="shared" si="9"/>
        <v>40285.208333333336</v>
      </c>
      <c r="N91" t="s">
        <v>33</v>
      </c>
      <c r="O91" t="str">
        <f t="shared" si="10"/>
        <v>theater</v>
      </c>
      <c r="P91" t="str">
        <f t="shared" si="11"/>
        <v>plays</v>
      </c>
      <c r="Q91" s="4">
        <f t="shared" si="12"/>
        <v>2.5258823529411765</v>
      </c>
      <c r="R91" s="44">
        <f t="shared" si="13"/>
        <v>89.458333333333329</v>
      </c>
      <c r="S91" s="42">
        <f t="shared" si="14"/>
        <v>2</v>
      </c>
      <c r="T91" s="5">
        <f t="shared" si="15"/>
        <v>44.729166666666664</v>
      </c>
    </row>
    <row r="92" spans="1:20" x14ac:dyDescent="0.35">
      <c r="A92">
        <v>90</v>
      </c>
      <c r="B92" t="s">
        <v>229</v>
      </c>
      <c r="C92" s="3" t="s">
        <v>230</v>
      </c>
      <c r="D92" s="5">
        <v>7800</v>
      </c>
      <c r="E92" s="5">
        <v>6132</v>
      </c>
      <c r="F92" t="s">
        <v>14</v>
      </c>
      <c r="G92">
        <v>106</v>
      </c>
      <c r="H92" t="s">
        <v>21</v>
      </c>
      <c r="I92" t="s">
        <v>22</v>
      </c>
      <c r="J92">
        <v>1456380000</v>
      </c>
      <c r="K92">
        <v>1456380000</v>
      </c>
      <c r="L92" s="11">
        <f t="shared" si="8"/>
        <v>42425.25</v>
      </c>
      <c r="M92" s="11">
        <f t="shared" si="9"/>
        <v>42425.25</v>
      </c>
      <c r="N92" t="s">
        <v>33</v>
      </c>
      <c r="O92" t="str">
        <f t="shared" si="10"/>
        <v>theater</v>
      </c>
      <c r="P92" t="str">
        <f t="shared" si="11"/>
        <v>plays</v>
      </c>
      <c r="Q92" s="4">
        <f t="shared" si="12"/>
        <v>0.7861538461538462</v>
      </c>
      <c r="R92" s="44">
        <f t="shared" si="13"/>
        <v>57.849056603773583</v>
      </c>
      <c r="S92" s="42">
        <f t="shared" si="14"/>
        <v>0</v>
      </c>
      <c r="T92" s="5" t="str">
        <f t="shared" si="15"/>
        <v>N/A</v>
      </c>
    </row>
    <row r="93" spans="1:20" x14ac:dyDescent="0.35">
      <c r="A93">
        <v>91</v>
      </c>
      <c r="B93" t="s">
        <v>231</v>
      </c>
      <c r="C93" s="3" t="s">
        <v>232</v>
      </c>
      <c r="D93" s="5">
        <v>154300</v>
      </c>
      <c r="E93" s="5">
        <v>74688</v>
      </c>
      <c r="F93" t="s">
        <v>14</v>
      </c>
      <c r="G93">
        <v>679</v>
      </c>
      <c r="H93" t="s">
        <v>107</v>
      </c>
      <c r="I93" t="s">
        <v>108</v>
      </c>
      <c r="J93">
        <v>1470459600</v>
      </c>
      <c r="K93">
        <v>1472878800</v>
      </c>
      <c r="L93" s="11">
        <f t="shared" si="8"/>
        <v>42588.208333333328</v>
      </c>
      <c r="M93" s="11">
        <f t="shared" si="9"/>
        <v>42616.208333333328</v>
      </c>
      <c r="N93" t="s">
        <v>206</v>
      </c>
      <c r="O93" t="str">
        <f t="shared" si="10"/>
        <v>publishing</v>
      </c>
      <c r="P93" t="str">
        <f t="shared" si="11"/>
        <v>translations</v>
      </c>
      <c r="Q93" s="4">
        <f t="shared" si="12"/>
        <v>0.48404406999351912</v>
      </c>
      <c r="R93" s="44">
        <f t="shared" si="13"/>
        <v>109.99705449189985</v>
      </c>
      <c r="S93" s="42">
        <f t="shared" si="14"/>
        <v>28</v>
      </c>
      <c r="T93" s="5">
        <f t="shared" si="15"/>
        <v>3.9284662318535659</v>
      </c>
    </row>
    <row r="94" spans="1:20" ht="31" x14ac:dyDescent="0.35">
      <c r="A94">
        <v>92</v>
      </c>
      <c r="B94" t="s">
        <v>233</v>
      </c>
      <c r="C94" s="3" t="s">
        <v>234</v>
      </c>
      <c r="D94" s="5">
        <v>20000</v>
      </c>
      <c r="E94" s="5">
        <v>51775</v>
      </c>
      <c r="F94" t="s">
        <v>20</v>
      </c>
      <c r="G94">
        <v>498</v>
      </c>
      <c r="H94" t="s">
        <v>98</v>
      </c>
      <c r="I94" t="s">
        <v>99</v>
      </c>
      <c r="J94">
        <v>1277269200</v>
      </c>
      <c r="K94">
        <v>1277355600</v>
      </c>
      <c r="L94" s="11">
        <f t="shared" si="8"/>
        <v>40352.208333333336</v>
      </c>
      <c r="M94" s="11">
        <f t="shared" si="9"/>
        <v>40353.208333333336</v>
      </c>
      <c r="N94" t="s">
        <v>89</v>
      </c>
      <c r="O94" t="str">
        <f t="shared" si="10"/>
        <v>games</v>
      </c>
      <c r="P94" t="str">
        <f t="shared" si="11"/>
        <v>video games</v>
      </c>
      <c r="Q94" s="4">
        <f t="shared" si="12"/>
        <v>2.5887500000000001</v>
      </c>
      <c r="R94" s="44">
        <f t="shared" si="13"/>
        <v>103.96586345381526</v>
      </c>
      <c r="S94" s="42">
        <f t="shared" si="14"/>
        <v>1</v>
      </c>
      <c r="T94" s="5">
        <f t="shared" si="15"/>
        <v>103.96586345381526</v>
      </c>
    </row>
    <row r="95" spans="1:20" x14ac:dyDescent="0.35">
      <c r="A95">
        <v>93</v>
      </c>
      <c r="B95" t="s">
        <v>235</v>
      </c>
      <c r="C95" s="3" t="s">
        <v>236</v>
      </c>
      <c r="D95" s="5">
        <v>108800</v>
      </c>
      <c r="E95" s="5">
        <v>65877</v>
      </c>
      <c r="F95" t="s">
        <v>74</v>
      </c>
      <c r="G95">
        <v>610</v>
      </c>
      <c r="H95" t="s">
        <v>21</v>
      </c>
      <c r="I95" t="s">
        <v>22</v>
      </c>
      <c r="J95">
        <v>1350709200</v>
      </c>
      <c r="K95">
        <v>1351054800</v>
      </c>
      <c r="L95" s="11">
        <f t="shared" si="8"/>
        <v>41202.208333333336</v>
      </c>
      <c r="M95" s="11">
        <f t="shared" si="9"/>
        <v>41206.208333333336</v>
      </c>
      <c r="N95" t="s">
        <v>33</v>
      </c>
      <c r="O95" t="str">
        <f t="shared" si="10"/>
        <v>theater</v>
      </c>
      <c r="P95" t="str">
        <f t="shared" si="11"/>
        <v>plays</v>
      </c>
      <c r="Q95" s="4">
        <f t="shared" si="12"/>
        <v>0.60548713235294116</v>
      </c>
      <c r="R95" s="44">
        <f t="shared" si="13"/>
        <v>107.99508196721311</v>
      </c>
      <c r="S95" s="42">
        <f t="shared" si="14"/>
        <v>4</v>
      </c>
      <c r="T95" s="5">
        <f t="shared" si="15"/>
        <v>26.998770491803278</v>
      </c>
    </row>
    <row r="96" spans="1:20" x14ac:dyDescent="0.35">
      <c r="A96">
        <v>94</v>
      </c>
      <c r="B96" t="s">
        <v>237</v>
      </c>
      <c r="C96" s="3" t="s">
        <v>238</v>
      </c>
      <c r="D96" s="5">
        <v>2900</v>
      </c>
      <c r="E96" s="5">
        <v>8807</v>
      </c>
      <c r="F96" t="s">
        <v>20</v>
      </c>
      <c r="G96">
        <v>180</v>
      </c>
      <c r="H96" t="s">
        <v>40</v>
      </c>
      <c r="I96" t="s">
        <v>41</v>
      </c>
      <c r="J96">
        <v>1554613200</v>
      </c>
      <c r="K96">
        <v>1555563600</v>
      </c>
      <c r="L96" s="11">
        <f t="shared" si="8"/>
        <v>43562.208333333328</v>
      </c>
      <c r="M96" s="11">
        <f t="shared" si="9"/>
        <v>43573.208333333328</v>
      </c>
      <c r="N96" t="s">
        <v>28</v>
      </c>
      <c r="O96" t="str">
        <f t="shared" si="10"/>
        <v>technology</v>
      </c>
      <c r="P96" t="str">
        <f t="shared" si="11"/>
        <v>web</v>
      </c>
      <c r="Q96" s="4">
        <f t="shared" si="12"/>
        <v>3.036896551724138</v>
      </c>
      <c r="R96" s="44">
        <f t="shared" si="13"/>
        <v>48.927777777777777</v>
      </c>
      <c r="S96" s="42">
        <f t="shared" si="14"/>
        <v>11</v>
      </c>
      <c r="T96" s="5">
        <f t="shared" si="15"/>
        <v>4.4479797979797979</v>
      </c>
    </row>
    <row r="97" spans="1:20" ht="31" x14ac:dyDescent="0.35">
      <c r="A97">
        <v>95</v>
      </c>
      <c r="B97" t="s">
        <v>239</v>
      </c>
      <c r="C97" s="3" t="s">
        <v>240</v>
      </c>
      <c r="D97" s="5">
        <v>900</v>
      </c>
      <c r="E97" s="5">
        <v>1017</v>
      </c>
      <c r="F97" t="s">
        <v>20</v>
      </c>
      <c r="G97">
        <v>27</v>
      </c>
      <c r="H97" t="s">
        <v>21</v>
      </c>
      <c r="I97" t="s">
        <v>22</v>
      </c>
      <c r="J97">
        <v>1571029200</v>
      </c>
      <c r="K97">
        <v>1571634000</v>
      </c>
      <c r="L97" s="11">
        <f t="shared" si="8"/>
        <v>43752.208333333328</v>
      </c>
      <c r="M97" s="11">
        <f t="shared" si="9"/>
        <v>43759.208333333328</v>
      </c>
      <c r="N97" t="s">
        <v>42</v>
      </c>
      <c r="O97" t="str">
        <f t="shared" si="10"/>
        <v>film &amp; video</v>
      </c>
      <c r="P97" t="str">
        <f t="shared" si="11"/>
        <v>documentary</v>
      </c>
      <c r="Q97" s="4">
        <f t="shared" si="12"/>
        <v>1.1299999999999999</v>
      </c>
      <c r="R97" s="44">
        <f t="shared" si="13"/>
        <v>37.666666666666664</v>
      </c>
      <c r="S97" s="42">
        <f t="shared" si="14"/>
        <v>7</v>
      </c>
      <c r="T97" s="5">
        <f t="shared" si="15"/>
        <v>5.3809523809523805</v>
      </c>
    </row>
    <row r="98" spans="1:20" x14ac:dyDescent="0.35">
      <c r="A98">
        <v>96</v>
      </c>
      <c r="B98" t="s">
        <v>241</v>
      </c>
      <c r="C98" s="3" t="s">
        <v>242</v>
      </c>
      <c r="D98" s="5">
        <v>69700</v>
      </c>
      <c r="E98" s="5">
        <v>151513</v>
      </c>
      <c r="F98" t="s">
        <v>20</v>
      </c>
      <c r="G98">
        <v>2331</v>
      </c>
      <c r="H98" t="s">
        <v>21</v>
      </c>
      <c r="I98" t="s">
        <v>22</v>
      </c>
      <c r="J98">
        <v>1299736800</v>
      </c>
      <c r="K98">
        <v>1300856400</v>
      </c>
      <c r="L98" s="11">
        <f t="shared" si="8"/>
        <v>40612.25</v>
      </c>
      <c r="M98" s="11">
        <f t="shared" si="9"/>
        <v>40625.208333333336</v>
      </c>
      <c r="N98" t="s">
        <v>33</v>
      </c>
      <c r="O98" t="str">
        <f t="shared" si="10"/>
        <v>theater</v>
      </c>
      <c r="P98" t="str">
        <f t="shared" si="11"/>
        <v>plays</v>
      </c>
      <c r="Q98" s="4">
        <f t="shared" si="12"/>
        <v>2.1737876614060259</v>
      </c>
      <c r="R98" s="44">
        <f t="shared" si="13"/>
        <v>64.999141999141997</v>
      </c>
      <c r="S98" s="42">
        <f t="shared" si="14"/>
        <v>12.958333333335759</v>
      </c>
      <c r="T98" s="5">
        <f t="shared" si="15"/>
        <v>5.0160109581322061</v>
      </c>
    </row>
    <row r="99" spans="1:20" x14ac:dyDescent="0.35">
      <c r="A99">
        <v>97</v>
      </c>
      <c r="B99" t="s">
        <v>243</v>
      </c>
      <c r="C99" s="3" t="s">
        <v>244</v>
      </c>
      <c r="D99" s="5">
        <v>1300</v>
      </c>
      <c r="E99" s="5">
        <v>12047</v>
      </c>
      <c r="F99" t="s">
        <v>20</v>
      </c>
      <c r="G99">
        <v>113</v>
      </c>
      <c r="H99" t="s">
        <v>21</v>
      </c>
      <c r="I99" t="s">
        <v>22</v>
      </c>
      <c r="J99">
        <v>1435208400</v>
      </c>
      <c r="K99">
        <v>1439874000</v>
      </c>
      <c r="L99" s="11">
        <f t="shared" si="8"/>
        <v>42180.208333333328</v>
      </c>
      <c r="M99" s="11">
        <f t="shared" si="9"/>
        <v>42234.208333333328</v>
      </c>
      <c r="N99" t="s">
        <v>17</v>
      </c>
      <c r="O99" t="str">
        <f t="shared" si="10"/>
        <v>food</v>
      </c>
      <c r="P99" t="str">
        <f t="shared" si="11"/>
        <v>food trucks</v>
      </c>
      <c r="Q99" s="4">
        <f t="shared" si="12"/>
        <v>9.2669230769230762</v>
      </c>
      <c r="R99" s="44">
        <f t="shared" si="13"/>
        <v>106.61061946902655</v>
      </c>
      <c r="S99" s="42">
        <f t="shared" si="14"/>
        <v>54</v>
      </c>
      <c r="T99" s="5">
        <f t="shared" si="15"/>
        <v>1.9742707309078991</v>
      </c>
    </row>
    <row r="100" spans="1:20" x14ac:dyDescent="0.35">
      <c r="A100">
        <v>98</v>
      </c>
      <c r="B100" t="s">
        <v>245</v>
      </c>
      <c r="C100" s="3" t="s">
        <v>246</v>
      </c>
      <c r="D100" s="5">
        <v>97800</v>
      </c>
      <c r="E100" s="5">
        <v>32951</v>
      </c>
      <c r="F100" t="s">
        <v>14</v>
      </c>
      <c r="G100">
        <v>1220</v>
      </c>
      <c r="H100" t="s">
        <v>26</v>
      </c>
      <c r="I100" t="s">
        <v>27</v>
      </c>
      <c r="J100">
        <v>1437973200</v>
      </c>
      <c r="K100">
        <v>1438318800</v>
      </c>
      <c r="L100" s="11">
        <f t="shared" si="8"/>
        <v>42212.208333333328</v>
      </c>
      <c r="M100" s="11">
        <f t="shared" si="9"/>
        <v>42216.208333333328</v>
      </c>
      <c r="N100" t="s">
        <v>89</v>
      </c>
      <c r="O100" t="str">
        <f t="shared" si="10"/>
        <v>games</v>
      </c>
      <c r="P100" t="str">
        <f t="shared" si="11"/>
        <v>video games</v>
      </c>
      <c r="Q100" s="4">
        <f t="shared" si="12"/>
        <v>0.33692229038854804</v>
      </c>
      <c r="R100" s="44">
        <f t="shared" si="13"/>
        <v>27.009016393442622</v>
      </c>
      <c r="S100" s="42">
        <f t="shared" si="14"/>
        <v>4</v>
      </c>
      <c r="T100" s="5">
        <f t="shared" si="15"/>
        <v>6.7522540983606554</v>
      </c>
    </row>
    <row r="101" spans="1:20" ht="31" x14ac:dyDescent="0.35">
      <c r="A101">
        <v>99</v>
      </c>
      <c r="B101" t="s">
        <v>247</v>
      </c>
      <c r="C101" s="3" t="s">
        <v>248</v>
      </c>
      <c r="D101" s="5">
        <v>7600</v>
      </c>
      <c r="E101" s="5">
        <v>14951</v>
      </c>
      <c r="F101" t="s">
        <v>20</v>
      </c>
      <c r="G101">
        <v>164</v>
      </c>
      <c r="H101" t="s">
        <v>21</v>
      </c>
      <c r="I101" t="s">
        <v>22</v>
      </c>
      <c r="J101">
        <v>1416895200</v>
      </c>
      <c r="K101">
        <v>1419400800</v>
      </c>
      <c r="L101" s="11">
        <f t="shared" si="8"/>
        <v>41968.25</v>
      </c>
      <c r="M101" s="11">
        <f t="shared" si="9"/>
        <v>41997.25</v>
      </c>
      <c r="N101" t="s">
        <v>33</v>
      </c>
      <c r="O101" t="str">
        <f t="shared" si="10"/>
        <v>theater</v>
      </c>
      <c r="P101" t="str">
        <f t="shared" si="11"/>
        <v>plays</v>
      </c>
      <c r="Q101" s="4">
        <f t="shared" si="12"/>
        <v>1.9672368421052631</v>
      </c>
      <c r="R101" s="44">
        <f t="shared" si="13"/>
        <v>91.16463414634147</v>
      </c>
      <c r="S101" s="42">
        <f t="shared" si="14"/>
        <v>29</v>
      </c>
      <c r="T101" s="5">
        <f t="shared" si="15"/>
        <v>3.1436080740117749</v>
      </c>
    </row>
    <row r="102" spans="1:20" x14ac:dyDescent="0.35">
      <c r="A102">
        <v>100</v>
      </c>
      <c r="B102" t="s">
        <v>249</v>
      </c>
      <c r="C102" s="3" t="s">
        <v>250</v>
      </c>
      <c r="D102" s="5">
        <v>100</v>
      </c>
      <c r="E102" s="5">
        <v>1</v>
      </c>
      <c r="F102" t="s">
        <v>14</v>
      </c>
      <c r="G102">
        <v>1</v>
      </c>
      <c r="H102" t="s">
        <v>21</v>
      </c>
      <c r="I102" t="s">
        <v>22</v>
      </c>
      <c r="J102">
        <v>1319000400</v>
      </c>
      <c r="K102">
        <v>1320555600</v>
      </c>
      <c r="L102" s="11">
        <f t="shared" si="8"/>
        <v>40835.208333333336</v>
      </c>
      <c r="M102" s="11">
        <f t="shared" si="9"/>
        <v>40853.208333333336</v>
      </c>
      <c r="N102" t="s">
        <v>33</v>
      </c>
      <c r="O102" t="str">
        <f t="shared" si="10"/>
        <v>theater</v>
      </c>
      <c r="P102" t="str">
        <f t="shared" si="11"/>
        <v>plays</v>
      </c>
      <c r="Q102" s="4">
        <f t="shared" si="12"/>
        <v>0.01</v>
      </c>
      <c r="R102" s="44">
        <f t="shared" si="13"/>
        <v>1</v>
      </c>
      <c r="S102" s="42">
        <f t="shared" si="14"/>
        <v>18</v>
      </c>
      <c r="T102" s="5">
        <f t="shared" si="15"/>
        <v>5.5555555555555552E-2</v>
      </c>
    </row>
    <row r="103" spans="1:20" x14ac:dyDescent="0.35">
      <c r="A103">
        <v>101</v>
      </c>
      <c r="B103" t="s">
        <v>251</v>
      </c>
      <c r="C103" s="3" t="s">
        <v>252</v>
      </c>
      <c r="D103" s="5">
        <v>900</v>
      </c>
      <c r="E103" s="5">
        <v>9193</v>
      </c>
      <c r="F103" t="s">
        <v>20</v>
      </c>
      <c r="G103">
        <v>164</v>
      </c>
      <c r="H103" t="s">
        <v>21</v>
      </c>
      <c r="I103" t="s">
        <v>22</v>
      </c>
      <c r="J103">
        <v>1424498400</v>
      </c>
      <c r="K103">
        <v>1425103200</v>
      </c>
      <c r="L103" s="11">
        <f t="shared" si="8"/>
        <v>42056.25</v>
      </c>
      <c r="M103" s="11">
        <f t="shared" si="9"/>
        <v>42063.25</v>
      </c>
      <c r="N103" t="s">
        <v>50</v>
      </c>
      <c r="O103" t="str">
        <f t="shared" si="10"/>
        <v>music</v>
      </c>
      <c r="P103" t="str">
        <f t="shared" si="11"/>
        <v>electric music</v>
      </c>
      <c r="Q103" s="4">
        <f t="shared" si="12"/>
        <v>10.214444444444444</v>
      </c>
      <c r="R103" s="44">
        <f t="shared" si="13"/>
        <v>56.054878048780488</v>
      </c>
      <c r="S103" s="42">
        <f t="shared" si="14"/>
        <v>7</v>
      </c>
      <c r="T103" s="5">
        <f t="shared" si="15"/>
        <v>8.0078397212543546</v>
      </c>
    </row>
    <row r="104" spans="1:20" x14ac:dyDescent="0.35">
      <c r="A104">
        <v>102</v>
      </c>
      <c r="B104" t="s">
        <v>253</v>
      </c>
      <c r="C104" s="3" t="s">
        <v>254</v>
      </c>
      <c r="D104" s="5">
        <v>3700</v>
      </c>
      <c r="E104" s="5">
        <v>10422</v>
      </c>
      <c r="F104" t="s">
        <v>20</v>
      </c>
      <c r="G104">
        <v>336</v>
      </c>
      <c r="H104" t="s">
        <v>21</v>
      </c>
      <c r="I104" t="s">
        <v>22</v>
      </c>
      <c r="J104">
        <v>1526274000</v>
      </c>
      <c r="K104">
        <v>1526878800</v>
      </c>
      <c r="L104" s="11">
        <f t="shared" si="8"/>
        <v>43234.208333333328</v>
      </c>
      <c r="M104" s="11">
        <f t="shared" si="9"/>
        <v>43241.208333333328</v>
      </c>
      <c r="N104" t="s">
        <v>65</v>
      </c>
      <c r="O104" t="str">
        <f t="shared" si="10"/>
        <v>technology</v>
      </c>
      <c r="P104" t="str">
        <f t="shared" si="11"/>
        <v>wearables</v>
      </c>
      <c r="Q104" s="4">
        <f t="shared" si="12"/>
        <v>2.8167567567567566</v>
      </c>
      <c r="R104" s="44">
        <f t="shared" si="13"/>
        <v>31.017857142857142</v>
      </c>
      <c r="S104" s="42">
        <f t="shared" si="14"/>
        <v>7</v>
      </c>
      <c r="T104" s="5">
        <f t="shared" si="15"/>
        <v>4.4311224489795915</v>
      </c>
    </row>
    <row r="105" spans="1:20" x14ac:dyDescent="0.35">
      <c r="A105">
        <v>103</v>
      </c>
      <c r="B105" t="s">
        <v>255</v>
      </c>
      <c r="C105" s="3" t="s">
        <v>256</v>
      </c>
      <c r="D105" s="5">
        <v>10000</v>
      </c>
      <c r="E105" s="5">
        <v>2461</v>
      </c>
      <c r="F105" t="s">
        <v>14</v>
      </c>
      <c r="G105">
        <v>37</v>
      </c>
      <c r="H105" t="s">
        <v>107</v>
      </c>
      <c r="I105" t="s">
        <v>108</v>
      </c>
      <c r="J105">
        <v>1287896400</v>
      </c>
      <c r="K105">
        <v>1288674000</v>
      </c>
      <c r="L105" s="11">
        <f t="shared" si="8"/>
        <v>40475.208333333336</v>
      </c>
      <c r="M105" s="11">
        <f t="shared" si="9"/>
        <v>40484.208333333336</v>
      </c>
      <c r="N105" t="s">
        <v>50</v>
      </c>
      <c r="O105" t="str">
        <f t="shared" si="10"/>
        <v>music</v>
      </c>
      <c r="P105" t="str">
        <f t="shared" si="11"/>
        <v>electric music</v>
      </c>
      <c r="Q105" s="4">
        <f t="shared" si="12"/>
        <v>0.24610000000000001</v>
      </c>
      <c r="R105" s="44">
        <f t="shared" si="13"/>
        <v>66.513513513513516</v>
      </c>
      <c r="S105" s="42">
        <f t="shared" si="14"/>
        <v>9</v>
      </c>
      <c r="T105" s="5">
        <f t="shared" si="15"/>
        <v>7.3903903903903903</v>
      </c>
    </row>
    <row r="106" spans="1:20" x14ac:dyDescent="0.35">
      <c r="A106">
        <v>104</v>
      </c>
      <c r="B106" t="s">
        <v>257</v>
      </c>
      <c r="C106" s="3" t="s">
        <v>258</v>
      </c>
      <c r="D106" s="5">
        <v>119200</v>
      </c>
      <c r="E106" s="5">
        <v>170623</v>
      </c>
      <c r="F106" t="s">
        <v>20</v>
      </c>
      <c r="G106">
        <v>1917</v>
      </c>
      <c r="H106" t="s">
        <v>21</v>
      </c>
      <c r="I106" t="s">
        <v>22</v>
      </c>
      <c r="J106">
        <v>1495515600</v>
      </c>
      <c r="K106">
        <v>1495602000</v>
      </c>
      <c r="L106" s="11">
        <f t="shared" si="8"/>
        <v>42878.208333333328</v>
      </c>
      <c r="M106" s="11">
        <f t="shared" si="9"/>
        <v>42879.208333333328</v>
      </c>
      <c r="N106" t="s">
        <v>60</v>
      </c>
      <c r="O106" t="str">
        <f t="shared" si="10"/>
        <v>music</v>
      </c>
      <c r="P106" t="str">
        <f t="shared" si="11"/>
        <v>indie rock</v>
      </c>
      <c r="Q106" s="4">
        <f t="shared" si="12"/>
        <v>1.4314010067114094</v>
      </c>
      <c r="R106" s="44">
        <f t="shared" si="13"/>
        <v>89.005216484089729</v>
      </c>
      <c r="S106" s="42">
        <f t="shared" si="14"/>
        <v>1</v>
      </c>
      <c r="T106" s="5">
        <f t="shared" si="15"/>
        <v>89.005216484089729</v>
      </c>
    </row>
    <row r="107" spans="1:20" x14ac:dyDescent="0.35">
      <c r="A107">
        <v>105</v>
      </c>
      <c r="B107" t="s">
        <v>259</v>
      </c>
      <c r="C107" s="3" t="s">
        <v>260</v>
      </c>
      <c r="D107" s="5">
        <v>6800</v>
      </c>
      <c r="E107" s="5">
        <v>9829</v>
      </c>
      <c r="F107" t="s">
        <v>20</v>
      </c>
      <c r="G107">
        <v>95</v>
      </c>
      <c r="H107" t="s">
        <v>21</v>
      </c>
      <c r="I107" t="s">
        <v>22</v>
      </c>
      <c r="J107">
        <v>1364878800</v>
      </c>
      <c r="K107">
        <v>1366434000</v>
      </c>
      <c r="L107" s="11">
        <f t="shared" si="8"/>
        <v>41366.208333333336</v>
      </c>
      <c r="M107" s="11">
        <f t="shared" si="9"/>
        <v>41384.208333333336</v>
      </c>
      <c r="N107" t="s">
        <v>28</v>
      </c>
      <c r="O107" t="str">
        <f t="shared" si="10"/>
        <v>technology</v>
      </c>
      <c r="P107" t="str">
        <f t="shared" si="11"/>
        <v>web</v>
      </c>
      <c r="Q107" s="4">
        <f t="shared" si="12"/>
        <v>1.4454411764705883</v>
      </c>
      <c r="R107" s="44">
        <f t="shared" si="13"/>
        <v>103.46315789473684</v>
      </c>
      <c r="S107" s="42">
        <f t="shared" si="14"/>
        <v>18</v>
      </c>
      <c r="T107" s="5">
        <f t="shared" si="15"/>
        <v>5.7479532163742686</v>
      </c>
    </row>
    <row r="108" spans="1:20" x14ac:dyDescent="0.35">
      <c r="A108">
        <v>106</v>
      </c>
      <c r="B108" t="s">
        <v>261</v>
      </c>
      <c r="C108" s="3" t="s">
        <v>262</v>
      </c>
      <c r="D108" s="5">
        <v>3900</v>
      </c>
      <c r="E108" s="5">
        <v>14006</v>
      </c>
      <c r="F108" t="s">
        <v>20</v>
      </c>
      <c r="G108">
        <v>147</v>
      </c>
      <c r="H108" t="s">
        <v>21</v>
      </c>
      <c r="I108" t="s">
        <v>22</v>
      </c>
      <c r="J108">
        <v>1567918800</v>
      </c>
      <c r="K108">
        <v>1568350800</v>
      </c>
      <c r="L108" s="11">
        <f t="shared" si="8"/>
        <v>43716.208333333328</v>
      </c>
      <c r="M108" s="11">
        <f t="shared" si="9"/>
        <v>43721.208333333328</v>
      </c>
      <c r="N108" t="s">
        <v>33</v>
      </c>
      <c r="O108" t="str">
        <f t="shared" si="10"/>
        <v>theater</v>
      </c>
      <c r="P108" t="str">
        <f t="shared" si="11"/>
        <v>plays</v>
      </c>
      <c r="Q108" s="4">
        <f t="shared" si="12"/>
        <v>3.5912820512820511</v>
      </c>
      <c r="R108" s="44">
        <f t="shared" si="13"/>
        <v>95.278911564625844</v>
      </c>
      <c r="S108" s="42">
        <f t="shared" si="14"/>
        <v>5</v>
      </c>
      <c r="T108" s="5">
        <f t="shared" si="15"/>
        <v>19.055782312925167</v>
      </c>
    </row>
    <row r="109" spans="1:20" ht="31" x14ac:dyDescent="0.35">
      <c r="A109">
        <v>107</v>
      </c>
      <c r="B109" t="s">
        <v>263</v>
      </c>
      <c r="C109" s="3" t="s">
        <v>264</v>
      </c>
      <c r="D109" s="5">
        <v>3500</v>
      </c>
      <c r="E109" s="5">
        <v>6527</v>
      </c>
      <c r="F109" t="s">
        <v>20</v>
      </c>
      <c r="G109">
        <v>86</v>
      </c>
      <c r="H109" t="s">
        <v>21</v>
      </c>
      <c r="I109" t="s">
        <v>22</v>
      </c>
      <c r="J109">
        <v>1524459600</v>
      </c>
      <c r="K109">
        <v>1525928400</v>
      </c>
      <c r="L109" s="11">
        <f t="shared" si="8"/>
        <v>43213.208333333328</v>
      </c>
      <c r="M109" s="11">
        <f t="shared" si="9"/>
        <v>43230.208333333328</v>
      </c>
      <c r="N109" t="s">
        <v>33</v>
      </c>
      <c r="O109" t="str">
        <f t="shared" si="10"/>
        <v>theater</v>
      </c>
      <c r="P109" t="str">
        <f t="shared" si="11"/>
        <v>plays</v>
      </c>
      <c r="Q109" s="4">
        <f t="shared" si="12"/>
        <v>1.8648571428571428</v>
      </c>
      <c r="R109" s="44">
        <f t="shared" si="13"/>
        <v>75.895348837209298</v>
      </c>
      <c r="S109" s="42">
        <f t="shared" si="14"/>
        <v>17</v>
      </c>
      <c r="T109" s="5">
        <f t="shared" si="15"/>
        <v>4.464432284541723</v>
      </c>
    </row>
    <row r="110" spans="1:20" ht="31" x14ac:dyDescent="0.35">
      <c r="A110">
        <v>108</v>
      </c>
      <c r="B110" t="s">
        <v>265</v>
      </c>
      <c r="C110" s="3" t="s">
        <v>266</v>
      </c>
      <c r="D110" s="5">
        <v>1500</v>
      </c>
      <c r="E110" s="5">
        <v>8929</v>
      </c>
      <c r="F110" t="s">
        <v>20</v>
      </c>
      <c r="G110">
        <v>83</v>
      </c>
      <c r="H110" t="s">
        <v>21</v>
      </c>
      <c r="I110" t="s">
        <v>22</v>
      </c>
      <c r="J110">
        <v>1333688400</v>
      </c>
      <c r="K110">
        <v>1336885200</v>
      </c>
      <c r="L110" s="11">
        <f t="shared" si="8"/>
        <v>41005.208333333336</v>
      </c>
      <c r="M110" s="11">
        <f t="shared" si="9"/>
        <v>41042.208333333336</v>
      </c>
      <c r="N110" t="s">
        <v>42</v>
      </c>
      <c r="O110" t="str">
        <f t="shared" si="10"/>
        <v>film &amp; video</v>
      </c>
      <c r="P110" t="str">
        <f t="shared" si="11"/>
        <v>documentary</v>
      </c>
      <c r="Q110" s="4">
        <f t="shared" si="12"/>
        <v>5.9526666666666666</v>
      </c>
      <c r="R110" s="44">
        <f t="shared" si="13"/>
        <v>107.57831325301204</v>
      </c>
      <c r="S110" s="42">
        <f t="shared" si="14"/>
        <v>37</v>
      </c>
      <c r="T110" s="5">
        <f t="shared" si="15"/>
        <v>2.9075219798111362</v>
      </c>
    </row>
    <row r="111" spans="1:20" x14ac:dyDescent="0.35">
      <c r="A111">
        <v>109</v>
      </c>
      <c r="B111" t="s">
        <v>267</v>
      </c>
      <c r="C111" s="3" t="s">
        <v>268</v>
      </c>
      <c r="D111" s="5">
        <v>5200</v>
      </c>
      <c r="E111" s="5">
        <v>3079</v>
      </c>
      <c r="F111" t="s">
        <v>14</v>
      </c>
      <c r="G111">
        <v>60</v>
      </c>
      <c r="H111" t="s">
        <v>21</v>
      </c>
      <c r="I111" t="s">
        <v>22</v>
      </c>
      <c r="J111">
        <v>1389506400</v>
      </c>
      <c r="K111">
        <v>1389679200</v>
      </c>
      <c r="L111" s="11">
        <f t="shared" si="8"/>
        <v>41651.25</v>
      </c>
      <c r="M111" s="11">
        <f t="shared" si="9"/>
        <v>41653.25</v>
      </c>
      <c r="N111" t="s">
        <v>269</v>
      </c>
      <c r="O111" t="str">
        <f t="shared" si="10"/>
        <v>film &amp; video</v>
      </c>
      <c r="P111" t="str">
        <f t="shared" si="11"/>
        <v>television</v>
      </c>
      <c r="Q111" s="4">
        <f t="shared" si="12"/>
        <v>0.5921153846153846</v>
      </c>
      <c r="R111" s="44">
        <f t="shared" si="13"/>
        <v>51.31666666666667</v>
      </c>
      <c r="S111" s="42">
        <f t="shared" si="14"/>
        <v>2</v>
      </c>
      <c r="T111" s="5">
        <f t="shared" si="15"/>
        <v>25.658333333333335</v>
      </c>
    </row>
    <row r="112" spans="1:20" ht="31" x14ac:dyDescent="0.35">
      <c r="A112">
        <v>110</v>
      </c>
      <c r="B112" t="s">
        <v>270</v>
      </c>
      <c r="C112" s="3" t="s">
        <v>271</v>
      </c>
      <c r="D112" s="5">
        <v>142400</v>
      </c>
      <c r="E112" s="5">
        <v>21307</v>
      </c>
      <c r="F112" t="s">
        <v>14</v>
      </c>
      <c r="G112">
        <v>296</v>
      </c>
      <c r="H112" t="s">
        <v>21</v>
      </c>
      <c r="I112" t="s">
        <v>22</v>
      </c>
      <c r="J112">
        <v>1536642000</v>
      </c>
      <c r="K112">
        <v>1538283600</v>
      </c>
      <c r="L112" s="11">
        <f t="shared" si="8"/>
        <v>43354.208333333328</v>
      </c>
      <c r="M112" s="11">
        <f t="shared" si="9"/>
        <v>43373.208333333328</v>
      </c>
      <c r="N112" t="s">
        <v>17</v>
      </c>
      <c r="O112" t="str">
        <f t="shared" si="10"/>
        <v>food</v>
      </c>
      <c r="P112" t="str">
        <f t="shared" si="11"/>
        <v>food trucks</v>
      </c>
      <c r="Q112" s="4">
        <f t="shared" si="12"/>
        <v>0.14962780898876404</v>
      </c>
      <c r="R112" s="44">
        <f t="shared" si="13"/>
        <v>71.983108108108112</v>
      </c>
      <c r="S112" s="42">
        <f t="shared" si="14"/>
        <v>19</v>
      </c>
      <c r="T112" s="5">
        <f t="shared" si="15"/>
        <v>3.7885846372688481</v>
      </c>
    </row>
    <row r="113" spans="1:20" x14ac:dyDescent="0.35">
      <c r="A113">
        <v>111</v>
      </c>
      <c r="B113" t="s">
        <v>272</v>
      </c>
      <c r="C113" s="3" t="s">
        <v>273</v>
      </c>
      <c r="D113" s="5">
        <v>61400</v>
      </c>
      <c r="E113" s="5">
        <v>73653</v>
      </c>
      <c r="F113" t="s">
        <v>20</v>
      </c>
      <c r="G113">
        <v>676</v>
      </c>
      <c r="H113" t="s">
        <v>21</v>
      </c>
      <c r="I113" t="s">
        <v>22</v>
      </c>
      <c r="J113">
        <v>1348290000</v>
      </c>
      <c r="K113">
        <v>1348808400</v>
      </c>
      <c r="L113" s="11">
        <f t="shared" si="8"/>
        <v>41174.208333333336</v>
      </c>
      <c r="M113" s="11">
        <f t="shared" si="9"/>
        <v>41180.208333333336</v>
      </c>
      <c r="N113" t="s">
        <v>133</v>
      </c>
      <c r="O113" t="str">
        <f t="shared" si="10"/>
        <v>publishing</v>
      </c>
      <c r="P113" t="str">
        <f t="shared" si="11"/>
        <v>radio &amp; podcasts</v>
      </c>
      <c r="Q113" s="4">
        <f t="shared" si="12"/>
        <v>1.1995602605863191</v>
      </c>
      <c r="R113" s="44">
        <f t="shared" si="13"/>
        <v>108.95414201183432</v>
      </c>
      <c r="S113" s="42">
        <f t="shared" si="14"/>
        <v>6</v>
      </c>
      <c r="T113" s="5">
        <f t="shared" si="15"/>
        <v>18.159023668639055</v>
      </c>
    </row>
    <row r="114" spans="1:20" x14ac:dyDescent="0.35">
      <c r="A114">
        <v>112</v>
      </c>
      <c r="B114" t="s">
        <v>274</v>
      </c>
      <c r="C114" s="3" t="s">
        <v>275</v>
      </c>
      <c r="D114" s="5">
        <v>4700</v>
      </c>
      <c r="E114" s="5">
        <v>12635</v>
      </c>
      <c r="F114" t="s">
        <v>20</v>
      </c>
      <c r="G114">
        <v>361</v>
      </c>
      <c r="H114" t="s">
        <v>26</v>
      </c>
      <c r="I114" t="s">
        <v>27</v>
      </c>
      <c r="J114">
        <v>1408856400</v>
      </c>
      <c r="K114">
        <v>1410152400</v>
      </c>
      <c r="L114" s="11">
        <f t="shared" si="8"/>
        <v>41875.208333333336</v>
      </c>
      <c r="M114" s="11">
        <f t="shared" si="9"/>
        <v>41890.208333333336</v>
      </c>
      <c r="N114" t="s">
        <v>28</v>
      </c>
      <c r="O114" t="str">
        <f t="shared" si="10"/>
        <v>technology</v>
      </c>
      <c r="P114" t="str">
        <f t="shared" si="11"/>
        <v>web</v>
      </c>
      <c r="Q114" s="4">
        <f t="shared" si="12"/>
        <v>2.6882978723404256</v>
      </c>
      <c r="R114" s="44">
        <f t="shared" si="13"/>
        <v>35</v>
      </c>
      <c r="S114" s="42">
        <f t="shared" si="14"/>
        <v>15</v>
      </c>
      <c r="T114" s="5">
        <f t="shared" si="15"/>
        <v>2.3333333333333335</v>
      </c>
    </row>
    <row r="115" spans="1:20" x14ac:dyDescent="0.35">
      <c r="A115">
        <v>113</v>
      </c>
      <c r="B115" t="s">
        <v>276</v>
      </c>
      <c r="C115" s="3" t="s">
        <v>277</v>
      </c>
      <c r="D115" s="5">
        <v>3300</v>
      </c>
      <c r="E115" s="5">
        <v>12437</v>
      </c>
      <c r="F115" t="s">
        <v>20</v>
      </c>
      <c r="G115">
        <v>131</v>
      </c>
      <c r="H115" t="s">
        <v>21</v>
      </c>
      <c r="I115" t="s">
        <v>22</v>
      </c>
      <c r="J115">
        <v>1505192400</v>
      </c>
      <c r="K115">
        <v>1505797200</v>
      </c>
      <c r="L115" s="11">
        <f t="shared" si="8"/>
        <v>42990.208333333328</v>
      </c>
      <c r="M115" s="11">
        <f t="shared" si="9"/>
        <v>42997.208333333328</v>
      </c>
      <c r="N115" t="s">
        <v>17</v>
      </c>
      <c r="O115" t="str">
        <f t="shared" si="10"/>
        <v>food</v>
      </c>
      <c r="P115" t="str">
        <f t="shared" si="11"/>
        <v>food trucks</v>
      </c>
      <c r="Q115" s="4">
        <f t="shared" si="12"/>
        <v>3.7687878787878786</v>
      </c>
      <c r="R115" s="44">
        <f t="shared" si="13"/>
        <v>94.938931297709928</v>
      </c>
      <c r="S115" s="42">
        <f t="shared" si="14"/>
        <v>7</v>
      </c>
      <c r="T115" s="5">
        <f t="shared" si="15"/>
        <v>13.562704471101418</v>
      </c>
    </row>
    <row r="116" spans="1:20" x14ac:dyDescent="0.35">
      <c r="A116">
        <v>114</v>
      </c>
      <c r="B116" t="s">
        <v>278</v>
      </c>
      <c r="C116" s="3" t="s">
        <v>279</v>
      </c>
      <c r="D116" s="5">
        <v>1900</v>
      </c>
      <c r="E116" s="5">
        <v>13816</v>
      </c>
      <c r="F116" t="s">
        <v>20</v>
      </c>
      <c r="G116">
        <v>126</v>
      </c>
      <c r="H116" t="s">
        <v>21</v>
      </c>
      <c r="I116" t="s">
        <v>22</v>
      </c>
      <c r="J116">
        <v>1554786000</v>
      </c>
      <c r="K116">
        <v>1554872400</v>
      </c>
      <c r="L116" s="11">
        <f t="shared" si="8"/>
        <v>43564.208333333328</v>
      </c>
      <c r="M116" s="11">
        <f t="shared" si="9"/>
        <v>43565.208333333328</v>
      </c>
      <c r="N116" t="s">
        <v>65</v>
      </c>
      <c r="O116" t="str">
        <f t="shared" si="10"/>
        <v>technology</v>
      </c>
      <c r="P116" t="str">
        <f t="shared" si="11"/>
        <v>wearables</v>
      </c>
      <c r="Q116" s="4">
        <f t="shared" si="12"/>
        <v>7.2715789473684209</v>
      </c>
      <c r="R116" s="44">
        <f t="shared" si="13"/>
        <v>109.65079365079364</v>
      </c>
      <c r="S116" s="42">
        <f t="shared" si="14"/>
        <v>1</v>
      </c>
      <c r="T116" s="5">
        <f t="shared" si="15"/>
        <v>109.65079365079364</v>
      </c>
    </row>
    <row r="117" spans="1:20" x14ac:dyDescent="0.35">
      <c r="A117">
        <v>115</v>
      </c>
      <c r="B117" t="s">
        <v>280</v>
      </c>
      <c r="C117" s="3" t="s">
        <v>281</v>
      </c>
      <c r="D117" s="5">
        <v>166700</v>
      </c>
      <c r="E117" s="5">
        <v>145382</v>
      </c>
      <c r="F117" t="s">
        <v>14</v>
      </c>
      <c r="G117">
        <v>3304</v>
      </c>
      <c r="H117" t="s">
        <v>107</v>
      </c>
      <c r="I117" t="s">
        <v>108</v>
      </c>
      <c r="J117">
        <v>1510898400</v>
      </c>
      <c r="K117">
        <v>1513922400</v>
      </c>
      <c r="L117" s="11">
        <f t="shared" si="8"/>
        <v>43056.25</v>
      </c>
      <c r="M117" s="11">
        <f t="shared" si="9"/>
        <v>43091.25</v>
      </c>
      <c r="N117" t="s">
        <v>119</v>
      </c>
      <c r="O117" t="str">
        <f t="shared" si="10"/>
        <v>publishing</v>
      </c>
      <c r="P117" t="str">
        <f t="shared" si="11"/>
        <v>fiction</v>
      </c>
      <c r="Q117" s="4">
        <f t="shared" si="12"/>
        <v>0.87211757648470301</v>
      </c>
      <c r="R117" s="44">
        <f t="shared" si="13"/>
        <v>44.001815980629537</v>
      </c>
      <c r="S117" s="42">
        <f t="shared" si="14"/>
        <v>35</v>
      </c>
      <c r="T117" s="5">
        <f t="shared" si="15"/>
        <v>1.2571947423037011</v>
      </c>
    </row>
    <row r="118" spans="1:20" ht="31" x14ac:dyDescent="0.35">
      <c r="A118">
        <v>116</v>
      </c>
      <c r="B118" t="s">
        <v>282</v>
      </c>
      <c r="C118" s="3" t="s">
        <v>283</v>
      </c>
      <c r="D118" s="5">
        <v>7200</v>
      </c>
      <c r="E118" s="5">
        <v>6336</v>
      </c>
      <c r="F118" t="s">
        <v>14</v>
      </c>
      <c r="G118">
        <v>73</v>
      </c>
      <c r="H118" t="s">
        <v>21</v>
      </c>
      <c r="I118" t="s">
        <v>22</v>
      </c>
      <c r="J118">
        <v>1442552400</v>
      </c>
      <c r="K118">
        <v>1442638800</v>
      </c>
      <c r="L118" s="11">
        <f t="shared" si="8"/>
        <v>42265.208333333328</v>
      </c>
      <c r="M118" s="11">
        <f t="shared" si="9"/>
        <v>42266.208333333328</v>
      </c>
      <c r="N118" t="s">
        <v>33</v>
      </c>
      <c r="O118" t="str">
        <f t="shared" si="10"/>
        <v>theater</v>
      </c>
      <c r="P118" t="str">
        <f t="shared" si="11"/>
        <v>plays</v>
      </c>
      <c r="Q118" s="4">
        <f t="shared" si="12"/>
        <v>0.88</v>
      </c>
      <c r="R118" s="44">
        <f t="shared" si="13"/>
        <v>86.794520547945211</v>
      </c>
      <c r="S118" s="42">
        <f t="shared" si="14"/>
        <v>1</v>
      </c>
      <c r="T118" s="5">
        <f t="shared" si="15"/>
        <v>86.794520547945211</v>
      </c>
    </row>
    <row r="119" spans="1:20" x14ac:dyDescent="0.35">
      <c r="A119">
        <v>117</v>
      </c>
      <c r="B119" t="s">
        <v>284</v>
      </c>
      <c r="C119" s="3" t="s">
        <v>285</v>
      </c>
      <c r="D119" s="5">
        <v>4900</v>
      </c>
      <c r="E119" s="5">
        <v>8523</v>
      </c>
      <c r="F119" t="s">
        <v>20</v>
      </c>
      <c r="G119">
        <v>275</v>
      </c>
      <c r="H119" t="s">
        <v>21</v>
      </c>
      <c r="I119" t="s">
        <v>22</v>
      </c>
      <c r="J119">
        <v>1316667600</v>
      </c>
      <c r="K119">
        <v>1317186000</v>
      </c>
      <c r="L119" s="11">
        <f t="shared" si="8"/>
        <v>40808.208333333336</v>
      </c>
      <c r="M119" s="11">
        <f t="shared" si="9"/>
        <v>40814.208333333336</v>
      </c>
      <c r="N119" t="s">
        <v>269</v>
      </c>
      <c r="O119" t="str">
        <f t="shared" si="10"/>
        <v>film &amp; video</v>
      </c>
      <c r="P119" t="str">
        <f t="shared" si="11"/>
        <v>television</v>
      </c>
      <c r="Q119" s="4">
        <f t="shared" si="12"/>
        <v>1.7393877551020409</v>
      </c>
      <c r="R119" s="44">
        <f t="shared" si="13"/>
        <v>30.992727272727272</v>
      </c>
      <c r="S119" s="42">
        <f t="shared" si="14"/>
        <v>6</v>
      </c>
      <c r="T119" s="5">
        <f t="shared" si="15"/>
        <v>5.1654545454545451</v>
      </c>
    </row>
    <row r="120" spans="1:20" x14ac:dyDescent="0.35">
      <c r="A120">
        <v>118</v>
      </c>
      <c r="B120" t="s">
        <v>286</v>
      </c>
      <c r="C120" s="3" t="s">
        <v>287</v>
      </c>
      <c r="D120" s="5">
        <v>5400</v>
      </c>
      <c r="E120" s="5">
        <v>6351</v>
      </c>
      <c r="F120" t="s">
        <v>20</v>
      </c>
      <c r="G120">
        <v>67</v>
      </c>
      <c r="H120" t="s">
        <v>21</v>
      </c>
      <c r="I120" t="s">
        <v>22</v>
      </c>
      <c r="J120">
        <v>1390716000</v>
      </c>
      <c r="K120">
        <v>1391234400</v>
      </c>
      <c r="L120" s="11">
        <f t="shared" si="8"/>
        <v>41665.25</v>
      </c>
      <c r="M120" s="11">
        <f t="shared" si="9"/>
        <v>41671.25</v>
      </c>
      <c r="N120" t="s">
        <v>122</v>
      </c>
      <c r="O120" t="str">
        <f t="shared" si="10"/>
        <v>photography</v>
      </c>
      <c r="P120" t="str">
        <f t="shared" si="11"/>
        <v>photography books</v>
      </c>
      <c r="Q120" s="4">
        <f t="shared" si="12"/>
        <v>1.1761111111111111</v>
      </c>
      <c r="R120" s="44">
        <f t="shared" si="13"/>
        <v>94.791044776119406</v>
      </c>
      <c r="S120" s="42">
        <f t="shared" si="14"/>
        <v>6</v>
      </c>
      <c r="T120" s="5">
        <f t="shared" si="15"/>
        <v>15.798507462686567</v>
      </c>
    </row>
    <row r="121" spans="1:20" ht="31" x14ac:dyDescent="0.35">
      <c r="A121">
        <v>119</v>
      </c>
      <c r="B121" t="s">
        <v>288</v>
      </c>
      <c r="C121" s="3" t="s">
        <v>289</v>
      </c>
      <c r="D121" s="5">
        <v>5000</v>
      </c>
      <c r="E121" s="5">
        <v>10748</v>
      </c>
      <c r="F121" t="s">
        <v>20</v>
      </c>
      <c r="G121">
        <v>154</v>
      </c>
      <c r="H121" t="s">
        <v>21</v>
      </c>
      <c r="I121" t="s">
        <v>22</v>
      </c>
      <c r="J121">
        <v>1402894800</v>
      </c>
      <c r="K121">
        <v>1404363600</v>
      </c>
      <c r="L121" s="11">
        <f t="shared" si="8"/>
        <v>41806.208333333336</v>
      </c>
      <c r="M121" s="11">
        <f t="shared" si="9"/>
        <v>41823.208333333336</v>
      </c>
      <c r="N121" t="s">
        <v>42</v>
      </c>
      <c r="O121" t="str">
        <f t="shared" si="10"/>
        <v>film &amp; video</v>
      </c>
      <c r="P121" t="str">
        <f t="shared" si="11"/>
        <v>documentary</v>
      </c>
      <c r="Q121" s="4">
        <f t="shared" si="12"/>
        <v>2.1496</v>
      </c>
      <c r="R121" s="44">
        <f t="shared" si="13"/>
        <v>69.79220779220779</v>
      </c>
      <c r="S121" s="42">
        <f t="shared" si="14"/>
        <v>17</v>
      </c>
      <c r="T121" s="5">
        <f t="shared" si="15"/>
        <v>4.1054239877769287</v>
      </c>
    </row>
    <row r="122" spans="1:20" x14ac:dyDescent="0.35">
      <c r="A122">
        <v>120</v>
      </c>
      <c r="B122" t="s">
        <v>290</v>
      </c>
      <c r="C122" s="3" t="s">
        <v>291</v>
      </c>
      <c r="D122" s="5">
        <v>75100</v>
      </c>
      <c r="E122" s="5">
        <v>112272</v>
      </c>
      <c r="F122" t="s">
        <v>20</v>
      </c>
      <c r="G122">
        <v>1782</v>
      </c>
      <c r="H122" t="s">
        <v>21</v>
      </c>
      <c r="I122" t="s">
        <v>22</v>
      </c>
      <c r="J122">
        <v>1429246800</v>
      </c>
      <c r="K122">
        <v>1429592400</v>
      </c>
      <c r="L122" s="11">
        <f t="shared" si="8"/>
        <v>42111.208333333328</v>
      </c>
      <c r="M122" s="11">
        <f t="shared" si="9"/>
        <v>42115.208333333328</v>
      </c>
      <c r="N122" t="s">
        <v>292</v>
      </c>
      <c r="O122" t="str">
        <f t="shared" si="10"/>
        <v>games</v>
      </c>
      <c r="P122" t="str">
        <f t="shared" si="11"/>
        <v>mobile games</v>
      </c>
      <c r="Q122" s="4">
        <f t="shared" si="12"/>
        <v>1.4949667110519307</v>
      </c>
      <c r="R122" s="44">
        <f t="shared" si="13"/>
        <v>63.003367003367003</v>
      </c>
      <c r="S122" s="42">
        <f t="shared" si="14"/>
        <v>4</v>
      </c>
      <c r="T122" s="5">
        <f t="shared" si="15"/>
        <v>15.750841750841751</v>
      </c>
    </row>
    <row r="123" spans="1:20" x14ac:dyDescent="0.35">
      <c r="A123">
        <v>121</v>
      </c>
      <c r="B123" t="s">
        <v>293</v>
      </c>
      <c r="C123" s="3" t="s">
        <v>294</v>
      </c>
      <c r="D123" s="5">
        <v>45300</v>
      </c>
      <c r="E123" s="5">
        <v>99361</v>
      </c>
      <c r="F123" t="s">
        <v>20</v>
      </c>
      <c r="G123">
        <v>903</v>
      </c>
      <c r="H123" t="s">
        <v>21</v>
      </c>
      <c r="I123" t="s">
        <v>22</v>
      </c>
      <c r="J123">
        <v>1412485200</v>
      </c>
      <c r="K123">
        <v>1413608400</v>
      </c>
      <c r="L123" s="11">
        <f t="shared" si="8"/>
        <v>41917.208333333336</v>
      </c>
      <c r="M123" s="11">
        <f t="shared" si="9"/>
        <v>41930.208333333336</v>
      </c>
      <c r="N123" t="s">
        <v>89</v>
      </c>
      <c r="O123" t="str">
        <f t="shared" si="10"/>
        <v>games</v>
      </c>
      <c r="P123" t="str">
        <f t="shared" si="11"/>
        <v>video games</v>
      </c>
      <c r="Q123" s="4">
        <f t="shared" si="12"/>
        <v>2.1933995584988963</v>
      </c>
      <c r="R123" s="44">
        <f t="shared" si="13"/>
        <v>110.0343300110742</v>
      </c>
      <c r="S123" s="42">
        <f t="shared" si="14"/>
        <v>13</v>
      </c>
      <c r="T123" s="5">
        <f t="shared" si="15"/>
        <v>8.4641792316210918</v>
      </c>
    </row>
    <row r="124" spans="1:20" x14ac:dyDescent="0.35">
      <c r="A124">
        <v>122</v>
      </c>
      <c r="B124" t="s">
        <v>295</v>
      </c>
      <c r="C124" s="3" t="s">
        <v>296</v>
      </c>
      <c r="D124" s="5">
        <v>136800</v>
      </c>
      <c r="E124" s="5">
        <v>88055</v>
      </c>
      <c r="F124" t="s">
        <v>14</v>
      </c>
      <c r="G124">
        <v>3387</v>
      </c>
      <c r="H124" t="s">
        <v>21</v>
      </c>
      <c r="I124" t="s">
        <v>22</v>
      </c>
      <c r="J124">
        <v>1417068000</v>
      </c>
      <c r="K124">
        <v>1419400800</v>
      </c>
      <c r="L124" s="11">
        <f t="shared" si="8"/>
        <v>41970.25</v>
      </c>
      <c r="M124" s="11">
        <f t="shared" si="9"/>
        <v>41997.25</v>
      </c>
      <c r="N124" t="s">
        <v>119</v>
      </c>
      <c r="O124" t="str">
        <f t="shared" si="10"/>
        <v>publishing</v>
      </c>
      <c r="P124" t="str">
        <f t="shared" si="11"/>
        <v>fiction</v>
      </c>
      <c r="Q124" s="4">
        <f t="shared" si="12"/>
        <v>0.64367690058479532</v>
      </c>
      <c r="R124" s="44">
        <f t="shared" si="13"/>
        <v>25.997933274284026</v>
      </c>
      <c r="S124" s="42">
        <f t="shared" si="14"/>
        <v>27</v>
      </c>
      <c r="T124" s="5">
        <f t="shared" si="15"/>
        <v>0.96288641756607507</v>
      </c>
    </row>
    <row r="125" spans="1:20" x14ac:dyDescent="0.35">
      <c r="A125">
        <v>123</v>
      </c>
      <c r="B125" t="s">
        <v>297</v>
      </c>
      <c r="C125" s="3" t="s">
        <v>298</v>
      </c>
      <c r="D125" s="5">
        <v>177700</v>
      </c>
      <c r="E125" s="5">
        <v>33092</v>
      </c>
      <c r="F125" t="s">
        <v>14</v>
      </c>
      <c r="G125">
        <v>662</v>
      </c>
      <c r="H125" t="s">
        <v>15</v>
      </c>
      <c r="I125" t="s">
        <v>16</v>
      </c>
      <c r="J125">
        <v>1448344800</v>
      </c>
      <c r="K125">
        <v>1448604000</v>
      </c>
      <c r="L125" s="11">
        <f t="shared" si="8"/>
        <v>42332.25</v>
      </c>
      <c r="M125" s="11">
        <f t="shared" si="9"/>
        <v>42335.25</v>
      </c>
      <c r="N125" t="s">
        <v>33</v>
      </c>
      <c r="O125" t="str">
        <f t="shared" si="10"/>
        <v>theater</v>
      </c>
      <c r="P125" t="str">
        <f t="shared" si="11"/>
        <v>plays</v>
      </c>
      <c r="Q125" s="4">
        <f t="shared" si="12"/>
        <v>0.18622397298818233</v>
      </c>
      <c r="R125" s="44">
        <f t="shared" si="13"/>
        <v>49.987915407854985</v>
      </c>
      <c r="S125" s="42">
        <f t="shared" si="14"/>
        <v>3</v>
      </c>
      <c r="T125" s="5">
        <f t="shared" si="15"/>
        <v>16.662638469284996</v>
      </c>
    </row>
    <row r="126" spans="1:20" x14ac:dyDescent="0.35">
      <c r="A126">
        <v>124</v>
      </c>
      <c r="B126" t="s">
        <v>299</v>
      </c>
      <c r="C126" s="3" t="s">
        <v>300</v>
      </c>
      <c r="D126" s="5">
        <v>2600</v>
      </c>
      <c r="E126" s="5">
        <v>9562</v>
      </c>
      <c r="F126" t="s">
        <v>20</v>
      </c>
      <c r="G126">
        <v>94</v>
      </c>
      <c r="H126" t="s">
        <v>107</v>
      </c>
      <c r="I126" t="s">
        <v>108</v>
      </c>
      <c r="J126">
        <v>1557723600</v>
      </c>
      <c r="K126">
        <v>1562302800</v>
      </c>
      <c r="L126" s="11">
        <f t="shared" si="8"/>
        <v>43598.208333333328</v>
      </c>
      <c r="M126" s="11">
        <f t="shared" si="9"/>
        <v>43651.208333333328</v>
      </c>
      <c r="N126" t="s">
        <v>122</v>
      </c>
      <c r="O126" t="str">
        <f t="shared" si="10"/>
        <v>photography</v>
      </c>
      <c r="P126" t="str">
        <f t="shared" si="11"/>
        <v>photography books</v>
      </c>
      <c r="Q126" s="4">
        <f t="shared" si="12"/>
        <v>3.6776923076923076</v>
      </c>
      <c r="R126" s="44">
        <f t="shared" si="13"/>
        <v>101.72340425531915</v>
      </c>
      <c r="S126" s="42">
        <f t="shared" si="14"/>
        <v>53</v>
      </c>
      <c r="T126" s="5">
        <f t="shared" si="15"/>
        <v>1.9193095142513048</v>
      </c>
    </row>
    <row r="127" spans="1:20" x14ac:dyDescent="0.35">
      <c r="A127">
        <v>125</v>
      </c>
      <c r="B127" t="s">
        <v>301</v>
      </c>
      <c r="C127" s="3" t="s">
        <v>302</v>
      </c>
      <c r="D127" s="5">
        <v>5300</v>
      </c>
      <c r="E127" s="5">
        <v>8475</v>
      </c>
      <c r="F127" t="s">
        <v>20</v>
      </c>
      <c r="G127">
        <v>180</v>
      </c>
      <c r="H127" t="s">
        <v>21</v>
      </c>
      <c r="I127" t="s">
        <v>22</v>
      </c>
      <c r="J127">
        <v>1537333200</v>
      </c>
      <c r="K127">
        <v>1537678800</v>
      </c>
      <c r="L127" s="11">
        <f t="shared" si="8"/>
        <v>43362.208333333328</v>
      </c>
      <c r="M127" s="11">
        <f t="shared" si="9"/>
        <v>43366.208333333328</v>
      </c>
      <c r="N127" t="s">
        <v>33</v>
      </c>
      <c r="O127" t="str">
        <f t="shared" si="10"/>
        <v>theater</v>
      </c>
      <c r="P127" t="str">
        <f t="shared" si="11"/>
        <v>plays</v>
      </c>
      <c r="Q127" s="4">
        <f t="shared" si="12"/>
        <v>1.5990566037735849</v>
      </c>
      <c r="R127" s="44">
        <f t="shared" si="13"/>
        <v>47.083333333333336</v>
      </c>
      <c r="S127" s="42">
        <f t="shared" si="14"/>
        <v>4</v>
      </c>
      <c r="T127" s="5">
        <f t="shared" si="15"/>
        <v>11.770833333333334</v>
      </c>
    </row>
    <row r="128" spans="1:20" x14ac:dyDescent="0.35">
      <c r="A128">
        <v>126</v>
      </c>
      <c r="B128" t="s">
        <v>303</v>
      </c>
      <c r="C128" s="3" t="s">
        <v>304</v>
      </c>
      <c r="D128" s="5">
        <v>180200</v>
      </c>
      <c r="E128" s="5">
        <v>69617</v>
      </c>
      <c r="F128" t="s">
        <v>14</v>
      </c>
      <c r="G128">
        <v>774</v>
      </c>
      <c r="H128" t="s">
        <v>21</v>
      </c>
      <c r="I128" t="s">
        <v>22</v>
      </c>
      <c r="J128">
        <v>1471150800</v>
      </c>
      <c r="K128">
        <v>1473570000</v>
      </c>
      <c r="L128" s="11">
        <f t="shared" si="8"/>
        <v>42596.208333333328</v>
      </c>
      <c r="M128" s="11">
        <f t="shared" si="9"/>
        <v>42624.208333333328</v>
      </c>
      <c r="N128" t="s">
        <v>33</v>
      </c>
      <c r="O128" t="str">
        <f t="shared" si="10"/>
        <v>theater</v>
      </c>
      <c r="P128" t="str">
        <f t="shared" si="11"/>
        <v>plays</v>
      </c>
      <c r="Q128" s="4">
        <f t="shared" si="12"/>
        <v>0.38633185349611543</v>
      </c>
      <c r="R128" s="44">
        <f t="shared" si="13"/>
        <v>89.944444444444443</v>
      </c>
      <c r="S128" s="42">
        <f t="shared" si="14"/>
        <v>28</v>
      </c>
      <c r="T128" s="5">
        <f t="shared" si="15"/>
        <v>3.2123015873015874</v>
      </c>
    </row>
    <row r="129" spans="1:20" x14ac:dyDescent="0.35">
      <c r="A129">
        <v>127</v>
      </c>
      <c r="B129" t="s">
        <v>305</v>
      </c>
      <c r="C129" s="3" t="s">
        <v>306</v>
      </c>
      <c r="D129" s="5">
        <v>103200</v>
      </c>
      <c r="E129" s="5">
        <v>53067</v>
      </c>
      <c r="F129" t="s">
        <v>14</v>
      </c>
      <c r="G129">
        <v>672</v>
      </c>
      <c r="H129" t="s">
        <v>15</v>
      </c>
      <c r="I129" t="s">
        <v>16</v>
      </c>
      <c r="J129">
        <v>1273640400</v>
      </c>
      <c r="K129">
        <v>1273899600</v>
      </c>
      <c r="L129" s="11">
        <f t="shared" si="8"/>
        <v>40310.208333333336</v>
      </c>
      <c r="M129" s="11">
        <f t="shared" si="9"/>
        <v>40313.208333333336</v>
      </c>
      <c r="N129" t="s">
        <v>33</v>
      </c>
      <c r="O129" t="str">
        <f t="shared" si="10"/>
        <v>theater</v>
      </c>
      <c r="P129" t="str">
        <f t="shared" si="11"/>
        <v>plays</v>
      </c>
      <c r="Q129" s="4">
        <f t="shared" si="12"/>
        <v>0.51421511627906979</v>
      </c>
      <c r="R129" s="44">
        <f t="shared" si="13"/>
        <v>78.96875</v>
      </c>
      <c r="S129" s="42">
        <f t="shared" si="14"/>
        <v>3</v>
      </c>
      <c r="T129" s="5">
        <f t="shared" si="15"/>
        <v>26.322916666666668</v>
      </c>
    </row>
    <row r="130" spans="1:20" x14ac:dyDescent="0.35">
      <c r="A130">
        <v>128</v>
      </c>
      <c r="B130" t="s">
        <v>307</v>
      </c>
      <c r="C130" s="3" t="s">
        <v>308</v>
      </c>
      <c r="D130" s="5">
        <v>70600</v>
      </c>
      <c r="E130" s="5">
        <v>42596</v>
      </c>
      <c r="F130" t="s">
        <v>74</v>
      </c>
      <c r="G130">
        <v>532</v>
      </c>
      <c r="H130" t="s">
        <v>21</v>
      </c>
      <c r="I130" t="s">
        <v>22</v>
      </c>
      <c r="J130">
        <v>1282885200</v>
      </c>
      <c r="K130">
        <v>1284008400</v>
      </c>
      <c r="L130" s="11">
        <f t="shared" ref="L130:L193" si="16">J130 / 86400 + DATE(1970,1,1)</f>
        <v>40417.208333333336</v>
      </c>
      <c r="M130" s="11">
        <f t="shared" ref="M130:M193" si="17">K130 / 86400 + DATE(1970,1,1)</f>
        <v>40430.208333333336</v>
      </c>
      <c r="N130" t="s">
        <v>23</v>
      </c>
      <c r="O130" t="str">
        <f t="shared" ref="O130:O193" si="18">LEFT(N130, FIND("/", N130)-1)</f>
        <v>music</v>
      </c>
      <c r="P130" t="str">
        <f t="shared" ref="P130:P193" si="19">RIGHT(N130, LEN(N130) -FIND("/", N130))</f>
        <v>rock</v>
      </c>
      <c r="Q130" s="4">
        <f t="shared" ref="Q130:Q193" si="20">E130/D130</f>
        <v>0.60334277620396604</v>
      </c>
      <c r="R130" s="44">
        <f t="shared" ref="R130:R193" si="21">IFERROR(E130/G130, "n/a")</f>
        <v>80.067669172932327</v>
      </c>
      <c r="S130" s="42">
        <f t="shared" ref="S130:S193" si="22">M130-L130</f>
        <v>13</v>
      </c>
      <c r="T130" s="5">
        <f t="shared" ref="T130:T193" si="23">IFERROR(R130/S130, "N/A")</f>
        <v>6.1590514748409486</v>
      </c>
    </row>
    <row r="131" spans="1:20" x14ac:dyDescent="0.35">
      <c r="A131">
        <v>129</v>
      </c>
      <c r="B131" t="s">
        <v>309</v>
      </c>
      <c r="C131" s="3" t="s">
        <v>310</v>
      </c>
      <c r="D131" s="5">
        <v>148500</v>
      </c>
      <c r="E131" s="5">
        <v>4756</v>
      </c>
      <c r="F131" t="s">
        <v>74</v>
      </c>
      <c r="G131">
        <v>55</v>
      </c>
      <c r="H131" t="s">
        <v>26</v>
      </c>
      <c r="I131" t="s">
        <v>27</v>
      </c>
      <c r="J131">
        <v>1422943200</v>
      </c>
      <c r="K131">
        <v>1425103200</v>
      </c>
      <c r="L131" s="11">
        <f t="shared" si="16"/>
        <v>42038.25</v>
      </c>
      <c r="M131" s="11">
        <f t="shared" si="17"/>
        <v>42063.25</v>
      </c>
      <c r="N131" t="s">
        <v>17</v>
      </c>
      <c r="O131" t="str">
        <f t="shared" si="18"/>
        <v>food</v>
      </c>
      <c r="P131" t="str">
        <f t="shared" si="19"/>
        <v>food trucks</v>
      </c>
      <c r="Q131" s="4">
        <f t="shared" si="20"/>
        <v>3.2026936026936029E-2</v>
      </c>
      <c r="R131" s="44">
        <f t="shared" si="21"/>
        <v>86.472727272727269</v>
      </c>
      <c r="S131" s="42">
        <f t="shared" si="22"/>
        <v>25</v>
      </c>
      <c r="T131" s="5">
        <f t="shared" si="23"/>
        <v>3.4589090909090907</v>
      </c>
    </row>
    <row r="132" spans="1:20" x14ac:dyDescent="0.35">
      <c r="A132">
        <v>130</v>
      </c>
      <c r="B132" t="s">
        <v>311</v>
      </c>
      <c r="C132" s="3" t="s">
        <v>312</v>
      </c>
      <c r="D132" s="5">
        <v>9600</v>
      </c>
      <c r="E132" s="5">
        <v>14925</v>
      </c>
      <c r="F132" t="s">
        <v>20</v>
      </c>
      <c r="G132">
        <v>533</v>
      </c>
      <c r="H132" t="s">
        <v>36</v>
      </c>
      <c r="I132" t="s">
        <v>37</v>
      </c>
      <c r="J132">
        <v>1319605200</v>
      </c>
      <c r="K132">
        <v>1320991200</v>
      </c>
      <c r="L132" s="11">
        <f t="shared" si="16"/>
        <v>40842.208333333336</v>
      </c>
      <c r="M132" s="11">
        <f t="shared" si="17"/>
        <v>40858.25</v>
      </c>
      <c r="N132" t="s">
        <v>53</v>
      </c>
      <c r="O132" t="str">
        <f t="shared" si="18"/>
        <v>film &amp; video</v>
      </c>
      <c r="P132" t="str">
        <f t="shared" si="19"/>
        <v>drama</v>
      </c>
      <c r="Q132" s="4">
        <f t="shared" si="20"/>
        <v>1.5546875</v>
      </c>
      <c r="R132" s="44">
        <f t="shared" si="21"/>
        <v>28.001876172607879</v>
      </c>
      <c r="S132" s="42">
        <f t="shared" si="22"/>
        <v>16.041666666664241</v>
      </c>
      <c r="T132" s="5">
        <f t="shared" si="23"/>
        <v>1.7455715016693265</v>
      </c>
    </row>
    <row r="133" spans="1:20" ht="31" x14ac:dyDescent="0.35">
      <c r="A133">
        <v>131</v>
      </c>
      <c r="B133" t="s">
        <v>313</v>
      </c>
      <c r="C133" s="3" t="s">
        <v>314</v>
      </c>
      <c r="D133" s="5">
        <v>164700</v>
      </c>
      <c r="E133" s="5">
        <v>166116</v>
      </c>
      <c r="F133" t="s">
        <v>20</v>
      </c>
      <c r="G133">
        <v>2443</v>
      </c>
      <c r="H133" t="s">
        <v>40</v>
      </c>
      <c r="I133" t="s">
        <v>41</v>
      </c>
      <c r="J133">
        <v>1385704800</v>
      </c>
      <c r="K133">
        <v>1386828000</v>
      </c>
      <c r="L133" s="11">
        <f t="shared" si="16"/>
        <v>41607.25</v>
      </c>
      <c r="M133" s="11">
        <f t="shared" si="17"/>
        <v>41620.25</v>
      </c>
      <c r="N133" t="s">
        <v>28</v>
      </c>
      <c r="O133" t="str">
        <f t="shared" si="18"/>
        <v>technology</v>
      </c>
      <c r="P133" t="str">
        <f t="shared" si="19"/>
        <v>web</v>
      </c>
      <c r="Q133" s="4">
        <f t="shared" si="20"/>
        <v>1.0085974499089254</v>
      </c>
      <c r="R133" s="44">
        <f t="shared" si="21"/>
        <v>67.996725337699544</v>
      </c>
      <c r="S133" s="42">
        <f t="shared" si="22"/>
        <v>13</v>
      </c>
      <c r="T133" s="5">
        <f t="shared" si="23"/>
        <v>5.2305173336691961</v>
      </c>
    </row>
    <row r="134" spans="1:20" x14ac:dyDescent="0.35">
      <c r="A134">
        <v>132</v>
      </c>
      <c r="B134" t="s">
        <v>315</v>
      </c>
      <c r="C134" s="3" t="s">
        <v>316</v>
      </c>
      <c r="D134" s="5">
        <v>3300</v>
      </c>
      <c r="E134" s="5">
        <v>3834</v>
      </c>
      <c r="F134" t="s">
        <v>20</v>
      </c>
      <c r="G134">
        <v>89</v>
      </c>
      <c r="H134" t="s">
        <v>21</v>
      </c>
      <c r="I134" t="s">
        <v>22</v>
      </c>
      <c r="J134">
        <v>1515736800</v>
      </c>
      <c r="K134">
        <v>1517119200</v>
      </c>
      <c r="L134" s="11">
        <f t="shared" si="16"/>
        <v>43112.25</v>
      </c>
      <c r="M134" s="11">
        <f t="shared" si="17"/>
        <v>43128.25</v>
      </c>
      <c r="N134" t="s">
        <v>33</v>
      </c>
      <c r="O134" t="str">
        <f t="shared" si="18"/>
        <v>theater</v>
      </c>
      <c r="P134" t="str">
        <f t="shared" si="19"/>
        <v>plays</v>
      </c>
      <c r="Q134" s="4">
        <f t="shared" si="20"/>
        <v>1.1618181818181819</v>
      </c>
      <c r="R134" s="44">
        <f t="shared" si="21"/>
        <v>43.078651685393261</v>
      </c>
      <c r="S134" s="42">
        <f t="shared" si="22"/>
        <v>16</v>
      </c>
      <c r="T134" s="5">
        <f t="shared" si="23"/>
        <v>2.6924157303370788</v>
      </c>
    </row>
    <row r="135" spans="1:20" x14ac:dyDescent="0.35">
      <c r="A135">
        <v>133</v>
      </c>
      <c r="B135" t="s">
        <v>317</v>
      </c>
      <c r="C135" s="3" t="s">
        <v>318</v>
      </c>
      <c r="D135" s="5">
        <v>4500</v>
      </c>
      <c r="E135" s="5">
        <v>13985</v>
      </c>
      <c r="F135" t="s">
        <v>20</v>
      </c>
      <c r="G135">
        <v>159</v>
      </c>
      <c r="H135" t="s">
        <v>21</v>
      </c>
      <c r="I135" t="s">
        <v>22</v>
      </c>
      <c r="J135">
        <v>1313125200</v>
      </c>
      <c r="K135">
        <v>1315026000</v>
      </c>
      <c r="L135" s="11">
        <f t="shared" si="16"/>
        <v>40767.208333333336</v>
      </c>
      <c r="M135" s="11">
        <f t="shared" si="17"/>
        <v>40789.208333333336</v>
      </c>
      <c r="N135" t="s">
        <v>319</v>
      </c>
      <c r="O135" t="str">
        <f t="shared" si="18"/>
        <v>music</v>
      </c>
      <c r="P135" t="str">
        <f t="shared" si="19"/>
        <v>world music</v>
      </c>
      <c r="Q135" s="4">
        <f t="shared" si="20"/>
        <v>3.1077777777777778</v>
      </c>
      <c r="R135" s="44">
        <f t="shared" si="21"/>
        <v>87.95597484276729</v>
      </c>
      <c r="S135" s="42">
        <f t="shared" si="22"/>
        <v>22</v>
      </c>
      <c r="T135" s="5">
        <f t="shared" si="23"/>
        <v>3.9979988564894224</v>
      </c>
    </row>
    <row r="136" spans="1:20" x14ac:dyDescent="0.35">
      <c r="A136">
        <v>134</v>
      </c>
      <c r="B136" t="s">
        <v>320</v>
      </c>
      <c r="C136" s="3" t="s">
        <v>321</v>
      </c>
      <c r="D136" s="5">
        <v>99500</v>
      </c>
      <c r="E136" s="5">
        <v>89288</v>
      </c>
      <c r="F136" t="s">
        <v>14</v>
      </c>
      <c r="G136">
        <v>940</v>
      </c>
      <c r="H136" t="s">
        <v>98</v>
      </c>
      <c r="I136" t="s">
        <v>99</v>
      </c>
      <c r="J136">
        <v>1308459600</v>
      </c>
      <c r="K136">
        <v>1312693200</v>
      </c>
      <c r="L136" s="11">
        <f t="shared" si="16"/>
        <v>40713.208333333336</v>
      </c>
      <c r="M136" s="11">
        <f t="shared" si="17"/>
        <v>40762.208333333336</v>
      </c>
      <c r="N136" t="s">
        <v>42</v>
      </c>
      <c r="O136" t="str">
        <f t="shared" si="18"/>
        <v>film &amp; video</v>
      </c>
      <c r="P136" t="str">
        <f t="shared" si="19"/>
        <v>documentary</v>
      </c>
      <c r="Q136" s="4">
        <f t="shared" si="20"/>
        <v>0.89736683417085428</v>
      </c>
      <c r="R136" s="44">
        <f t="shared" si="21"/>
        <v>94.987234042553197</v>
      </c>
      <c r="S136" s="42">
        <f t="shared" si="22"/>
        <v>49</v>
      </c>
      <c r="T136" s="5">
        <f t="shared" si="23"/>
        <v>1.9385149804602693</v>
      </c>
    </row>
    <row r="137" spans="1:20" x14ac:dyDescent="0.35">
      <c r="A137">
        <v>135</v>
      </c>
      <c r="B137" t="s">
        <v>322</v>
      </c>
      <c r="C137" s="3" t="s">
        <v>323</v>
      </c>
      <c r="D137" s="5">
        <v>7700</v>
      </c>
      <c r="E137" s="5">
        <v>5488</v>
      </c>
      <c r="F137" t="s">
        <v>14</v>
      </c>
      <c r="G137">
        <v>117</v>
      </c>
      <c r="H137" t="s">
        <v>21</v>
      </c>
      <c r="I137" t="s">
        <v>22</v>
      </c>
      <c r="J137">
        <v>1362636000</v>
      </c>
      <c r="K137">
        <v>1363064400</v>
      </c>
      <c r="L137" s="11">
        <f t="shared" si="16"/>
        <v>41340.25</v>
      </c>
      <c r="M137" s="11">
        <f t="shared" si="17"/>
        <v>41345.208333333336</v>
      </c>
      <c r="N137" t="s">
        <v>33</v>
      </c>
      <c r="O137" t="str">
        <f t="shared" si="18"/>
        <v>theater</v>
      </c>
      <c r="P137" t="str">
        <f t="shared" si="19"/>
        <v>plays</v>
      </c>
      <c r="Q137" s="4">
        <f t="shared" si="20"/>
        <v>0.71272727272727276</v>
      </c>
      <c r="R137" s="44">
        <f t="shared" si="21"/>
        <v>46.905982905982903</v>
      </c>
      <c r="S137" s="42">
        <f t="shared" si="22"/>
        <v>4.9583333333357587</v>
      </c>
      <c r="T137" s="5">
        <f t="shared" si="23"/>
        <v>9.4600301659078916</v>
      </c>
    </row>
    <row r="138" spans="1:20" x14ac:dyDescent="0.35">
      <c r="A138">
        <v>136</v>
      </c>
      <c r="B138" t="s">
        <v>324</v>
      </c>
      <c r="C138" s="3" t="s">
        <v>325</v>
      </c>
      <c r="D138" s="5">
        <v>82800</v>
      </c>
      <c r="E138" s="5">
        <v>2721</v>
      </c>
      <c r="F138" t="s">
        <v>74</v>
      </c>
      <c r="G138">
        <v>58</v>
      </c>
      <c r="H138" t="s">
        <v>21</v>
      </c>
      <c r="I138" t="s">
        <v>22</v>
      </c>
      <c r="J138">
        <v>1402117200</v>
      </c>
      <c r="K138">
        <v>1403154000</v>
      </c>
      <c r="L138" s="11">
        <f t="shared" si="16"/>
        <v>41797.208333333336</v>
      </c>
      <c r="M138" s="11">
        <f t="shared" si="17"/>
        <v>41809.208333333336</v>
      </c>
      <c r="N138" t="s">
        <v>53</v>
      </c>
      <c r="O138" t="str">
        <f t="shared" si="18"/>
        <v>film &amp; video</v>
      </c>
      <c r="P138" t="str">
        <f t="shared" si="19"/>
        <v>drama</v>
      </c>
      <c r="Q138" s="4">
        <f t="shared" si="20"/>
        <v>3.2862318840579711E-2</v>
      </c>
      <c r="R138" s="44">
        <f t="shared" si="21"/>
        <v>46.913793103448278</v>
      </c>
      <c r="S138" s="42">
        <f t="shared" si="22"/>
        <v>12</v>
      </c>
      <c r="T138" s="5">
        <f t="shared" si="23"/>
        <v>3.9094827586206899</v>
      </c>
    </row>
    <row r="139" spans="1:20" x14ac:dyDescent="0.35">
      <c r="A139">
        <v>137</v>
      </c>
      <c r="B139" t="s">
        <v>326</v>
      </c>
      <c r="C139" s="3" t="s">
        <v>327</v>
      </c>
      <c r="D139" s="5">
        <v>1800</v>
      </c>
      <c r="E139" s="5">
        <v>4712</v>
      </c>
      <c r="F139" t="s">
        <v>20</v>
      </c>
      <c r="G139">
        <v>50</v>
      </c>
      <c r="H139" t="s">
        <v>21</v>
      </c>
      <c r="I139" t="s">
        <v>22</v>
      </c>
      <c r="J139">
        <v>1286341200</v>
      </c>
      <c r="K139">
        <v>1286859600</v>
      </c>
      <c r="L139" s="11">
        <f t="shared" si="16"/>
        <v>40457.208333333336</v>
      </c>
      <c r="M139" s="11">
        <f t="shared" si="17"/>
        <v>40463.208333333336</v>
      </c>
      <c r="N139" t="s">
        <v>68</v>
      </c>
      <c r="O139" t="str">
        <f t="shared" si="18"/>
        <v>publishing</v>
      </c>
      <c r="P139" t="str">
        <f t="shared" si="19"/>
        <v>nonfiction</v>
      </c>
      <c r="Q139" s="4">
        <f t="shared" si="20"/>
        <v>2.617777777777778</v>
      </c>
      <c r="R139" s="44">
        <f t="shared" si="21"/>
        <v>94.24</v>
      </c>
      <c r="S139" s="42">
        <f t="shared" si="22"/>
        <v>6</v>
      </c>
      <c r="T139" s="5">
        <f t="shared" si="23"/>
        <v>15.706666666666665</v>
      </c>
    </row>
    <row r="140" spans="1:20" ht="31" x14ac:dyDescent="0.35">
      <c r="A140">
        <v>138</v>
      </c>
      <c r="B140" t="s">
        <v>328</v>
      </c>
      <c r="C140" s="3" t="s">
        <v>329</v>
      </c>
      <c r="D140" s="5">
        <v>9600</v>
      </c>
      <c r="E140" s="5">
        <v>9216</v>
      </c>
      <c r="F140" t="s">
        <v>14</v>
      </c>
      <c r="G140">
        <v>115</v>
      </c>
      <c r="H140" t="s">
        <v>21</v>
      </c>
      <c r="I140" t="s">
        <v>22</v>
      </c>
      <c r="J140">
        <v>1348808400</v>
      </c>
      <c r="K140">
        <v>1349326800</v>
      </c>
      <c r="L140" s="11">
        <f t="shared" si="16"/>
        <v>41180.208333333336</v>
      </c>
      <c r="M140" s="11">
        <f t="shared" si="17"/>
        <v>41186.208333333336</v>
      </c>
      <c r="N140" t="s">
        <v>292</v>
      </c>
      <c r="O140" t="str">
        <f t="shared" si="18"/>
        <v>games</v>
      </c>
      <c r="P140" t="str">
        <f t="shared" si="19"/>
        <v>mobile games</v>
      </c>
      <c r="Q140" s="4">
        <f t="shared" si="20"/>
        <v>0.96</v>
      </c>
      <c r="R140" s="44">
        <f t="shared" si="21"/>
        <v>80.139130434782615</v>
      </c>
      <c r="S140" s="42">
        <f t="shared" si="22"/>
        <v>6</v>
      </c>
      <c r="T140" s="5">
        <f t="shared" si="23"/>
        <v>13.356521739130436</v>
      </c>
    </row>
    <row r="141" spans="1:20" x14ac:dyDescent="0.35">
      <c r="A141">
        <v>139</v>
      </c>
      <c r="B141" t="s">
        <v>330</v>
      </c>
      <c r="C141" s="3" t="s">
        <v>331</v>
      </c>
      <c r="D141" s="5">
        <v>92100</v>
      </c>
      <c r="E141" s="5">
        <v>19246</v>
      </c>
      <c r="F141" t="s">
        <v>14</v>
      </c>
      <c r="G141">
        <v>326</v>
      </c>
      <c r="H141" t="s">
        <v>21</v>
      </c>
      <c r="I141" t="s">
        <v>22</v>
      </c>
      <c r="J141">
        <v>1429592400</v>
      </c>
      <c r="K141">
        <v>1430974800</v>
      </c>
      <c r="L141" s="11">
        <f t="shared" si="16"/>
        <v>42115.208333333328</v>
      </c>
      <c r="M141" s="11">
        <f t="shared" si="17"/>
        <v>42131.208333333328</v>
      </c>
      <c r="N141" t="s">
        <v>65</v>
      </c>
      <c r="O141" t="str">
        <f t="shared" si="18"/>
        <v>technology</v>
      </c>
      <c r="P141" t="str">
        <f t="shared" si="19"/>
        <v>wearables</v>
      </c>
      <c r="Q141" s="4">
        <f t="shared" si="20"/>
        <v>0.20896851248642778</v>
      </c>
      <c r="R141" s="44">
        <f t="shared" si="21"/>
        <v>59.036809815950917</v>
      </c>
      <c r="S141" s="42">
        <f t="shared" si="22"/>
        <v>16</v>
      </c>
      <c r="T141" s="5">
        <f t="shared" si="23"/>
        <v>3.6898006134969323</v>
      </c>
    </row>
    <row r="142" spans="1:20" ht="31" x14ac:dyDescent="0.35">
      <c r="A142">
        <v>140</v>
      </c>
      <c r="B142" t="s">
        <v>332</v>
      </c>
      <c r="C142" s="3" t="s">
        <v>333</v>
      </c>
      <c r="D142" s="5">
        <v>5500</v>
      </c>
      <c r="E142" s="5">
        <v>12274</v>
      </c>
      <c r="F142" t="s">
        <v>20</v>
      </c>
      <c r="G142">
        <v>186</v>
      </c>
      <c r="H142" t="s">
        <v>21</v>
      </c>
      <c r="I142" t="s">
        <v>22</v>
      </c>
      <c r="J142">
        <v>1519538400</v>
      </c>
      <c r="K142">
        <v>1519970400</v>
      </c>
      <c r="L142" s="11">
        <f t="shared" si="16"/>
        <v>43156.25</v>
      </c>
      <c r="M142" s="11">
        <f t="shared" si="17"/>
        <v>43161.25</v>
      </c>
      <c r="N142" t="s">
        <v>42</v>
      </c>
      <c r="O142" t="str">
        <f t="shared" si="18"/>
        <v>film &amp; video</v>
      </c>
      <c r="P142" t="str">
        <f t="shared" si="19"/>
        <v>documentary</v>
      </c>
      <c r="Q142" s="4">
        <f t="shared" si="20"/>
        <v>2.2316363636363636</v>
      </c>
      <c r="R142" s="44">
        <f t="shared" si="21"/>
        <v>65.989247311827953</v>
      </c>
      <c r="S142" s="42">
        <f t="shared" si="22"/>
        <v>5</v>
      </c>
      <c r="T142" s="5">
        <f t="shared" si="23"/>
        <v>13.197849462365591</v>
      </c>
    </row>
    <row r="143" spans="1:20" x14ac:dyDescent="0.35">
      <c r="A143">
        <v>141</v>
      </c>
      <c r="B143" t="s">
        <v>334</v>
      </c>
      <c r="C143" s="3" t="s">
        <v>335</v>
      </c>
      <c r="D143" s="5">
        <v>64300</v>
      </c>
      <c r="E143" s="5">
        <v>65323</v>
      </c>
      <c r="F143" t="s">
        <v>20</v>
      </c>
      <c r="G143">
        <v>1071</v>
      </c>
      <c r="H143" t="s">
        <v>21</v>
      </c>
      <c r="I143" t="s">
        <v>22</v>
      </c>
      <c r="J143">
        <v>1434085200</v>
      </c>
      <c r="K143">
        <v>1434603600</v>
      </c>
      <c r="L143" s="11">
        <f t="shared" si="16"/>
        <v>42167.208333333328</v>
      </c>
      <c r="M143" s="11">
        <f t="shared" si="17"/>
        <v>42173.208333333328</v>
      </c>
      <c r="N143" t="s">
        <v>28</v>
      </c>
      <c r="O143" t="str">
        <f t="shared" si="18"/>
        <v>technology</v>
      </c>
      <c r="P143" t="str">
        <f t="shared" si="19"/>
        <v>web</v>
      </c>
      <c r="Q143" s="4">
        <f t="shared" si="20"/>
        <v>1.0159097978227061</v>
      </c>
      <c r="R143" s="44">
        <f t="shared" si="21"/>
        <v>60.992530345471522</v>
      </c>
      <c r="S143" s="42">
        <f t="shared" si="22"/>
        <v>6</v>
      </c>
      <c r="T143" s="5">
        <f t="shared" si="23"/>
        <v>10.165421724245254</v>
      </c>
    </row>
    <row r="144" spans="1:20" ht="31" x14ac:dyDescent="0.35">
      <c r="A144">
        <v>142</v>
      </c>
      <c r="B144" t="s">
        <v>336</v>
      </c>
      <c r="C144" s="3" t="s">
        <v>337</v>
      </c>
      <c r="D144" s="5">
        <v>5000</v>
      </c>
      <c r="E144" s="5">
        <v>11502</v>
      </c>
      <c r="F144" t="s">
        <v>20</v>
      </c>
      <c r="G144">
        <v>117</v>
      </c>
      <c r="H144" t="s">
        <v>21</v>
      </c>
      <c r="I144" t="s">
        <v>22</v>
      </c>
      <c r="J144">
        <v>1333688400</v>
      </c>
      <c r="K144">
        <v>1337230800</v>
      </c>
      <c r="L144" s="11">
        <f t="shared" si="16"/>
        <v>41005.208333333336</v>
      </c>
      <c r="M144" s="11">
        <f t="shared" si="17"/>
        <v>41046.208333333336</v>
      </c>
      <c r="N144" t="s">
        <v>28</v>
      </c>
      <c r="O144" t="str">
        <f t="shared" si="18"/>
        <v>technology</v>
      </c>
      <c r="P144" t="str">
        <f t="shared" si="19"/>
        <v>web</v>
      </c>
      <c r="Q144" s="4">
        <f t="shared" si="20"/>
        <v>2.3003999999999998</v>
      </c>
      <c r="R144" s="44">
        <f t="shared" si="21"/>
        <v>98.307692307692307</v>
      </c>
      <c r="S144" s="42">
        <f t="shared" si="22"/>
        <v>41</v>
      </c>
      <c r="T144" s="5">
        <f t="shared" si="23"/>
        <v>2.3977485928705442</v>
      </c>
    </row>
    <row r="145" spans="1:20" x14ac:dyDescent="0.35">
      <c r="A145">
        <v>143</v>
      </c>
      <c r="B145" t="s">
        <v>338</v>
      </c>
      <c r="C145" s="3" t="s">
        <v>339</v>
      </c>
      <c r="D145" s="5">
        <v>5400</v>
      </c>
      <c r="E145" s="5">
        <v>7322</v>
      </c>
      <c r="F145" t="s">
        <v>20</v>
      </c>
      <c r="G145">
        <v>70</v>
      </c>
      <c r="H145" t="s">
        <v>21</v>
      </c>
      <c r="I145" t="s">
        <v>22</v>
      </c>
      <c r="J145">
        <v>1277701200</v>
      </c>
      <c r="K145">
        <v>1279429200</v>
      </c>
      <c r="L145" s="11">
        <f t="shared" si="16"/>
        <v>40357.208333333336</v>
      </c>
      <c r="M145" s="11">
        <f t="shared" si="17"/>
        <v>40377.208333333336</v>
      </c>
      <c r="N145" t="s">
        <v>60</v>
      </c>
      <c r="O145" t="str">
        <f t="shared" si="18"/>
        <v>music</v>
      </c>
      <c r="P145" t="str">
        <f t="shared" si="19"/>
        <v>indie rock</v>
      </c>
      <c r="Q145" s="4">
        <f t="shared" si="20"/>
        <v>1.355925925925926</v>
      </c>
      <c r="R145" s="44">
        <f t="shared" si="21"/>
        <v>104.6</v>
      </c>
      <c r="S145" s="42">
        <f t="shared" si="22"/>
        <v>20</v>
      </c>
      <c r="T145" s="5">
        <f t="shared" si="23"/>
        <v>5.2299999999999995</v>
      </c>
    </row>
    <row r="146" spans="1:20" x14ac:dyDescent="0.35">
      <c r="A146">
        <v>144</v>
      </c>
      <c r="B146" t="s">
        <v>340</v>
      </c>
      <c r="C146" s="3" t="s">
        <v>341</v>
      </c>
      <c r="D146" s="5">
        <v>9000</v>
      </c>
      <c r="E146" s="5">
        <v>11619</v>
      </c>
      <c r="F146" t="s">
        <v>20</v>
      </c>
      <c r="G146">
        <v>135</v>
      </c>
      <c r="H146" t="s">
        <v>21</v>
      </c>
      <c r="I146" t="s">
        <v>22</v>
      </c>
      <c r="J146">
        <v>1560747600</v>
      </c>
      <c r="K146">
        <v>1561438800</v>
      </c>
      <c r="L146" s="11">
        <f t="shared" si="16"/>
        <v>43633.208333333328</v>
      </c>
      <c r="M146" s="11">
        <f t="shared" si="17"/>
        <v>43641.208333333328</v>
      </c>
      <c r="N146" t="s">
        <v>33</v>
      </c>
      <c r="O146" t="str">
        <f t="shared" si="18"/>
        <v>theater</v>
      </c>
      <c r="P146" t="str">
        <f t="shared" si="19"/>
        <v>plays</v>
      </c>
      <c r="Q146" s="4">
        <f t="shared" si="20"/>
        <v>1.2909999999999999</v>
      </c>
      <c r="R146" s="44">
        <f t="shared" si="21"/>
        <v>86.066666666666663</v>
      </c>
      <c r="S146" s="42">
        <f t="shared" si="22"/>
        <v>8</v>
      </c>
      <c r="T146" s="5">
        <f t="shared" si="23"/>
        <v>10.758333333333333</v>
      </c>
    </row>
    <row r="147" spans="1:20" x14ac:dyDescent="0.35">
      <c r="A147">
        <v>145</v>
      </c>
      <c r="B147" t="s">
        <v>342</v>
      </c>
      <c r="C147" s="3" t="s">
        <v>343</v>
      </c>
      <c r="D147" s="5">
        <v>25000</v>
      </c>
      <c r="E147" s="5">
        <v>59128</v>
      </c>
      <c r="F147" t="s">
        <v>20</v>
      </c>
      <c r="G147">
        <v>768</v>
      </c>
      <c r="H147" t="s">
        <v>98</v>
      </c>
      <c r="I147" t="s">
        <v>99</v>
      </c>
      <c r="J147">
        <v>1410066000</v>
      </c>
      <c r="K147">
        <v>1410498000</v>
      </c>
      <c r="L147" s="11">
        <f t="shared" si="16"/>
        <v>41889.208333333336</v>
      </c>
      <c r="M147" s="11">
        <f t="shared" si="17"/>
        <v>41894.208333333336</v>
      </c>
      <c r="N147" t="s">
        <v>65</v>
      </c>
      <c r="O147" t="str">
        <f t="shared" si="18"/>
        <v>technology</v>
      </c>
      <c r="P147" t="str">
        <f t="shared" si="19"/>
        <v>wearables</v>
      </c>
      <c r="Q147" s="4">
        <f t="shared" si="20"/>
        <v>2.3651200000000001</v>
      </c>
      <c r="R147" s="44">
        <f t="shared" si="21"/>
        <v>76.989583333333329</v>
      </c>
      <c r="S147" s="42">
        <f t="shared" si="22"/>
        <v>5</v>
      </c>
      <c r="T147" s="5">
        <f t="shared" si="23"/>
        <v>15.397916666666665</v>
      </c>
    </row>
    <row r="148" spans="1:20" ht="31" x14ac:dyDescent="0.35">
      <c r="A148">
        <v>146</v>
      </c>
      <c r="B148" t="s">
        <v>344</v>
      </c>
      <c r="C148" s="3" t="s">
        <v>345</v>
      </c>
      <c r="D148" s="5">
        <v>8800</v>
      </c>
      <c r="E148" s="5">
        <v>1518</v>
      </c>
      <c r="F148" t="s">
        <v>74</v>
      </c>
      <c r="G148">
        <v>51</v>
      </c>
      <c r="H148" t="s">
        <v>21</v>
      </c>
      <c r="I148" t="s">
        <v>22</v>
      </c>
      <c r="J148">
        <v>1320732000</v>
      </c>
      <c r="K148">
        <v>1322460000</v>
      </c>
      <c r="L148" s="11">
        <f t="shared" si="16"/>
        <v>40855.25</v>
      </c>
      <c r="M148" s="11">
        <f t="shared" si="17"/>
        <v>40875.25</v>
      </c>
      <c r="N148" t="s">
        <v>33</v>
      </c>
      <c r="O148" t="str">
        <f t="shared" si="18"/>
        <v>theater</v>
      </c>
      <c r="P148" t="str">
        <f t="shared" si="19"/>
        <v>plays</v>
      </c>
      <c r="Q148" s="4">
        <f t="shared" si="20"/>
        <v>0.17249999999999999</v>
      </c>
      <c r="R148" s="44">
        <f t="shared" si="21"/>
        <v>29.764705882352942</v>
      </c>
      <c r="S148" s="42">
        <f t="shared" si="22"/>
        <v>20</v>
      </c>
      <c r="T148" s="5">
        <f t="shared" si="23"/>
        <v>1.4882352941176471</v>
      </c>
    </row>
    <row r="149" spans="1:20" ht="31" x14ac:dyDescent="0.35">
      <c r="A149">
        <v>147</v>
      </c>
      <c r="B149" t="s">
        <v>346</v>
      </c>
      <c r="C149" s="3" t="s">
        <v>347</v>
      </c>
      <c r="D149" s="5">
        <v>8300</v>
      </c>
      <c r="E149" s="5">
        <v>9337</v>
      </c>
      <c r="F149" t="s">
        <v>20</v>
      </c>
      <c r="G149">
        <v>199</v>
      </c>
      <c r="H149" t="s">
        <v>21</v>
      </c>
      <c r="I149" t="s">
        <v>22</v>
      </c>
      <c r="J149">
        <v>1465794000</v>
      </c>
      <c r="K149">
        <v>1466312400</v>
      </c>
      <c r="L149" s="11">
        <f t="shared" si="16"/>
        <v>42534.208333333328</v>
      </c>
      <c r="M149" s="11">
        <f t="shared" si="17"/>
        <v>42540.208333333328</v>
      </c>
      <c r="N149" t="s">
        <v>33</v>
      </c>
      <c r="O149" t="str">
        <f t="shared" si="18"/>
        <v>theater</v>
      </c>
      <c r="P149" t="str">
        <f t="shared" si="19"/>
        <v>plays</v>
      </c>
      <c r="Q149" s="4">
        <f t="shared" si="20"/>
        <v>1.1249397590361445</v>
      </c>
      <c r="R149" s="44">
        <f t="shared" si="21"/>
        <v>46.91959798994975</v>
      </c>
      <c r="S149" s="42">
        <f t="shared" si="22"/>
        <v>6</v>
      </c>
      <c r="T149" s="5">
        <f t="shared" si="23"/>
        <v>7.8199329983249584</v>
      </c>
    </row>
    <row r="150" spans="1:20" x14ac:dyDescent="0.35">
      <c r="A150">
        <v>148</v>
      </c>
      <c r="B150" t="s">
        <v>348</v>
      </c>
      <c r="C150" s="3" t="s">
        <v>349</v>
      </c>
      <c r="D150" s="5">
        <v>9300</v>
      </c>
      <c r="E150" s="5">
        <v>11255</v>
      </c>
      <c r="F150" t="s">
        <v>20</v>
      </c>
      <c r="G150">
        <v>107</v>
      </c>
      <c r="H150" t="s">
        <v>21</v>
      </c>
      <c r="I150" t="s">
        <v>22</v>
      </c>
      <c r="J150">
        <v>1500958800</v>
      </c>
      <c r="K150">
        <v>1501736400</v>
      </c>
      <c r="L150" s="11">
        <f t="shared" si="16"/>
        <v>42941.208333333328</v>
      </c>
      <c r="M150" s="11">
        <f t="shared" si="17"/>
        <v>42950.208333333328</v>
      </c>
      <c r="N150" t="s">
        <v>65</v>
      </c>
      <c r="O150" t="str">
        <f t="shared" si="18"/>
        <v>technology</v>
      </c>
      <c r="P150" t="str">
        <f t="shared" si="19"/>
        <v>wearables</v>
      </c>
      <c r="Q150" s="4">
        <f t="shared" si="20"/>
        <v>1.2102150537634409</v>
      </c>
      <c r="R150" s="44">
        <f t="shared" si="21"/>
        <v>105.18691588785046</v>
      </c>
      <c r="S150" s="42">
        <f t="shared" si="22"/>
        <v>9</v>
      </c>
      <c r="T150" s="5">
        <f t="shared" si="23"/>
        <v>11.687435098650051</v>
      </c>
    </row>
    <row r="151" spans="1:20" x14ac:dyDescent="0.35">
      <c r="A151">
        <v>149</v>
      </c>
      <c r="B151" t="s">
        <v>350</v>
      </c>
      <c r="C151" s="3" t="s">
        <v>351</v>
      </c>
      <c r="D151" s="5">
        <v>6200</v>
      </c>
      <c r="E151" s="5">
        <v>13632</v>
      </c>
      <c r="F151" t="s">
        <v>20</v>
      </c>
      <c r="G151">
        <v>195</v>
      </c>
      <c r="H151" t="s">
        <v>21</v>
      </c>
      <c r="I151" t="s">
        <v>22</v>
      </c>
      <c r="J151">
        <v>1357020000</v>
      </c>
      <c r="K151">
        <v>1361512800</v>
      </c>
      <c r="L151" s="11">
        <f t="shared" si="16"/>
        <v>41275.25</v>
      </c>
      <c r="M151" s="11">
        <f t="shared" si="17"/>
        <v>41327.25</v>
      </c>
      <c r="N151" t="s">
        <v>60</v>
      </c>
      <c r="O151" t="str">
        <f t="shared" si="18"/>
        <v>music</v>
      </c>
      <c r="P151" t="str">
        <f t="shared" si="19"/>
        <v>indie rock</v>
      </c>
      <c r="Q151" s="4">
        <f t="shared" si="20"/>
        <v>2.1987096774193549</v>
      </c>
      <c r="R151" s="44">
        <f t="shared" si="21"/>
        <v>69.907692307692301</v>
      </c>
      <c r="S151" s="42">
        <f t="shared" si="22"/>
        <v>52</v>
      </c>
      <c r="T151" s="5">
        <f t="shared" si="23"/>
        <v>1.344378698224852</v>
      </c>
    </row>
    <row r="152" spans="1:20" x14ac:dyDescent="0.35">
      <c r="A152">
        <v>150</v>
      </c>
      <c r="B152" t="s">
        <v>352</v>
      </c>
      <c r="C152" s="3" t="s">
        <v>353</v>
      </c>
      <c r="D152" s="5">
        <v>100</v>
      </c>
      <c r="E152" s="5">
        <v>1</v>
      </c>
      <c r="F152" t="s">
        <v>14</v>
      </c>
      <c r="G152">
        <v>1</v>
      </c>
      <c r="H152" t="s">
        <v>21</v>
      </c>
      <c r="I152" t="s">
        <v>22</v>
      </c>
      <c r="J152">
        <v>1544940000</v>
      </c>
      <c r="K152">
        <v>1545026400</v>
      </c>
      <c r="L152" s="11">
        <f t="shared" si="16"/>
        <v>43450.25</v>
      </c>
      <c r="M152" s="11">
        <f t="shared" si="17"/>
        <v>43451.25</v>
      </c>
      <c r="N152" t="s">
        <v>23</v>
      </c>
      <c r="O152" t="str">
        <f t="shared" si="18"/>
        <v>music</v>
      </c>
      <c r="P152" t="str">
        <f t="shared" si="19"/>
        <v>rock</v>
      </c>
      <c r="Q152" s="4">
        <f t="shared" si="20"/>
        <v>0.01</v>
      </c>
      <c r="R152" s="44">
        <f t="shared" si="21"/>
        <v>1</v>
      </c>
      <c r="S152" s="42">
        <f t="shared" si="22"/>
        <v>1</v>
      </c>
      <c r="T152" s="5">
        <f t="shared" si="23"/>
        <v>1</v>
      </c>
    </row>
    <row r="153" spans="1:20" x14ac:dyDescent="0.35">
      <c r="A153">
        <v>151</v>
      </c>
      <c r="B153" t="s">
        <v>354</v>
      </c>
      <c r="C153" s="3" t="s">
        <v>355</v>
      </c>
      <c r="D153" s="5">
        <v>137200</v>
      </c>
      <c r="E153" s="5">
        <v>88037</v>
      </c>
      <c r="F153" t="s">
        <v>14</v>
      </c>
      <c r="G153">
        <v>1467</v>
      </c>
      <c r="H153" t="s">
        <v>21</v>
      </c>
      <c r="I153" t="s">
        <v>22</v>
      </c>
      <c r="J153">
        <v>1402290000</v>
      </c>
      <c r="K153">
        <v>1406696400</v>
      </c>
      <c r="L153" s="11">
        <f t="shared" si="16"/>
        <v>41799.208333333336</v>
      </c>
      <c r="M153" s="11">
        <f t="shared" si="17"/>
        <v>41850.208333333336</v>
      </c>
      <c r="N153" t="s">
        <v>50</v>
      </c>
      <c r="O153" t="str">
        <f t="shared" si="18"/>
        <v>music</v>
      </c>
      <c r="P153" t="str">
        <f t="shared" si="19"/>
        <v>electric music</v>
      </c>
      <c r="Q153" s="4">
        <f t="shared" si="20"/>
        <v>0.64166909620991253</v>
      </c>
      <c r="R153" s="44">
        <f t="shared" si="21"/>
        <v>60.011588275391958</v>
      </c>
      <c r="S153" s="42">
        <f t="shared" si="22"/>
        <v>51</v>
      </c>
      <c r="T153" s="5">
        <f t="shared" si="23"/>
        <v>1.1766978093214109</v>
      </c>
    </row>
    <row r="154" spans="1:20" x14ac:dyDescent="0.35">
      <c r="A154">
        <v>152</v>
      </c>
      <c r="B154" t="s">
        <v>356</v>
      </c>
      <c r="C154" s="3" t="s">
        <v>357</v>
      </c>
      <c r="D154" s="5">
        <v>41500</v>
      </c>
      <c r="E154" s="5">
        <v>175573</v>
      </c>
      <c r="F154" t="s">
        <v>20</v>
      </c>
      <c r="G154">
        <v>3376</v>
      </c>
      <c r="H154" t="s">
        <v>21</v>
      </c>
      <c r="I154" t="s">
        <v>22</v>
      </c>
      <c r="J154">
        <v>1487311200</v>
      </c>
      <c r="K154">
        <v>1487916000</v>
      </c>
      <c r="L154" s="11">
        <f t="shared" si="16"/>
        <v>42783.25</v>
      </c>
      <c r="M154" s="11">
        <f t="shared" si="17"/>
        <v>42790.25</v>
      </c>
      <c r="N154" t="s">
        <v>60</v>
      </c>
      <c r="O154" t="str">
        <f t="shared" si="18"/>
        <v>music</v>
      </c>
      <c r="P154" t="str">
        <f t="shared" si="19"/>
        <v>indie rock</v>
      </c>
      <c r="Q154" s="4">
        <f t="shared" si="20"/>
        <v>4.2306746987951804</v>
      </c>
      <c r="R154" s="44">
        <f t="shared" si="21"/>
        <v>52.006220379146917</v>
      </c>
      <c r="S154" s="42">
        <f t="shared" si="22"/>
        <v>7</v>
      </c>
      <c r="T154" s="5">
        <f t="shared" si="23"/>
        <v>7.4294600541638456</v>
      </c>
    </row>
    <row r="155" spans="1:20" x14ac:dyDescent="0.35">
      <c r="A155">
        <v>153</v>
      </c>
      <c r="B155" t="s">
        <v>358</v>
      </c>
      <c r="C155" s="3" t="s">
        <v>359</v>
      </c>
      <c r="D155" s="5">
        <v>189400</v>
      </c>
      <c r="E155" s="5">
        <v>176112</v>
      </c>
      <c r="F155" t="s">
        <v>14</v>
      </c>
      <c r="G155">
        <v>5681</v>
      </c>
      <c r="H155" t="s">
        <v>21</v>
      </c>
      <c r="I155" t="s">
        <v>22</v>
      </c>
      <c r="J155">
        <v>1350622800</v>
      </c>
      <c r="K155">
        <v>1351141200</v>
      </c>
      <c r="L155" s="11">
        <f t="shared" si="16"/>
        <v>41201.208333333336</v>
      </c>
      <c r="M155" s="11">
        <f t="shared" si="17"/>
        <v>41207.208333333336</v>
      </c>
      <c r="N155" t="s">
        <v>33</v>
      </c>
      <c r="O155" t="str">
        <f t="shared" si="18"/>
        <v>theater</v>
      </c>
      <c r="P155" t="str">
        <f t="shared" si="19"/>
        <v>plays</v>
      </c>
      <c r="Q155" s="4">
        <f t="shared" si="20"/>
        <v>0.92984160506863778</v>
      </c>
      <c r="R155" s="44">
        <f t="shared" si="21"/>
        <v>31.000176025347649</v>
      </c>
      <c r="S155" s="42">
        <f t="shared" si="22"/>
        <v>6</v>
      </c>
      <c r="T155" s="5">
        <f t="shared" si="23"/>
        <v>5.1666960042246082</v>
      </c>
    </row>
    <row r="156" spans="1:20" x14ac:dyDescent="0.35">
      <c r="A156">
        <v>154</v>
      </c>
      <c r="B156" t="s">
        <v>360</v>
      </c>
      <c r="C156" s="3" t="s">
        <v>361</v>
      </c>
      <c r="D156" s="5">
        <v>171300</v>
      </c>
      <c r="E156" s="5">
        <v>100650</v>
      </c>
      <c r="F156" t="s">
        <v>14</v>
      </c>
      <c r="G156">
        <v>1059</v>
      </c>
      <c r="H156" t="s">
        <v>21</v>
      </c>
      <c r="I156" t="s">
        <v>22</v>
      </c>
      <c r="J156">
        <v>1463029200</v>
      </c>
      <c r="K156">
        <v>1465016400</v>
      </c>
      <c r="L156" s="11">
        <f t="shared" si="16"/>
        <v>42502.208333333328</v>
      </c>
      <c r="M156" s="11">
        <f t="shared" si="17"/>
        <v>42525.208333333328</v>
      </c>
      <c r="N156" t="s">
        <v>60</v>
      </c>
      <c r="O156" t="str">
        <f t="shared" si="18"/>
        <v>music</v>
      </c>
      <c r="P156" t="str">
        <f t="shared" si="19"/>
        <v>indie rock</v>
      </c>
      <c r="Q156" s="4">
        <f t="shared" si="20"/>
        <v>0.58756567425569173</v>
      </c>
      <c r="R156" s="44">
        <f t="shared" si="21"/>
        <v>95.042492917847028</v>
      </c>
      <c r="S156" s="42">
        <f t="shared" si="22"/>
        <v>23</v>
      </c>
      <c r="T156" s="5">
        <f t="shared" si="23"/>
        <v>4.1322823007759579</v>
      </c>
    </row>
    <row r="157" spans="1:20" x14ac:dyDescent="0.35">
      <c r="A157">
        <v>155</v>
      </c>
      <c r="B157" t="s">
        <v>362</v>
      </c>
      <c r="C157" s="3" t="s">
        <v>363</v>
      </c>
      <c r="D157" s="5">
        <v>139500</v>
      </c>
      <c r="E157" s="5">
        <v>90706</v>
      </c>
      <c r="F157" t="s">
        <v>14</v>
      </c>
      <c r="G157">
        <v>1194</v>
      </c>
      <c r="H157" t="s">
        <v>21</v>
      </c>
      <c r="I157" t="s">
        <v>22</v>
      </c>
      <c r="J157">
        <v>1269493200</v>
      </c>
      <c r="K157">
        <v>1270789200</v>
      </c>
      <c r="L157" s="11">
        <f t="shared" si="16"/>
        <v>40262.208333333336</v>
      </c>
      <c r="M157" s="11">
        <f t="shared" si="17"/>
        <v>40277.208333333336</v>
      </c>
      <c r="N157" t="s">
        <v>33</v>
      </c>
      <c r="O157" t="str">
        <f t="shared" si="18"/>
        <v>theater</v>
      </c>
      <c r="P157" t="str">
        <f t="shared" si="19"/>
        <v>plays</v>
      </c>
      <c r="Q157" s="4">
        <f t="shared" si="20"/>
        <v>0.65022222222222226</v>
      </c>
      <c r="R157" s="44">
        <f t="shared" si="21"/>
        <v>75.968174204355108</v>
      </c>
      <c r="S157" s="42">
        <f t="shared" si="22"/>
        <v>15</v>
      </c>
      <c r="T157" s="5">
        <f t="shared" si="23"/>
        <v>5.0645449469570076</v>
      </c>
    </row>
    <row r="158" spans="1:20" x14ac:dyDescent="0.35">
      <c r="A158">
        <v>156</v>
      </c>
      <c r="B158" t="s">
        <v>364</v>
      </c>
      <c r="C158" s="3" t="s">
        <v>365</v>
      </c>
      <c r="D158" s="5">
        <v>36400</v>
      </c>
      <c r="E158" s="5">
        <v>26914</v>
      </c>
      <c r="F158" t="s">
        <v>74</v>
      </c>
      <c r="G158">
        <v>379</v>
      </c>
      <c r="H158" t="s">
        <v>26</v>
      </c>
      <c r="I158" t="s">
        <v>27</v>
      </c>
      <c r="J158">
        <v>1570251600</v>
      </c>
      <c r="K158">
        <v>1572325200</v>
      </c>
      <c r="L158" s="11">
        <f t="shared" si="16"/>
        <v>43743.208333333328</v>
      </c>
      <c r="M158" s="11">
        <f t="shared" si="17"/>
        <v>43767.208333333328</v>
      </c>
      <c r="N158" t="s">
        <v>23</v>
      </c>
      <c r="O158" t="str">
        <f t="shared" si="18"/>
        <v>music</v>
      </c>
      <c r="P158" t="str">
        <f t="shared" si="19"/>
        <v>rock</v>
      </c>
      <c r="Q158" s="4">
        <f t="shared" si="20"/>
        <v>0.73939560439560437</v>
      </c>
      <c r="R158" s="44">
        <f t="shared" si="21"/>
        <v>71.013192612137203</v>
      </c>
      <c r="S158" s="42">
        <f t="shared" si="22"/>
        <v>24</v>
      </c>
      <c r="T158" s="5">
        <f t="shared" si="23"/>
        <v>2.9588830255057168</v>
      </c>
    </row>
    <row r="159" spans="1:20" x14ac:dyDescent="0.35">
      <c r="A159">
        <v>157</v>
      </c>
      <c r="B159" t="s">
        <v>366</v>
      </c>
      <c r="C159" s="3" t="s">
        <v>367</v>
      </c>
      <c r="D159" s="5">
        <v>4200</v>
      </c>
      <c r="E159" s="5">
        <v>2212</v>
      </c>
      <c r="F159" t="s">
        <v>14</v>
      </c>
      <c r="G159">
        <v>30</v>
      </c>
      <c r="H159" t="s">
        <v>26</v>
      </c>
      <c r="I159" t="s">
        <v>27</v>
      </c>
      <c r="J159">
        <v>1388383200</v>
      </c>
      <c r="K159">
        <v>1389420000</v>
      </c>
      <c r="L159" s="11">
        <f t="shared" si="16"/>
        <v>41638.25</v>
      </c>
      <c r="M159" s="11">
        <f t="shared" si="17"/>
        <v>41650.25</v>
      </c>
      <c r="N159" t="s">
        <v>122</v>
      </c>
      <c r="O159" t="str">
        <f t="shared" si="18"/>
        <v>photography</v>
      </c>
      <c r="P159" t="str">
        <f t="shared" si="19"/>
        <v>photography books</v>
      </c>
      <c r="Q159" s="4">
        <f t="shared" si="20"/>
        <v>0.52666666666666662</v>
      </c>
      <c r="R159" s="44">
        <f t="shared" si="21"/>
        <v>73.733333333333334</v>
      </c>
      <c r="S159" s="42">
        <f t="shared" si="22"/>
        <v>12</v>
      </c>
      <c r="T159" s="5">
        <f t="shared" si="23"/>
        <v>6.1444444444444448</v>
      </c>
    </row>
    <row r="160" spans="1:20" x14ac:dyDescent="0.35">
      <c r="A160">
        <v>158</v>
      </c>
      <c r="B160" t="s">
        <v>368</v>
      </c>
      <c r="C160" s="3" t="s">
        <v>369</v>
      </c>
      <c r="D160" s="5">
        <v>2100</v>
      </c>
      <c r="E160" s="5">
        <v>4640</v>
      </c>
      <c r="F160" t="s">
        <v>20</v>
      </c>
      <c r="G160">
        <v>41</v>
      </c>
      <c r="H160" t="s">
        <v>21</v>
      </c>
      <c r="I160" t="s">
        <v>22</v>
      </c>
      <c r="J160">
        <v>1449554400</v>
      </c>
      <c r="K160">
        <v>1449640800</v>
      </c>
      <c r="L160" s="11">
        <f t="shared" si="16"/>
        <v>42346.25</v>
      </c>
      <c r="M160" s="11">
        <f t="shared" si="17"/>
        <v>42347.25</v>
      </c>
      <c r="N160" t="s">
        <v>23</v>
      </c>
      <c r="O160" t="str">
        <f t="shared" si="18"/>
        <v>music</v>
      </c>
      <c r="P160" t="str">
        <f t="shared" si="19"/>
        <v>rock</v>
      </c>
      <c r="Q160" s="4">
        <f t="shared" si="20"/>
        <v>2.2095238095238097</v>
      </c>
      <c r="R160" s="44">
        <f t="shared" si="21"/>
        <v>113.17073170731707</v>
      </c>
      <c r="S160" s="42">
        <f t="shared" si="22"/>
        <v>1</v>
      </c>
      <c r="T160" s="5">
        <f t="shared" si="23"/>
        <v>113.17073170731707</v>
      </c>
    </row>
    <row r="161" spans="1:20" x14ac:dyDescent="0.35">
      <c r="A161">
        <v>159</v>
      </c>
      <c r="B161" t="s">
        <v>370</v>
      </c>
      <c r="C161" s="3" t="s">
        <v>371</v>
      </c>
      <c r="D161" s="5">
        <v>191200</v>
      </c>
      <c r="E161" s="5">
        <v>191222</v>
      </c>
      <c r="F161" t="s">
        <v>20</v>
      </c>
      <c r="G161">
        <v>1821</v>
      </c>
      <c r="H161" t="s">
        <v>21</v>
      </c>
      <c r="I161" t="s">
        <v>22</v>
      </c>
      <c r="J161">
        <v>1553662800</v>
      </c>
      <c r="K161">
        <v>1555218000</v>
      </c>
      <c r="L161" s="11">
        <f t="shared" si="16"/>
        <v>43551.208333333328</v>
      </c>
      <c r="M161" s="11">
        <f t="shared" si="17"/>
        <v>43569.208333333328</v>
      </c>
      <c r="N161" t="s">
        <v>33</v>
      </c>
      <c r="O161" t="str">
        <f t="shared" si="18"/>
        <v>theater</v>
      </c>
      <c r="P161" t="str">
        <f t="shared" si="19"/>
        <v>plays</v>
      </c>
      <c r="Q161" s="4">
        <f t="shared" si="20"/>
        <v>1.0001150627615063</v>
      </c>
      <c r="R161" s="44">
        <f t="shared" si="21"/>
        <v>105.00933552992861</v>
      </c>
      <c r="S161" s="42">
        <f t="shared" si="22"/>
        <v>18</v>
      </c>
      <c r="T161" s="5">
        <f t="shared" si="23"/>
        <v>5.8338519738849222</v>
      </c>
    </row>
    <row r="162" spans="1:20" x14ac:dyDescent="0.35">
      <c r="A162">
        <v>160</v>
      </c>
      <c r="B162" t="s">
        <v>372</v>
      </c>
      <c r="C162" s="3" t="s">
        <v>373</v>
      </c>
      <c r="D162" s="5">
        <v>8000</v>
      </c>
      <c r="E162" s="5">
        <v>12985</v>
      </c>
      <c r="F162" t="s">
        <v>20</v>
      </c>
      <c r="G162">
        <v>164</v>
      </c>
      <c r="H162" t="s">
        <v>21</v>
      </c>
      <c r="I162" t="s">
        <v>22</v>
      </c>
      <c r="J162">
        <v>1556341200</v>
      </c>
      <c r="K162">
        <v>1557723600</v>
      </c>
      <c r="L162" s="11">
        <f t="shared" si="16"/>
        <v>43582.208333333328</v>
      </c>
      <c r="M162" s="11">
        <f t="shared" si="17"/>
        <v>43598.208333333328</v>
      </c>
      <c r="N162" t="s">
        <v>65</v>
      </c>
      <c r="O162" t="str">
        <f t="shared" si="18"/>
        <v>technology</v>
      </c>
      <c r="P162" t="str">
        <f t="shared" si="19"/>
        <v>wearables</v>
      </c>
      <c r="Q162" s="4">
        <f t="shared" si="20"/>
        <v>1.6231249999999999</v>
      </c>
      <c r="R162" s="44">
        <f t="shared" si="21"/>
        <v>79.176829268292678</v>
      </c>
      <c r="S162" s="42">
        <f t="shared" si="22"/>
        <v>16</v>
      </c>
      <c r="T162" s="5">
        <f t="shared" si="23"/>
        <v>4.9485518292682924</v>
      </c>
    </row>
    <row r="163" spans="1:20" ht="31" x14ac:dyDescent="0.35">
      <c r="A163">
        <v>161</v>
      </c>
      <c r="B163" t="s">
        <v>374</v>
      </c>
      <c r="C163" s="3" t="s">
        <v>375</v>
      </c>
      <c r="D163" s="5">
        <v>5500</v>
      </c>
      <c r="E163" s="5">
        <v>4300</v>
      </c>
      <c r="F163" t="s">
        <v>14</v>
      </c>
      <c r="G163">
        <v>75</v>
      </c>
      <c r="H163" t="s">
        <v>21</v>
      </c>
      <c r="I163" t="s">
        <v>22</v>
      </c>
      <c r="J163">
        <v>1442984400</v>
      </c>
      <c r="K163">
        <v>1443502800</v>
      </c>
      <c r="L163" s="11">
        <f t="shared" si="16"/>
        <v>42270.208333333328</v>
      </c>
      <c r="M163" s="11">
        <f t="shared" si="17"/>
        <v>42276.208333333328</v>
      </c>
      <c r="N163" t="s">
        <v>28</v>
      </c>
      <c r="O163" t="str">
        <f t="shared" si="18"/>
        <v>technology</v>
      </c>
      <c r="P163" t="str">
        <f t="shared" si="19"/>
        <v>web</v>
      </c>
      <c r="Q163" s="4">
        <f t="shared" si="20"/>
        <v>0.78181818181818186</v>
      </c>
      <c r="R163" s="44">
        <f t="shared" si="21"/>
        <v>57.333333333333336</v>
      </c>
      <c r="S163" s="42">
        <f t="shared" si="22"/>
        <v>6</v>
      </c>
      <c r="T163" s="5">
        <f t="shared" si="23"/>
        <v>9.5555555555555554</v>
      </c>
    </row>
    <row r="164" spans="1:20" ht="31" x14ac:dyDescent="0.35">
      <c r="A164">
        <v>162</v>
      </c>
      <c r="B164" t="s">
        <v>376</v>
      </c>
      <c r="C164" s="3" t="s">
        <v>377</v>
      </c>
      <c r="D164" s="5">
        <v>6100</v>
      </c>
      <c r="E164" s="5">
        <v>9134</v>
      </c>
      <c r="F164" t="s">
        <v>20</v>
      </c>
      <c r="G164">
        <v>157</v>
      </c>
      <c r="H164" t="s">
        <v>98</v>
      </c>
      <c r="I164" t="s">
        <v>99</v>
      </c>
      <c r="J164">
        <v>1544248800</v>
      </c>
      <c r="K164">
        <v>1546840800</v>
      </c>
      <c r="L164" s="11">
        <f t="shared" si="16"/>
        <v>43442.25</v>
      </c>
      <c r="M164" s="11">
        <f t="shared" si="17"/>
        <v>43472.25</v>
      </c>
      <c r="N164" t="s">
        <v>23</v>
      </c>
      <c r="O164" t="str">
        <f t="shared" si="18"/>
        <v>music</v>
      </c>
      <c r="P164" t="str">
        <f t="shared" si="19"/>
        <v>rock</v>
      </c>
      <c r="Q164" s="4">
        <f t="shared" si="20"/>
        <v>1.4973770491803278</v>
      </c>
      <c r="R164" s="44">
        <f t="shared" si="21"/>
        <v>58.178343949044589</v>
      </c>
      <c r="S164" s="42">
        <f t="shared" si="22"/>
        <v>30</v>
      </c>
      <c r="T164" s="5">
        <f t="shared" si="23"/>
        <v>1.9392781316348195</v>
      </c>
    </row>
    <row r="165" spans="1:20" x14ac:dyDescent="0.35">
      <c r="A165">
        <v>163</v>
      </c>
      <c r="B165" t="s">
        <v>378</v>
      </c>
      <c r="C165" s="3" t="s">
        <v>379</v>
      </c>
      <c r="D165" s="5">
        <v>3500</v>
      </c>
      <c r="E165" s="5">
        <v>8864</v>
      </c>
      <c r="F165" t="s">
        <v>20</v>
      </c>
      <c r="G165">
        <v>246</v>
      </c>
      <c r="H165" t="s">
        <v>21</v>
      </c>
      <c r="I165" t="s">
        <v>22</v>
      </c>
      <c r="J165">
        <v>1508475600</v>
      </c>
      <c r="K165">
        <v>1512712800</v>
      </c>
      <c r="L165" s="11">
        <f t="shared" si="16"/>
        <v>43028.208333333328</v>
      </c>
      <c r="M165" s="11">
        <f t="shared" si="17"/>
        <v>43077.25</v>
      </c>
      <c r="N165" t="s">
        <v>122</v>
      </c>
      <c r="O165" t="str">
        <f t="shared" si="18"/>
        <v>photography</v>
      </c>
      <c r="P165" t="str">
        <f t="shared" si="19"/>
        <v>photography books</v>
      </c>
      <c r="Q165" s="4">
        <f t="shared" si="20"/>
        <v>2.5325714285714285</v>
      </c>
      <c r="R165" s="44">
        <f t="shared" si="21"/>
        <v>36.032520325203251</v>
      </c>
      <c r="S165" s="42">
        <f t="shared" si="22"/>
        <v>49.041666666671517</v>
      </c>
      <c r="T165" s="5">
        <f t="shared" si="23"/>
        <v>0.73473278488087723</v>
      </c>
    </row>
    <row r="166" spans="1:20" x14ac:dyDescent="0.35">
      <c r="A166">
        <v>164</v>
      </c>
      <c r="B166" t="s">
        <v>380</v>
      </c>
      <c r="C166" s="3" t="s">
        <v>381</v>
      </c>
      <c r="D166" s="5">
        <v>150500</v>
      </c>
      <c r="E166" s="5">
        <v>150755</v>
      </c>
      <c r="F166" t="s">
        <v>20</v>
      </c>
      <c r="G166">
        <v>1396</v>
      </c>
      <c r="H166" t="s">
        <v>21</v>
      </c>
      <c r="I166" t="s">
        <v>22</v>
      </c>
      <c r="J166">
        <v>1507438800</v>
      </c>
      <c r="K166">
        <v>1507525200</v>
      </c>
      <c r="L166" s="11">
        <f t="shared" si="16"/>
        <v>43016.208333333328</v>
      </c>
      <c r="M166" s="11">
        <f t="shared" si="17"/>
        <v>43017.208333333328</v>
      </c>
      <c r="N166" t="s">
        <v>33</v>
      </c>
      <c r="O166" t="str">
        <f t="shared" si="18"/>
        <v>theater</v>
      </c>
      <c r="P166" t="str">
        <f t="shared" si="19"/>
        <v>plays</v>
      </c>
      <c r="Q166" s="4">
        <f t="shared" si="20"/>
        <v>1.0016943521594683</v>
      </c>
      <c r="R166" s="44">
        <f t="shared" si="21"/>
        <v>107.99068767908309</v>
      </c>
      <c r="S166" s="42">
        <f t="shared" si="22"/>
        <v>1</v>
      </c>
      <c r="T166" s="5">
        <f t="shared" si="23"/>
        <v>107.99068767908309</v>
      </c>
    </row>
    <row r="167" spans="1:20" x14ac:dyDescent="0.35">
      <c r="A167">
        <v>165</v>
      </c>
      <c r="B167" t="s">
        <v>382</v>
      </c>
      <c r="C167" s="3" t="s">
        <v>383</v>
      </c>
      <c r="D167" s="5">
        <v>90400</v>
      </c>
      <c r="E167" s="5">
        <v>110279</v>
      </c>
      <c r="F167" t="s">
        <v>20</v>
      </c>
      <c r="G167">
        <v>2506</v>
      </c>
      <c r="H167" t="s">
        <v>21</v>
      </c>
      <c r="I167" t="s">
        <v>22</v>
      </c>
      <c r="J167">
        <v>1501563600</v>
      </c>
      <c r="K167">
        <v>1504328400</v>
      </c>
      <c r="L167" s="11">
        <f t="shared" si="16"/>
        <v>42948.208333333328</v>
      </c>
      <c r="M167" s="11">
        <f t="shared" si="17"/>
        <v>42980.208333333328</v>
      </c>
      <c r="N167" t="s">
        <v>28</v>
      </c>
      <c r="O167" t="str">
        <f t="shared" si="18"/>
        <v>technology</v>
      </c>
      <c r="P167" t="str">
        <f t="shared" si="19"/>
        <v>web</v>
      </c>
      <c r="Q167" s="4">
        <f t="shared" si="20"/>
        <v>1.2199004424778761</v>
      </c>
      <c r="R167" s="44">
        <f t="shared" si="21"/>
        <v>44.005985634477256</v>
      </c>
      <c r="S167" s="42">
        <f t="shared" si="22"/>
        <v>32</v>
      </c>
      <c r="T167" s="5">
        <f t="shared" si="23"/>
        <v>1.3751870510774142</v>
      </c>
    </row>
    <row r="168" spans="1:20" x14ac:dyDescent="0.35">
      <c r="A168">
        <v>166</v>
      </c>
      <c r="B168" t="s">
        <v>384</v>
      </c>
      <c r="C168" s="3" t="s">
        <v>385</v>
      </c>
      <c r="D168" s="5">
        <v>9800</v>
      </c>
      <c r="E168" s="5">
        <v>13439</v>
      </c>
      <c r="F168" t="s">
        <v>20</v>
      </c>
      <c r="G168">
        <v>244</v>
      </c>
      <c r="H168" t="s">
        <v>21</v>
      </c>
      <c r="I168" t="s">
        <v>22</v>
      </c>
      <c r="J168">
        <v>1292997600</v>
      </c>
      <c r="K168">
        <v>1293343200</v>
      </c>
      <c r="L168" s="11">
        <f t="shared" si="16"/>
        <v>40534.25</v>
      </c>
      <c r="M168" s="11">
        <f t="shared" si="17"/>
        <v>40538.25</v>
      </c>
      <c r="N168" t="s">
        <v>122</v>
      </c>
      <c r="O168" t="str">
        <f t="shared" si="18"/>
        <v>photography</v>
      </c>
      <c r="P168" t="str">
        <f t="shared" si="19"/>
        <v>photography books</v>
      </c>
      <c r="Q168" s="4">
        <f t="shared" si="20"/>
        <v>1.3713265306122449</v>
      </c>
      <c r="R168" s="44">
        <f t="shared" si="21"/>
        <v>55.077868852459019</v>
      </c>
      <c r="S168" s="42">
        <f t="shared" si="22"/>
        <v>4</v>
      </c>
      <c r="T168" s="5">
        <f t="shared" si="23"/>
        <v>13.769467213114755</v>
      </c>
    </row>
    <row r="169" spans="1:20" x14ac:dyDescent="0.35">
      <c r="A169">
        <v>167</v>
      </c>
      <c r="B169" t="s">
        <v>386</v>
      </c>
      <c r="C169" s="3" t="s">
        <v>387</v>
      </c>
      <c r="D169" s="5">
        <v>2600</v>
      </c>
      <c r="E169" s="5">
        <v>10804</v>
      </c>
      <c r="F169" t="s">
        <v>20</v>
      </c>
      <c r="G169">
        <v>146</v>
      </c>
      <c r="H169" t="s">
        <v>26</v>
      </c>
      <c r="I169" t="s">
        <v>27</v>
      </c>
      <c r="J169">
        <v>1370840400</v>
      </c>
      <c r="K169">
        <v>1371704400</v>
      </c>
      <c r="L169" s="11">
        <f t="shared" si="16"/>
        <v>41435.208333333336</v>
      </c>
      <c r="M169" s="11">
        <f t="shared" si="17"/>
        <v>41445.208333333336</v>
      </c>
      <c r="N169" t="s">
        <v>33</v>
      </c>
      <c r="O169" t="str">
        <f t="shared" si="18"/>
        <v>theater</v>
      </c>
      <c r="P169" t="str">
        <f t="shared" si="19"/>
        <v>plays</v>
      </c>
      <c r="Q169" s="4">
        <f t="shared" si="20"/>
        <v>4.155384615384615</v>
      </c>
      <c r="R169" s="44">
        <f t="shared" si="21"/>
        <v>74</v>
      </c>
      <c r="S169" s="42">
        <f t="shared" si="22"/>
        <v>10</v>
      </c>
      <c r="T169" s="5">
        <f t="shared" si="23"/>
        <v>7.4</v>
      </c>
    </row>
    <row r="170" spans="1:20" x14ac:dyDescent="0.35">
      <c r="A170">
        <v>168</v>
      </c>
      <c r="B170" t="s">
        <v>388</v>
      </c>
      <c r="C170" s="3" t="s">
        <v>389</v>
      </c>
      <c r="D170" s="5">
        <v>128100</v>
      </c>
      <c r="E170" s="5">
        <v>40107</v>
      </c>
      <c r="F170" t="s">
        <v>14</v>
      </c>
      <c r="G170">
        <v>955</v>
      </c>
      <c r="H170" t="s">
        <v>36</v>
      </c>
      <c r="I170" t="s">
        <v>37</v>
      </c>
      <c r="J170">
        <v>1550815200</v>
      </c>
      <c r="K170">
        <v>1552798800</v>
      </c>
      <c r="L170" s="11">
        <f t="shared" si="16"/>
        <v>43518.25</v>
      </c>
      <c r="M170" s="11">
        <f t="shared" si="17"/>
        <v>43541.208333333328</v>
      </c>
      <c r="N170" t="s">
        <v>60</v>
      </c>
      <c r="O170" t="str">
        <f t="shared" si="18"/>
        <v>music</v>
      </c>
      <c r="P170" t="str">
        <f t="shared" si="19"/>
        <v>indie rock</v>
      </c>
      <c r="Q170" s="4">
        <f t="shared" si="20"/>
        <v>0.3130913348946136</v>
      </c>
      <c r="R170" s="44">
        <f t="shared" si="21"/>
        <v>41.996858638743454</v>
      </c>
      <c r="S170" s="42">
        <f t="shared" si="22"/>
        <v>22.958333333328483</v>
      </c>
      <c r="T170" s="5">
        <f t="shared" si="23"/>
        <v>1.8292642601271432</v>
      </c>
    </row>
    <row r="171" spans="1:20" x14ac:dyDescent="0.35">
      <c r="A171">
        <v>169</v>
      </c>
      <c r="B171" t="s">
        <v>390</v>
      </c>
      <c r="C171" s="3" t="s">
        <v>391</v>
      </c>
      <c r="D171" s="5">
        <v>23300</v>
      </c>
      <c r="E171" s="5">
        <v>98811</v>
      </c>
      <c r="F171" t="s">
        <v>20</v>
      </c>
      <c r="G171">
        <v>1267</v>
      </c>
      <c r="H171" t="s">
        <v>21</v>
      </c>
      <c r="I171" t="s">
        <v>22</v>
      </c>
      <c r="J171">
        <v>1339909200</v>
      </c>
      <c r="K171">
        <v>1342328400</v>
      </c>
      <c r="L171" s="11">
        <f t="shared" si="16"/>
        <v>41077.208333333336</v>
      </c>
      <c r="M171" s="11">
        <f t="shared" si="17"/>
        <v>41105.208333333336</v>
      </c>
      <c r="N171" t="s">
        <v>100</v>
      </c>
      <c r="O171" t="str">
        <f t="shared" si="18"/>
        <v>film &amp; video</v>
      </c>
      <c r="P171" t="str">
        <f t="shared" si="19"/>
        <v>shorts</v>
      </c>
      <c r="Q171" s="4">
        <f t="shared" si="20"/>
        <v>4.240815450643777</v>
      </c>
      <c r="R171" s="44">
        <f t="shared" si="21"/>
        <v>77.988161010260455</v>
      </c>
      <c r="S171" s="42">
        <f t="shared" si="22"/>
        <v>28</v>
      </c>
      <c r="T171" s="5">
        <f t="shared" si="23"/>
        <v>2.7852914646521589</v>
      </c>
    </row>
    <row r="172" spans="1:20" x14ac:dyDescent="0.35">
      <c r="A172">
        <v>170</v>
      </c>
      <c r="B172" t="s">
        <v>392</v>
      </c>
      <c r="C172" s="3" t="s">
        <v>393</v>
      </c>
      <c r="D172" s="5">
        <v>188100</v>
      </c>
      <c r="E172" s="5">
        <v>5528</v>
      </c>
      <c r="F172" t="s">
        <v>14</v>
      </c>
      <c r="G172">
        <v>67</v>
      </c>
      <c r="H172" t="s">
        <v>21</v>
      </c>
      <c r="I172" t="s">
        <v>22</v>
      </c>
      <c r="J172">
        <v>1501736400</v>
      </c>
      <c r="K172">
        <v>1502341200</v>
      </c>
      <c r="L172" s="11">
        <f t="shared" si="16"/>
        <v>42950.208333333328</v>
      </c>
      <c r="M172" s="11">
        <f t="shared" si="17"/>
        <v>42957.208333333328</v>
      </c>
      <c r="N172" t="s">
        <v>60</v>
      </c>
      <c r="O172" t="str">
        <f t="shared" si="18"/>
        <v>music</v>
      </c>
      <c r="P172" t="str">
        <f t="shared" si="19"/>
        <v>indie rock</v>
      </c>
      <c r="Q172" s="4">
        <f t="shared" si="20"/>
        <v>2.9388623072833599E-2</v>
      </c>
      <c r="R172" s="44">
        <f t="shared" si="21"/>
        <v>82.507462686567166</v>
      </c>
      <c r="S172" s="42">
        <f t="shared" si="22"/>
        <v>7</v>
      </c>
      <c r="T172" s="5">
        <f t="shared" si="23"/>
        <v>11.786780383795309</v>
      </c>
    </row>
    <row r="173" spans="1:20" ht="31" x14ac:dyDescent="0.35">
      <c r="A173">
        <v>171</v>
      </c>
      <c r="B173" t="s">
        <v>394</v>
      </c>
      <c r="C173" s="3" t="s">
        <v>395</v>
      </c>
      <c r="D173" s="5">
        <v>4900</v>
      </c>
      <c r="E173" s="5">
        <v>521</v>
      </c>
      <c r="F173" t="s">
        <v>14</v>
      </c>
      <c r="G173">
        <v>5</v>
      </c>
      <c r="H173" t="s">
        <v>21</v>
      </c>
      <c r="I173" t="s">
        <v>22</v>
      </c>
      <c r="J173">
        <v>1395291600</v>
      </c>
      <c r="K173">
        <v>1397192400</v>
      </c>
      <c r="L173" s="11">
        <f t="shared" si="16"/>
        <v>41718.208333333336</v>
      </c>
      <c r="M173" s="11">
        <f t="shared" si="17"/>
        <v>41740.208333333336</v>
      </c>
      <c r="N173" t="s">
        <v>206</v>
      </c>
      <c r="O173" t="str">
        <f t="shared" si="18"/>
        <v>publishing</v>
      </c>
      <c r="P173" t="str">
        <f t="shared" si="19"/>
        <v>translations</v>
      </c>
      <c r="Q173" s="4">
        <f t="shared" si="20"/>
        <v>0.1063265306122449</v>
      </c>
      <c r="R173" s="44">
        <f t="shared" si="21"/>
        <v>104.2</v>
      </c>
      <c r="S173" s="42">
        <f t="shared" si="22"/>
        <v>22</v>
      </c>
      <c r="T173" s="5">
        <f t="shared" si="23"/>
        <v>4.7363636363636363</v>
      </c>
    </row>
    <row r="174" spans="1:20" x14ac:dyDescent="0.35">
      <c r="A174">
        <v>172</v>
      </c>
      <c r="B174" t="s">
        <v>396</v>
      </c>
      <c r="C174" s="3" t="s">
        <v>397</v>
      </c>
      <c r="D174" s="5">
        <v>800</v>
      </c>
      <c r="E174" s="5">
        <v>663</v>
      </c>
      <c r="F174" t="s">
        <v>14</v>
      </c>
      <c r="G174">
        <v>26</v>
      </c>
      <c r="H174" t="s">
        <v>21</v>
      </c>
      <c r="I174" t="s">
        <v>22</v>
      </c>
      <c r="J174">
        <v>1405746000</v>
      </c>
      <c r="K174">
        <v>1407042000</v>
      </c>
      <c r="L174" s="11">
        <f t="shared" si="16"/>
        <v>41839.208333333336</v>
      </c>
      <c r="M174" s="11">
        <f t="shared" si="17"/>
        <v>41854.208333333336</v>
      </c>
      <c r="N174" t="s">
        <v>42</v>
      </c>
      <c r="O174" t="str">
        <f t="shared" si="18"/>
        <v>film &amp; video</v>
      </c>
      <c r="P174" t="str">
        <f t="shared" si="19"/>
        <v>documentary</v>
      </c>
      <c r="Q174" s="4">
        <f t="shared" si="20"/>
        <v>0.82874999999999999</v>
      </c>
      <c r="R174" s="44">
        <f t="shared" si="21"/>
        <v>25.5</v>
      </c>
      <c r="S174" s="42">
        <f t="shared" si="22"/>
        <v>15</v>
      </c>
      <c r="T174" s="5">
        <f t="shared" si="23"/>
        <v>1.7</v>
      </c>
    </row>
    <row r="175" spans="1:20" x14ac:dyDescent="0.35">
      <c r="A175">
        <v>173</v>
      </c>
      <c r="B175" t="s">
        <v>398</v>
      </c>
      <c r="C175" s="3" t="s">
        <v>399</v>
      </c>
      <c r="D175" s="5">
        <v>96700</v>
      </c>
      <c r="E175" s="5">
        <v>157635</v>
      </c>
      <c r="F175" t="s">
        <v>20</v>
      </c>
      <c r="G175">
        <v>1561</v>
      </c>
      <c r="H175" t="s">
        <v>21</v>
      </c>
      <c r="I175" t="s">
        <v>22</v>
      </c>
      <c r="J175">
        <v>1368853200</v>
      </c>
      <c r="K175">
        <v>1369371600</v>
      </c>
      <c r="L175" s="11">
        <f t="shared" si="16"/>
        <v>41412.208333333336</v>
      </c>
      <c r="M175" s="11">
        <f t="shared" si="17"/>
        <v>41418.208333333336</v>
      </c>
      <c r="N175" t="s">
        <v>33</v>
      </c>
      <c r="O175" t="str">
        <f t="shared" si="18"/>
        <v>theater</v>
      </c>
      <c r="P175" t="str">
        <f t="shared" si="19"/>
        <v>plays</v>
      </c>
      <c r="Q175" s="4">
        <f t="shared" si="20"/>
        <v>1.6301447776628748</v>
      </c>
      <c r="R175" s="44">
        <f t="shared" si="21"/>
        <v>100.98334401024984</v>
      </c>
      <c r="S175" s="42">
        <f t="shared" si="22"/>
        <v>6</v>
      </c>
      <c r="T175" s="5">
        <f t="shared" si="23"/>
        <v>16.83055733504164</v>
      </c>
    </row>
    <row r="176" spans="1:20" x14ac:dyDescent="0.35">
      <c r="A176">
        <v>174</v>
      </c>
      <c r="B176" t="s">
        <v>400</v>
      </c>
      <c r="C176" s="3" t="s">
        <v>401</v>
      </c>
      <c r="D176" s="5">
        <v>600</v>
      </c>
      <c r="E176" s="5">
        <v>5368</v>
      </c>
      <c r="F176" t="s">
        <v>20</v>
      </c>
      <c r="G176">
        <v>48</v>
      </c>
      <c r="H176" t="s">
        <v>21</v>
      </c>
      <c r="I176" t="s">
        <v>22</v>
      </c>
      <c r="J176">
        <v>1444021200</v>
      </c>
      <c r="K176">
        <v>1444107600</v>
      </c>
      <c r="L176" s="11">
        <f t="shared" si="16"/>
        <v>42282.208333333328</v>
      </c>
      <c r="M176" s="11">
        <f t="shared" si="17"/>
        <v>42283.208333333328</v>
      </c>
      <c r="N176" t="s">
        <v>65</v>
      </c>
      <c r="O176" t="str">
        <f t="shared" si="18"/>
        <v>technology</v>
      </c>
      <c r="P176" t="str">
        <f t="shared" si="19"/>
        <v>wearables</v>
      </c>
      <c r="Q176" s="4">
        <f t="shared" si="20"/>
        <v>8.9466666666666672</v>
      </c>
      <c r="R176" s="44">
        <f t="shared" si="21"/>
        <v>111.83333333333333</v>
      </c>
      <c r="S176" s="42">
        <f t="shared" si="22"/>
        <v>1</v>
      </c>
      <c r="T176" s="5">
        <f t="shared" si="23"/>
        <v>111.83333333333333</v>
      </c>
    </row>
    <row r="177" spans="1:20" x14ac:dyDescent="0.35">
      <c r="A177">
        <v>175</v>
      </c>
      <c r="B177" t="s">
        <v>402</v>
      </c>
      <c r="C177" s="3" t="s">
        <v>403</v>
      </c>
      <c r="D177" s="5">
        <v>181200</v>
      </c>
      <c r="E177" s="5">
        <v>47459</v>
      </c>
      <c r="F177" t="s">
        <v>14</v>
      </c>
      <c r="G177">
        <v>1130</v>
      </c>
      <c r="H177" t="s">
        <v>21</v>
      </c>
      <c r="I177" t="s">
        <v>22</v>
      </c>
      <c r="J177">
        <v>1472619600</v>
      </c>
      <c r="K177">
        <v>1474261200</v>
      </c>
      <c r="L177" s="11">
        <f t="shared" si="16"/>
        <v>42613.208333333328</v>
      </c>
      <c r="M177" s="11">
        <f t="shared" si="17"/>
        <v>42632.208333333328</v>
      </c>
      <c r="N177" t="s">
        <v>33</v>
      </c>
      <c r="O177" t="str">
        <f t="shared" si="18"/>
        <v>theater</v>
      </c>
      <c r="P177" t="str">
        <f t="shared" si="19"/>
        <v>plays</v>
      </c>
      <c r="Q177" s="4">
        <f t="shared" si="20"/>
        <v>0.26191501103752757</v>
      </c>
      <c r="R177" s="44">
        <f t="shared" si="21"/>
        <v>41.999115044247787</v>
      </c>
      <c r="S177" s="42">
        <f t="shared" si="22"/>
        <v>19</v>
      </c>
      <c r="T177" s="5">
        <f t="shared" si="23"/>
        <v>2.2104797391709363</v>
      </c>
    </row>
    <row r="178" spans="1:20" ht="31" x14ac:dyDescent="0.35">
      <c r="A178">
        <v>176</v>
      </c>
      <c r="B178" t="s">
        <v>404</v>
      </c>
      <c r="C178" s="3" t="s">
        <v>405</v>
      </c>
      <c r="D178" s="5">
        <v>115000</v>
      </c>
      <c r="E178" s="5">
        <v>86060</v>
      </c>
      <c r="F178" t="s">
        <v>14</v>
      </c>
      <c r="G178">
        <v>782</v>
      </c>
      <c r="H178" t="s">
        <v>21</v>
      </c>
      <c r="I178" t="s">
        <v>22</v>
      </c>
      <c r="J178">
        <v>1472878800</v>
      </c>
      <c r="K178">
        <v>1473656400</v>
      </c>
      <c r="L178" s="11">
        <f t="shared" si="16"/>
        <v>42616.208333333328</v>
      </c>
      <c r="M178" s="11">
        <f t="shared" si="17"/>
        <v>42625.208333333328</v>
      </c>
      <c r="N178" t="s">
        <v>33</v>
      </c>
      <c r="O178" t="str">
        <f t="shared" si="18"/>
        <v>theater</v>
      </c>
      <c r="P178" t="str">
        <f t="shared" si="19"/>
        <v>plays</v>
      </c>
      <c r="Q178" s="4">
        <f t="shared" si="20"/>
        <v>0.74834782608695649</v>
      </c>
      <c r="R178" s="44">
        <f t="shared" si="21"/>
        <v>110.05115089514067</v>
      </c>
      <c r="S178" s="42">
        <f t="shared" si="22"/>
        <v>9</v>
      </c>
      <c r="T178" s="5">
        <f t="shared" si="23"/>
        <v>12.227905655015629</v>
      </c>
    </row>
    <row r="179" spans="1:20" x14ac:dyDescent="0.35">
      <c r="A179">
        <v>177</v>
      </c>
      <c r="B179" t="s">
        <v>406</v>
      </c>
      <c r="C179" s="3" t="s">
        <v>407</v>
      </c>
      <c r="D179" s="5">
        <v>38800</v>
      </c>
      <c r="E179" s="5">
        <v>161593</v>
      </c>
      <c r="F179" t="s">
        <v>20</v>
      </c>
      <c r="G179">
        <v>2739</v>
      </c>
      <c r="H179" t="s">
        <v>21</v>
      </c>
      <c r="I179" t="s">
        <v>22</v>
      </c>
      <c r="J179">
        <v>1289800800</v>
      </c>
      <c r="K179">
        <v>1291960800</v>
      </c>
      <c r="L179" s="11">
        <f t="shared" si="16"/>
        <v>40497.25</v>
      </c>
      <c r="M179" s="11">
        <f t="shared" si="17"/>
        <v>40522.25</v>
      </c>
      <c r="N179" t="s">
        <v>33</v>
      </c>
      <c r="O179" t="str">
        <f t="shared" si="18"/>
        <v>theater</v>
      </c>
      <c r="P179" t="str">
        <f t="shared" si="19"/>
        <v>plays</v>
      </c>
      <c r="Q179" s="4">
        <f t="shared" si="20"/>
        <v>4.1647680412371137</v>
      </c>
      <c r="R179" s="44">
        <f t="shared" si="21"/>
        <v>58.997079225994888</v>
      </c>
      <c r="S179" s="42">
        <f t="shared" si="22"/>
        <v>25</v>
      </c>
      <c r="T179" s="5">
        <f t="shared" si="23"/>
        <v>2.3598831690397954</v>
      </c>
    </row>
    <row r="180" spans="1:20" x14ac:dyDescent="0.35">
      <c r="A180">
        <v>178</v>
      </c>
      <c r="B180" t="s">
        <v>408</v>
      </c>
      <c r="C180" s="3" t="s">
        <v>409</v>
      </c>
      <c r="D180" s="5">
        <v>7200</v>
      </c>
      <c r="E180" s="5">
        <v>6927</v>
      </c>
      <c r="F180" t="s">
        <v>14</v>
      </c>
      <c r="G180">
        <v>210</v>
      </c>
      <c r="H180" t="s">
        <v>21</v>
      </c>
      <c r="I180" t="s">
        <v>22</v>
      </c>
      <c r="J180">
        <v>1505970000</v>
      </c>
      <c r="K180">
        <v>1506747600</v>
      </c>
      <c r="L180" s="11">
        <f t="shared" si="16"/>
        <v>42999.208333333328</v>
      </c>
      <c r="M180" s="11">
        <f t="shared" si="17"/>
        <v>43008.208333333328</v>
      </c>
      <c r="N180" t="s">
        <v>17</v>
      </c>
      <c r="O180" t="str">
        <f t="shared" si="18"/>
        <v>food</v>
      </c>
      <c r="P180" t="str">
        <f t="shared" si="19"/>
        <v>food trucks</v>
      </c>
      <c r="Q180" s="4">
        <f t="shared" si="20"/>
        <v>0.96208333333333329</v>
      </c>
      <c r="R180" s="44">
        <f t="shared" si="21"/>
        <v>32.985714285714288</v>
      </c>
      <c r="S180" s="42">
        <f t="shared" si="22"/>
        <v>9</v>
      </c>
      <c r="T180" s="5">
        <f t="shared" si="23"/>
        <v>3.6650793650793654</v>
      </c>
    </row>
    <row r="181" spans="1:20" ht="31" x14ac:dyDescent="0.35">
      <c r="A181">
        <v>179</v>
      </c>
      <c r="B181" t="s">
        <v>410</v>
      </c>
      <c r="C181" s="3" t="s">
        <v>411</v>
      </c>
      <c r="D181" s="5">
        <v>44500</v>
      </c>
      <c r="E181" s="5">
        <v>159185</v>
      </c>
      <c r="F181" t="s">
        <v>20</v>
      </c>
      <c r="G181">
        <v>3537</v>
      </c>
      <c r="H181" t="s">
        <v>15</v>
      </c>
      <c r="I181" t="s">
        <v>16</v>
      </c>
      <c r="J181">
        <v>1363496400</v>
      </c>
      <c r="K181">
        <v>1363582800</v>
      </c>
      <c r="L181" s="11">
        <f t="shared" si="16"/>
        <v>41350.208333333336</v>
      </c>
      <c r="M181" s="11">
        <f t="shared" si="17"/>
        <v>41351.208333333336</v>
      </c>
      <c r="N181" t="s">
        <v>33</v>
      </c>
      <c r="O181" t="str">
        <f t="shared" si="18"/>
        <v>theater</v>
      </c>
      <c r="P181" t="str">
        <f t="shared" si="19"/>
        <v>plays</v>
      </c>
      <c r="Q181" s="4">
        <f t="shared" si="20"/>
        <v>3.5771910112359548</v>
      </c>
      <c r="R181" s="44">
        <f t="shared" si="21"/>
        <v>45.005654509471306</v>
      </c>
      <c r="S181" s="42">
        <f t="shared" si="22"/>
        <v>1</v>
      </c>
      <c r="T181" s="5">
        <f t="shared" si="23"/>
        <v>45.005654509471306</v>
      </c>
    </row>
    <row r="182" spans="1:20" x14ac:dyDescent="0.35">
      <c r="A182">
        <v>180</v>
      </c>
      <c r="B182" t="s">
        <v>412</v>
      </c>
      <c r="C182" s="3" t="s">
        <v>413</v>
      </c>
      <c r="D182" s="5">
        <v>56000</v>
      </c>
      <c r="E182" s="5">
        <v>172736</v>
      </c>
      <c r="F182" t="s">
        <v>20</v>
      </c>
      <c r="G182">
        <v>2107</v>
      </c>
      <c r="H182" t="s">
        <v>26</v>
      </c>
      <c r="I182" t="s">
        <v>27</v>
      </c>
      <c r="J182">
        <v>1269234000</v>
      </c>
      <c r="K182">
        <v>1269666000</v>
      </c>
      <c r="L182" s="11">
        <f t="shared" si="16"/>
        <v>40259.208333333336</v>
      </c>
      <c r="M182" s="11">
        <f t="shared" si="17"/>
        <v>40264.208333333336</v>
      </c>
      <c r="N182" t="s">
        <v>65</v>
      </c>
      <c r="O182" t="str">
        <f t="shared" si="18"/>
        <v>technology</v>
      </c>
      <c r="P182" t="str">
        <f t="shared" si="19"/>
        <v>wearables</v>
      </c>
      <c r="Q182" s="4">
        <f t="shared" si="20"/>
        <v>3.0845714285714285</v>
      </c>
      <c r="R182" s="44">
        <f t="shared" si="21"/>
        <v>81.98196487897485</v>
      </c>
      <c r="S182" s="42">
        <f t="shared" si="22"/>
        <v>5</v>
      </c>
      <c r="T182" s="5">
        <f t="shared" si="23"/>
        <v>16.396392975794971</v>
      </c>
    </row>
    <row r="183" spans="1:20" x14ac:dyDescent="0.35">
      <c r="A183">
        <v>181</v>
      </c>
      <c r="B183" t="s">
        <v>414</v>
      </c>
      <c r="C183" s="3" t="s">
        <v>415</v>
      </c>
      <c r="D183" s="5">
        <v>8600</v>
      </c>
      <c r="E183" s="5">
        <v>5315</v>
      </c>
      <c r="F183" t="s">
        <v>14</v>
      </c>
      <c r="G183">
        <v>136</v>
      </c>
      <c r="H183" t="s">
        <v>21</v>
      </c>
      <c r="I183" t="s">
        <v>22</v>
      </c>
      <c r="J183">
        <v>1507093200</v>
      </c>
      <c r="K183">
        <v>1508648400</v>
      </c>
      <c r="L183" s="11">
        <f t="shared" si="16"/>
        <v>43012.208333333328</v>
      </c>
      <c r="M183" s="11">
        <f t="shared" si="17"/>
        <v>43030.208333333328</v>
      </c>
      <c r="N183" t="s">
        <v>28</v>
      </c>
      <c r="O183" t="str">
        <f t="shared" si="18"/>
        <v>technology</v>
      </c>
      <c r="P183" t="str">
        <f t="shared" si="19"/>
        <v>web</v>
      </c>
      <c r="Q183" s="4">
        <f t="shared" si="20"/>
        <v>0.61802325581395345</v>
      </c>
      <c r="R183" s="44">
        <f t="shared" si="21"/>
        <v>39.080882352941174</v>
      </c>
      <c r="S183" s="42">
        <f t="shared" si="22"/>
        <v>18</v>
      </c>
      <c r="T183" s="5">
        <f t="shared" si="23"/>
        <v>2.1711601307189543</v>
      </c>
    </row>
    <row r="184" spans="1:20" ht="31" x14ac:dyDescent="0.35">
      <c r="A184">
        <v>182</v>
      </c>
      <c r="B184" t="s">
        <v>416</v>
      </c>
      <c r="C184" s="3" t="s">
        <v>417</v>
      </c>
      <c r="D184" s="5">
        <v>27100</v>
      </c>
      <c r="E184" s="5">
        <v>195750</v>
      </c>
      <c r="F184" t="s">
        <v>20</v>
      </c>
      <c r="G184">
        <v>3318</v>
      </c>
      <c r="H184" t="s">
        <v>36</v>
      </c>
      <c r="I184" t="s">
        <v>37</v>
      </c>
      <c r="J184">
        <v>1560574800</v>
      </c>
      <c r="K184">
        <v>1561957200</v>
      </c>
      <c r="L184" s="11">
        <f t="shared" si="16"/>
        <v>43631.208333333328</v>
      </c>
      <c r="M184" s="11">
        <f t="shared" si="17"/>
        <v>43647.208333333328</v>
      </c>
      <c r="N184" t="s">
        <v>33</v>
      </c>
      <c r="O184" t="str">
        <f t="shared" si="18"/>
        <v>theater</v>
      </c>
      <c r="P184" t="str">
        <f t="shared" si="19"/>
        <v>plays</v>
      </c>
      <c r="Q184" s="4">
        <f t="shared" si="20"/>
        <v>7.2232472324723247</v>
      </c>
      <c r="R184" s="44">
        <f t="shared" si="21"/>
        <v>58.996383363471971</v>
      </c>
      <c r="S184" s="42">
        <f t="shared" si="22"/>
        <v>16</v>
      </c>
      <c r="T184" s="5">
        <f t="shared" si="23"/>
        <v>3.6872739602169982</v>
      </c>
    </row>
    <row r="185" spans="1:20" ht="31" x14ac:dyDescent="0.35">
      <c r="A185">
        <v>183</v>
      </c>
      <c r="B185" t="s">
        <v>418</v>
      </c>
      <c r="C185" s="3" t="s">
        <v>419</v>
      </c>
      <c r="D185" s="5">
        <v>5100</v>
      </c>
      <c r="E185" s="5">
        <v>3525</v>
      </c>
      <c r="F185" t="s">
        <v>14</v>
      </c>
      <c r="G185">
        <v>86</v>
      </c>
      <c r="H185" t="s">
        <v>15</v>
      </c>
      <c r="I185" t="s">
        <v>16</v>
      </c>
      <c r="J185">
        <v>1284008400</v>
      </c>
      <c r="K185">
        <v>1285131600</v>
      </c>
      <c r="L185" s="11">
        <f t="shared" si="16"/>
        <v>40430.208333333336</v>
      </c>
      <c r="M185" s="11">
        <f t="shared" si="17"/>
        <v>40443.208333333336</v>
      </c>
      <c r="N185" t="s">
        <v>23</v>
      </c>
      <c r="O185" t="str">
        <f t="shared" si="18"/>
        <v>music</v>
      </c>
      <c r="P185" t="str">
        <f t="shared" si="19"/>
        <v>rock</v>
      </c>
      <c r="Q185" s="4">
        <f t="shared" si="20"/>
        <v>0.69117647058823528</v>
      </c>
      <c r="R185" s="44">
        <f t="shared" si="21"/>
        <v>40.988372093023258</v>
      </c>
      <c r="S185" s="42">
        <f t="shared" si="22"/>
        <v>13</v>
      </c>
      <c r="T185" s="5">
        <f t="shared" si="23"/>
        <v>3.1529516994633275</v>
      </c>
    </row>
    <row r="186" spans="1:20" x14ac:dyDescent="0.35">
      <c r="A186">
        <v>184</v>
      </c>
      <c r="B186" t="s">
        <v>420</v>
      </c>
      <c r="C186" s="3" t="s">
        <v>421</v>
      </c>
      <c r="D186" s="5">
        <v>3600</v>
      </c>
      <c r="E186" s="5">
        <v>10550</v>
      </c>
      <c r="F186" t="s">
        <v>20</v>
      </c>
      <c r="G186">
        <v>340</v>
      </c>
      <c r="H186" t="s">
        <v>21</v>
      </c>
      <c r="I186" t="s">
        <v>22</v>
      </c>
      <c r="J186">
        <v>1556859600</v>
      </c>
      <c r="K186">
        <v>1556946000</v>
      </c>
      <c r="L186" s="11">
        <f t="shared" si="16"/>
        <v>43588.208333333328</v>
      </c>
      <c r="M186" s="11">
        <f t="shared" si="17"/>
        <v>43589.208333333328</v>
      </c>
      <c r="N186" t="s">
        <v>33</v>
      </c>
      <c r="O186" t="str">
        <f t="shared" si="18"/>
        <v>theater</v>
      </c>
      <c r="P186" t="str">
        <f t="shared" si="19"/>
        <v>plays</v>
      </c>
      <c r="Q186" s="4">
        <f t="shared" si="20"/>
        <v>2.9305555555555554</v>
      </c>
      <c r="R186" s="44">
        <f t="shared" si="21"/>
        <v>31.029411764705884</v>
      </c>
      <c r="S186" s="42">
        <f t="shared" si="22"/>
        <v>1</v>
      </c>
      <c r="T186" s="5">
        <f t="shared" si="23"/>
        <v>31.029411764705884</v>
      </c>
    </row>
    <row r="187" spans="1:20" x14ac:dyDescent="0.35">
      <c r="A187">
        <v>185</v>
      </c>
      <c r="B187" t="s">
        <v>422</v>
      </c>
      <c r="C187" s="3" t="s">
        <v>423</v>
      </c>
      <c r="D187" s="5">
        <v>1000</v>
      </c>
      <c r="E187" s="5">
        <v>718</v>
      </c>
      <c r="F187" t="s">
        <v>14</v>
      </c>
      <c r="G187">
        <v>19</v>
      </c>
      <c r="H187" t="s">
        <v>21</v>
      </c>
      <c r="I187" t="s">
        <v>22</v>
      </c>
      <c r="J187">
        <v>1526187600</v>
      </c>
      <c r="K187">
        <v>1527138000</v>
      </c>
      <c r="L187" s="11">
        <f t="shared" si="16"/>
        <v>43233.208333333328</v>
      </c>
      <c r="M187" s="11">
        <f t="shared" si="17"/>
        <v>43244.208333333328</v>
      </c>
      <c r="N187" t="s">
        <v>269</v>
      </c>
      <c r="O187" t="str">
        <f t="shared" si="18"/>
        <v>film &amp; video</v>
      </c>
      <c r="P187" t="str">
        <f t="shared" si="19"/>
        <v>television</v>
      </c>
      <c r="Q187" s="4">
        <f t="shared" si="20"/>
        <v>0.71799999999999997</v>
      </c>
      <c r="R187" s="44">
        <f t="shared" si="21"/>
        <v>37.789473684210527</v>
      </c>
      <c r="S187" s="42">
        <f t="shared" si="22"/>
        <v>11</v>
      </c>
      <c r="T187" s="5">
        <f t="shared" si="23"/>
        <v>3.4354066985645932</v>
      </c>
    </row>
    <row r="188" spans="1:20" x14ac:dyDescent="0.35">
      <c r="A188">
        <v>186</v>
      </c>
      <c r="B188" t="s">
        <v>424</v>
      </c>
      <c r="C188" s="3" t="s">
        <v>425</v>
      </c>
      <c r="D188" s="5">
        <v>88800</v>
      </c>
      <c r="E188" s="5">
        <v>28358</v>
      </c>
      <c r="F188" t="s">
        <v>14</v>
      </c>
      <c r="G188">
        <v>886</v>
      </c>
      <c r="H188" t="s">
        <v>21</v>
      </c>
      <c r="I188" t="s">
        <v>22</v>
      </c>
      <c r="J188">
        <v>1400821200</v>
      </c>
      <c r="K188">
        <v>1402117200</v>
      </c>
      <c r="L188" s="11">
        <f t="shared" si="16"/>
        <v>41782.208333333336</v>
      </c>
      <c r="M188" s="11">
        <f t="shared" si="17"/>
        <v>41797.208333333336</v>
      </c>
      <c r="N188" t="s">
        <v>33</v>
      </c>
      <c r="O188" t="str">
        <f t="shared" si="18"/>
        <v>theater</v>
      </c>
      <c r="P188" t="str">
        <f t="shared" si="19"/>
        <v>plays</v>
      </c>
      <c r="Q188" s="4">
        <f t="shared" si="20"/>
        <v>0.31934684684684683</v>
      </c>
      <c r="R188" s="44">
        <f t="shared" si="21"/>
        <v>32.006772009029348</v>
      </c>
      <c r="S188" s="42">
        <f t="shared" si="22"/>
        <v>15</v>
      </c>
      <c r="T188" s="5">
        <f t="shared" si="23"/>
        <v>2.1337848006019566</v>
      </c>
    </row>
    <row r="189" spans="1:20" x14ac:dyDescent="0.35">
      <c r="A189">
        <v>187</v>
      </c>
      <c r="B189" t="s">
        <v>426</v>
      </c>
      <c r="C189" s="3" t="s">
        <v>427</v>
      </c>
      <c r="D189" s="5">
        <v>60200</v>
      </c>
      <c r="E189" s="5">
        <v>138384</v>
      </c>
      <c r="F189" t="s">
        <v>20</v>
      </c>
      <c r="G189">
        <v>1442</v>
      </c>
      <c r="H189" t="s">
        <v>15</v>
      </c>
      <c r="I189" t="s">
        <v>16</v>
      </c>
      <c r="J189">
        <v>1361599200</v>
      </c>
      <c r="K189">
        <v>1364014800</v>
      </c>
      <c r="L189" s="11">
        <f t="shared" si="16"/>
        <v>41328.25</v>
      </c>
      <c r="M189" s="11">
        <f t="shared" si="17"/>
        <v>41356.208333333336</v>
      </c>
      <c r="N189" t="s">
        <v>100</v>
      </c>
      <c r="O189" t="str">
        <f t="shared" si="18"/>
        <v>film &amp; video</v>
      </c>
      <c r="P189" t="str">
        <f t="shared" si="19"/>
        <v>shorts</v>
      </c>
      <c r="Q189" s="4">
        <f t="shared" si="20"/>
        <v>2.2987375415282392</v>
      </c>
      <c r="R189" s="44">
        <f t="shared" si="21"/>
        <v>95.966712898751737</v>
      </c>
      <c r="S189" s="42">
        <f t="shared" si="22"/>
        <v>27.958333333335759</v>
      </c>
      <c r="T189" s="5">
        <f t="shared" si="23"/>
        <v>3.4324904762590789</v>
      </c>
    </row>
    <row r="190" spans="1:20" x14ac:dyDescent="0.35">
      <c r="A190">
        <v>188</v>
      </c>
      <c r="B190" t="s">
        <v>428</v>
      </c>
      <c r="C190" s="3" t="s">
        <v>429</v>
      </c>
      <c r="D190" s="5">
        <v>8200</v>
      </c>
      <c r="E190" s="5">
        <v>2625</v>
      </c>
      <c r="F190" t="s">
        <v>14</v>
      </c>
      <c r="G190">
        <v>35</v>
      </c>
      <c r="H190" t="s">
        <v>107</v>
      </c>
      <c r="I190" t="s">
        <v>108</v>
      </c>
      <c r="J190">
        <v>1417500000</v>
      </c>
      <c r="K190">
        <v>1417586400</v>
      </c>
      <c r="L190" s="11">
        <f t="shared" si="16"/>
        <v>41975.25</v>
      </c>
      <c r="M190" s="11">
        <f t="shared" si="17"/>
        <v>41976.25</v>
      </c>
      <c r="N190" t="s">
        <v>33</v>
      </c>
      <c r="O190" t="str">
        <f t="shared" si="18"/>
        <v>theater</v>
      </c>
      <c r="P190" t="str">
        <f t="shared" si="19"/>
        <v>plays</v>
      </c>
      <c r="Q190" s="4">
        <f t="shared" si="20"/>
        <v>0.3201219512195122</v>
      </c>
      <c r="R190" s="44">
        <f t="shared" si="21"/>
        <v>75</v>
      </c>
      <c r="S190" s="42">
        <f t="shared" si="22"/>
        <v>1</v>
      </c>
      <c r="T190" s="5">
        <f t="shared" si="23"/>
        <v>75</v>
      </c>
    </row>
    <row r="191" spans="1:20" x14ac:dyDescent="0.35">
      <c r="A191">
        <v>189</v>
      </c>
      <c r="B191" t="s">
        <v>430</v>
      </c>
      <c r="C191" s="3" t="s">
        <v>431</v>
      </c>
      <c r="D191" s="5">
        <v>191300</v>
      </c>
      <c r="E191" s="5">
        <v>45004</v>
      </c>
      <c r="F191" t="s">
        <v>74</v>
      </c>
      <c r="G191">
        <v>441</v>
      </c>
      <c r="H191" t="s">
        <v>21</v>
      </c>
      <c r="I191" t="s">
        <v>22</v>
      </c>
      <c r="J191">
        <v>1457071200</v>
      </c>
      <c r="K191">
        <v>1457071200</v>
      </c>
      <c r="L191" s="11">
        <f t="shared" si="16"/>
        <v>42433.25</v>
      </c>
      <c r="M191" s="11">
        <f t="shared" si="17"/>
        <v>42433.25</v>
      </c>
      <c r="N191" t="s">
        <v>33</v>
      </c>
      <c r="O191" t="str">
        <f t="shared" si="18"/>
        <v>theater</v>
      </c>
      <c r="P191" t="str">
        <f t="shared" si="19"/>
        <v>plays</v>
      </c>
      <c r="Q191" s="4">
        <f t="shared" si="20"/>
        <v>0.23525352848928385</v>
      </c>
      <c r="R191" s="44">
        <f t="shared" si="21"/>
        <v>102.0498866213152</v>
      </c>
      <c r="S191" s="42">
        <f t="shared" si="22"/>
        <v>0</v>
      </c>
      <c r="T191" s="5" t="str">
        <f t="shared" si="23"/>
        <v>N/A</v>
      </c>
    </row>
    <row r="192" spans="1:20" x14ac:dyDescent="0.35">
      <c r="A192">
        <v>190</v>
      </c>
      <c r="B192" t="s">
        <v>432</v>
      </c>
      <c r="C192" s="3" t="s">
        <v>433</v>
      </c>
      <c r="D192" s="5">
        <v>3700</v>
      </c>
      <c r="E192" s="5">
        <v>2538</v>
      </c>
      <c r="F192" t="s">
        <v>14</v>
      </c>
      <c r="G192">
        <v>24</v>
      </c>
      <c r="H192" t="s">
        <v>21</v>
      </c>
      <c r="I192" t="s">
        <v>22</v>
      </c>
      <c r="J192">
        <v>1370322000</v>
      </c>
      <c r="K192">
        <v>1370408400</v>
      </c>
      <c r="L192" s="11">
        <f t="shared" si="16"/>
        <v>41429.208333333336</v>
      </c>
      <c r="M192" s="11">
        <f t="shared" si="17"/>
        <v>41430.208333333336</v>
      </c>
      <c r="N192" t="s">
        <v>33</v>
      </c>
      <c r="O192" t="str">
        <f t="shared" si="18"/>
        <v>theater</v>
      </c>
      <c r="P192" t="str">
        <f t="shared" si="19"/>
        <v>plays</v>
      </c>
      <c r="Q192" s="4">
        <f t="shared" si="20"/>
        <v>0.68594594594594593</v>
      </c>
      <c r="R192" s="44">
        <f t="shared" si="21"/>
        <v>105.75</v>
      </c>
      <c r="S192" s="42">
        <f t="shared" si="22"/>
        <v>1</v>
      </c>
      <c r="T192" s="5">
        <f t="shared" si="23"/>
        <v>105.75</v>
      </c>
    </row>
    <row r="193" spans="1:20" x14ac:dyDescent="0.35">
      <c r="A193">
        <v>191</v>
      </c>
      <c r="B193" t="s">
        <v>434</v>
      </c>
      <c r="C193" s="3" t="s">
        <v>435</v>
      </c>
      <c r="D193" s="5">
        <v>8400</v>
      </c>
      <c r="E193" s="5">
        <v>3188</v>
      </c>
      <c r="F193" t="s">
        <v>14</v>
      </c>
      <c r="G193">
        <v>86</v>
      </c>
      <c r="H193" t="s">
        <v>107</v>
      </c>
      <c r="I193" t="s">
        <v>108</v>
      </c>
      <c r="J193">
        <v>1552366800</v>
      </c>
      <c r="K193">
        <v>1552626000</v>
      </c>
      <c r="L193" s="11">
        <f t="shared" si="16"/>
        <v>43536.208333333328</v>
      </c>
      <c r="M193" s="11">
        <f t="shared" si="17"/>
        <v>43539.208333333328</v>
      </c>
      <c r="N193" t="s">
        <v>33</v>
      </c>
      <c r="O193" t="str">
        <f t="shared" si="18"/>
        <v>theater</v>
      </c>
      <c r="P193" t="str">
        <f t="shared" si="19"/>
        <v>plays</v>
      </c>
      <c r="Q193" s="4">
        <f t="shared" si="20"/>
        <v>0.37952380952380954</v>
      </c>
      <c r="R193" s="44">
        <f t="shared" si="21"/>
        <v>37.069767441860463</v>
      </c>
      <c r="S193" s="42">
        <f t="shared" si="22"/>
        <v>3</v>
      </c>
      <c r="T193" s="5">
        <f t="shared" si="23"/>
        <v>12.356589147286821</v>
      </c>
    </row>
    <row r="194" spans="1:20" x14ac:dyDescent="0.35">
      <c r="A194">
        <v>192</v>
      </c>
      <c r="B194" t="s">
        <v>436</v>
      </c>
      <c r="C194" s="3" t="s">
        <v>437</v>
      </c>
      <c r="D194" s="5">
        <v>42600</v>
      </c>
      <c r="E194" s="5">
        <v>8517</v>
      </c>
      <c r="F194" t="s">
        <v>14</v>
      </c>
      <c r="G194">
        <v>243</v>
      </c>
      <c r="H194" t="s">
        <v>21</v>
      </c>
      <c r="I194" t="s">
        <v>22</v>
      </c>
      <c r="J194">
        <v>1403845200</v>
      </c>
      <c r="K194">
        <v>1404190800</v>
      </c>
      <c r="L194" s="11">
        <f t="shared" ref="L194:L257" si="24">J194 / 86400 + DATE(1970,1,1)</f>
        <v>41817.208333333336</v>
      </c>
      <c r="M194" s="11">
        <f t="shared" ref="M194:M257" si="25">K194 / 86400 + DATE(1970,1,1)</f>
        <v>41821.208333333336</v>
      </c>
      <c r="N194" t="s">
        <v>23</v>
      </c>
      <c r="O194" t="str">
        <f t="shared" ref="O194:O257" si="26">LEFT(N194, FIND("/", N194)-1)</f>
        <v>music</v>
      </c>
      <c r="P194" t="str">
        <f t="shared" ref="P194:P257" si="27">RIGHT(N194, LEN(N194) -FIND("/", N194))</f>
        <v>rock</v>
      </c>
      <c r="Q194" s="4">
        <f t="shared" ref="Q194:Q257" si="28">E194/D194</f>
        <v>0.19992957746478873</v>
      </c>
      <c r="R194" s="44">
        <f t="shared" ref="R194:R257" si="29">IFERROR(E194/G194, "n/a")</f>
        <v>35.049382716049379</v>
      </c>
      <c r="S194" s="42">
        <f t="shared" ref="S194:S257" si="30">M194-L194</f>
        <v>4</v>
      </c>
      <c r="T194" s="5">
        <f t="shared" ref="T194:T257" si="31">IFERROR(R194/S194, "N/A")</f>
        <v>8.7623456790123448</v>
      </c>
    </row>
    <row r="195" spans="1:20" x14ac:dyDescent="0.35">
      <c r="A195">
        <v>193</v>
      </c>
      <c r="B195" t="s">
        <v>438</v>
      </c>
      <c r="C195" s="3" t="s">
        <v>439</v>
      </c>
      <c r="D195" s="5">
        <v>6600</v>
      </c>
      <c r="E195" s="5">
        <v>3012</v>
      </c>
      <c r="F195" t="s">
        <v>14</v>
      </c>
      <c r="G195">
        <v>65</v>
      </c>
      <c r="H195" t="s">
        <v>21</v>
      </c>
      <c r="I195" t="s">
        <v>22</v>
      </c>
      <c r="J195">
        <v>1523163600</v>
      </c>
      <c r="K195">
        <v>1523509200</v>
      </c>
      <c r="L195" s="11">
        <f t="shared" si="24"/>
        <v>43198.208333333328</v>
      </c>
      <c r="M195" s="11">
        <f t="shared" si="25"/>
        <v>43202.208333333328</v>
      </c>
      <c r="N195" t="s">
        <v>60</v>
      </c>
      <c r="O195" t="str">
        <f t="shared" si="26"/>
        <v>music</v>
      </c>
      <c r="P195" t="str">
        <f t="shared" si="27"/>
        <v>indie rock</v>
      </c>
      <c r="Q195" s="4">
        <f t="shared" si="28"/>
        <v>0.45636363636363636</v>
      </c>
      <c r="R195" s="44">
        <f t="shared" si="29"/>
        <v>46.338461538461537</v>
      </c>
      <c r="S195" s="42">
        <f t="shared" si="30"/>
        <v>4</v>
      </c>
      <c r="T195" s="5">
        <f t="shared" si="31"/>
        <v>11.584615384615384</v>
      </c>
    </row>
    <row r="196" spans="1:20" x14ac:dyDescent="0.35">
      <c r="A196">
        <v>194</v>
      </c>
      <c r="B196" t="s">
        <v>440</v>
      </c>
      <c r="C196" s="3" t="s">
        <v>441</v>
      </c>
      <c r="D196" s="5">
        <v>7100</v>
      </c>
      <c r="E196" s="5">
        <v>8716</v>
      </c>
      <c r="F196" t="s">
        <v>20</v>
      </c>
      <c r="G196">
        <v>126</v>
      </c>
      <c r="H196" t="s">
        <v>21</v>
      </c>
      <c r="I196" t="s">
        <v>22</v>
      </c>
      <c r="J196">
        <v>1442206800</v>
      </c>
      <c r="K196">
        <v>1443589200</v>
      </c>
      <c r="L196" s="11">
        <f t="shared" si="24"/>
        <v>42261.208333333328</v>
      </c>
      <c r="M196" s="11">
        <f t="shared" si="25"/>
        <v>42277.208333333328</v>
      </c>
      <c r="N196" t="s">
        <v>148</v>
      </c>
      <c r="O196" t="str">
        <f t="shared" si="26"/>
        <v>music</v>
      </c>
      <c r="P196" t="str">
        <f t="shared" si="27"/>
        <v>metal</v>
      </c>
      <c r="Q196" s="4">
        <f t="shared" si="28"/>
        <v>1.227605633802817</v>
      </c>
      <c r="R196" s="44">
        <f t="shared" si="29"/>
        <v>69.174603174603178</v>
      </c>
      <c r="S196" s="42">
        <f t="shared" si="30"/>
        <v>16</v>
      </c>
      <c r="T196" s="5">
        <f t="shared" si="31"/>
        <v>4.3234126984126986</v>
      </c>
    </row>
    <row r="197" spans="1:20" x14ac:dyDescent="0.35">
      <c r="A197">
        <v>195</v>
      </c>
      <c r="B197" t="s">
        <v>442</v>
      </c>
      <c r="C197" s="3" t="s">
        <v>443</v>
      </c>
      <c r="D197" s="5">
        <v>15800</v>
      </c>
      <c r="E197" s="5">
        <v>57157</v>
      </c>
      <c r="F197" t="s">
        <v>20</v>
      </c>
      <c r="G197">
        <v>524</v>
      </c>
      <c r="H197" t="s">
        <v>21</v>
      </c>
      <c r="I197" t="s">
        <v>22</v>
      </c>
      <c r="J197">
        <v>1532840400</v>
      </c>
      <c r="K197">
        <v>1533445200</v>
      </c>
      <c r="L197" s="11">
        <f t="shared" si="24"/>
        <v>43310.208333333328</v>
      </c>
      <c r="M197" s="11">
        <f t="shared" si="25"/>
        <v>43317.208333333328</v>
      </c>
      <c r="N197" t="s">
        <v>50</v>
      </c>
      <c r="O197" t="str">
        <f t="shared" si="26"/>
        <v>music</v>
      </c>
      <c r="P197" t="str">
        <f t="shared" si="27"/>
        <v>electric music</v>
      </c>
      <c r="Q197" s="4">
        <f t="shared" si="28"/>
        <v>3.61753164556962</v>
      </c>
      <c r="R197" s="44">
        <f t="shared" si="29"/>
        <v>109.07824427480917</v>
      </c>
      <c r="S197" s="42">
        <f t="shared" si="30"/>
        <v>7</v>
      </c>
      <c r="T197" s="5">
        <f t="shared" si="31"/>
        <v>15.582606324972739</v>
      </c>
    </row>
    <row r="198" spans="1:20" x14ac:dyDescent="0.35">
      <c r="A198">
        <v>196</v>
      </c>
      <c r="B198" t="s">
        <v>444</v>
      </c>
      <c r="C198" s="3" t="s">
        <v>445</v>
      </c>
      <c r="D198" s="5">
        <v>8200</v>
      </c>
      <c r="E198" s="5">
        <v>5178</v>
      </c>
      <c r="F198" t="s">
        <v>14</v>
      </c>
      <c r="G198">
        <v>100</v>
      </c>
      <c r="H198" t="s">
        <v>36</v>
      </c>
      <c r="I198" t="s">
        <v>37</v>
      </c>
      <c r="J198">
        <v>1472878800</v>
      </c>
      <c r="K198">
        <v>1474520400</v>
      </c>
      <c r="L198" s="11">
        <f t="shared" si="24"/>
        <v>42616.208333333328</v>
      </c>
      <c r="M198" s="11">
        <f t="shared" si="25"/>
        <v>42635.208333333328</v>
      </c>
      <c r="N198" t="s">
        <v>65</v>
      </c>
      <c r="O198" t="str">
        <f t="shared" si="26"/>
        <v>technology</v>
      </c>
      <c r="P198" t="str">
        <f t="shared" si="27"/>
        <v>wearables</v>
      </c>
      <c r="Q198" s="4">
        <f t="shared" si="28"/>
        <v>0.63146341463414635</v>
      </c>
      <c r="R198" s="44">
        <f t="shared" si="29"/>
        <v>51.78</v>
      </c>
      <c r="S198" s="42">
        <f t="shared" si="30"/>
        <v>19</v>
      </c>
      <c r="T198" s="5">
        <f t="shared" si="31"/>
        <v>2.7252631578947368</v>
      </c>
    </row>
    <row r="199" spans="1:20" x14ac:dyDescent="0.35">
      <c r="A199">
        <v>197</v>
      </c>
      <c r="B199" t="s">
        <v>446</v>
      </c>
      <c r="C199" s="3" t="s">
        <v>447</v>
      </c>
      <c r="D199" s="5">
        <v>54700</v>
      </c>
      <c r="E199" s="5">
        <v>163118</v>
      </c>
      <c r="F199" t="s">
        <v>20</v>
      </c>
      <c r="G199">
        <v>1989</v>
      </c>
      <c r="H199" t="s">
        <v>21</v>
      </c>
      <c r="I199" t="s">
        <v>22</v>
      </c>
      <c r="J199">
        <v>1498194000</v>
      </c>
      <c r="K199">
        <v>1499403600</v>
      </c>
      <c r="L199" s="11">
        <f t="shared" si="24"/>
        <v>42909.208333333328</v>
      </c>
      <c r="M199" s="11">
        <f t="shared" si="25"/>
        <v>42923.208333333328</v>
      </c>
      <c r="N199" t="s">
        <v>53</v>
      </c>
      <c r="O199" t="str">
        <f t="shared" si="26"/>
        <v>film &amp; video</v>
      </c>
      <c r="P199" t="str">
        <f t="shared" si="27"/>
        <v>drama</v>
      </c>
      <c r="Q199" s="4">
        <f t="shared" si="28"/>
        <v>2.9820475319926874</v>
      </c>
      <c r="R199" s="44">
        <f t="shared" si="29"/>
        <v>82.010055304172951</v>
      </c>
      <c r="S199" s="42">
        <f t="shared" si="30"/>
        <v>14</v>
      </c>
      <c r="T199" s="5">
        <f t="shared" si="31"/>
        <v>5.8578610931552104</v>
      </c>
    </row>
    <row r="200" spans="1:20" x14ac:dyDescent="0.35">
      <c r="A200">
        <v>198</v>
      </c>
      <c r="B200" t="s">
        <v>448</v>
      </c>
      <c r="C200" s="3" t="s">
        <v>449</v>
      </c>
      <c r="D200" s="5">
        <v>63200</v>
      </c>
      <c r="E200" s="5">
        <v>6041</v>
      </c>
      <c r="F200" t="s">
        <v>14</v>
      </c>
      <c r="G200">
        <v>168</v>
      </c>
      <c r="H200" t="s">
        <v>21</v>
      </c>
      <c r="I200" t="s">
        <v>22</v>
      </c>
      <c r="J200">
        <v>1281070800</v>
      </c>
      <c r="K200">
        <v>1283576400</v>
      </c>
      <c r="L200" s="11">
        <f t="shared" si="24"/>
        <v>40396.208333333336</v>
      </c>
      <c r="M200" s="11">
        <f t="shared" si="25"/>
        <v>40425.208333333336</v>
      </c>
      <c r="N200" t="s">
        <v>50</v>
      </c>
      <c r="O200" t="str">
        <f t="shared" si="26"/>
        <v>music</v>
      </c>
      <c r="P200" t="str">
        <f t="shared" si="27"/>
        <v>electric music</v>
      </c>
      <c r="Q200" s="4">
        <f t="shared" si="28"/>
        <v>9.5585443037974685E-2</v>
      </c>
      <c r="R200" s="44">
        <f t="shared" si="29"/>
        <v>35.958333333333336</v>
      </c>
      <c r="S200" s="42">
        <f t="shared" si="30"/>
        <v>29</v>
      </c>
      <c r="T200" s="5">
        <f t="shared" si="31"/>
        <v>1.2399425287356323</v>
      </c>
    </row>
    <row r="201" spans="1:20" x14ac:dyDescent="0.35">
      <c r="A201">
        <v>199</v>
      </c>
      <c r="B201" t="s">
        <v>450</v>
      </c>
      <c r="C201" s="3" t="s">
        <v>451</v>
      </c>
      <c r="D201" s="5">
        <v>1800</v>
      </c>
      <c r="E201" s="5">
        <v>968</v>
      </c>
      <c r="F201" t="s">
        <v>14</v>
      </c>
      <c r="G201">
        <v>13</v>
      </c>
      <c r="H201" t="s">
        <v>21</v>
      </c>
      <c r="I201" t="s">
        <v>22</v>
      </c>
      <c r="J201">
        <v>1436245200</v>
      </c>
      <c r="K201">
        <v>1436590800</v>
      </c>
      <c r="L201" s="11">
        <f t="shared" si="24"/>
        <v>42192.208333333328</v>
      </c>
      <c r="M201" s="11">
        <f t="shared" si="25"/>
        <v>42196.208333333328</v>
      </c>
      <c r="N201" t="s">
        <v>23</v>
      </c>
      <c r="O201" t="str">
        <f t="shared" si="26"/>
        <v>music</v>
      </c>
      <c r="P201" t="str">
        <f t="shared" si="27"/>
        <v>rock</v>
      </c>
      <c r="Q201" s="4">
        <f t="shared" si="28"/>
        <v>0.5377777777777778</v>
      </c>
      <c r="R201" s="44">
        <f t="shared" si="29"/>
        <v>74.461538461538467</v>
      </c>
      <c r="S201" s="42">
        <f t="shared" si="30"/>
        <v>4</v>
      </c>
      <c r="T201" s="5">
        <f t="shared" si="31"/>
        <v>18.615384615384617</v>
      </c>
    </row>
    <row r="202" spans="1:20" x14ac:dyDescent="0.35">
      <c r="A202">
        <v>200</v>
      </c>
      <c r="B202" t="s">
        <v>452</v>
      </c>
      <c r="C202" s="3" t="s">
        <v>453</v>
      </c>
      <c r="D202" s="5">
        <v>100</v>
      </c>
      <c r="E202" s="5">
        <v>2</v>
      </c>
      <c r="F202" t="s">
        <v>14</v>
      </c>
      <c r="G202">
        <v>1</v>
      </c>
      <c r="H202" t="s">
        <v>15</v>
      </c>
      <c r="I202" t="s">
        <v>16</v>
      </c>
      <c r="J202">
        <v>1269493200</v>
      </c>
      <c r="K202">
        <v>1270443600</v>
      </c>
      <c r="L202" s="11">
        <f t="shared" si="24"/>
        <v>40262.208333333336</v>
      </c>
      <c r="M202" s="11">
        <f t="shared" si="25"/>
        <v>40273.208333333336</v>
      </c>
      <c r="N202" t="s">
        <v>33</v>
      </c>
      <c r="O202" t="str">
        <f t="shared" si="26"/>
        <v>theater</v>
      </c>
      <c r="P202" t="str">
        <f t="shared" si="27"/>
        <v>plays</v>
      </c>
      <c r="Q202" s="4">
        <f t="shared" si="28"/>
        <v>0.02</v>
      </c>
      <c r="R202" s="44">
        <f t="shared" si="29"/>
        <v>2</v>
      </c>
      <c r="S202" s="42">
        <f t="shared" si="30"/>
        <v>11</v>
      </c>
      <c r="T202" s="5">
        <f t="shared" si="31"/>
        <v>0.18181818181818182</v>
      </c>
    </row>
    <row r="203" spans="1:20" x14ac:dyDescent="0.35">
      <c r="A203">
        <v>201</v>
      </c>
      <c r="B203" t="s">
        <v>454</v>
      </c>
      <c r="C203" s="3" t="s">
        <v>455</v>
      </c>
      <c r="D203" s="5">
        <v>2100</v>
      </c>
      <c r="E203" s="5">
        <v>14305</v>
      </c>
      <c r="F203" t="s">
        <v>20</v>
      </c>
      <c r="G203">
        <v>157</v>
      </c>
      <c r="H203" t="s">
        <v>21</v>
      </c>
      <c r="I203" t="s">
        <v>22</v>
      </c>
      <c r="J203">
        <v>1406264400</v>
      </c>
      <c r="K203">
        <v>1407819600</v>
      </c>
      <c r="L203" s="11">
        <f t="shared" si="24"/>
        <v>41845.208333333336</v>
      </c>
      <c r="M203" s="11">
        <f t="shared" si="25"/>
        <v>41863.208333333336</v>
      </c>
      <c r="N203" t="s">
        <v>28</v>
      </c>
      <c r="O203" t="str">
        <f t="shared" si="26"/>
        <v>technology</v>
      </c>
      <c r="P203" t="str">
        <f t="shared" si="27"/>
        <v>web</v>
      </c>
      <c r="Q203" s="4">
        <f t="shared" si="28"/>
        <v>6.8119047619047617</v>
      </c>
      <c r="R203" s="44">
        <f t="shared" si="29"/>
        <v>91.114649681528661</v>
      </c>
      <c r="S203" s="42">
        <f t="shared" si="30"/>
        <v>18</v>
      </c>
      <c r="T203" s="5">
        <f t="shared" si="31"/>
        <v>5.0619249823071479</v>
      </c>
    </row>
    <row r="204" spans="1:20" x14ac:dyDescent="0.35">
      <c r="A204">
        <v>202</v>
      </c>
      <c r="B204" t="s">
        <v>456</v>
      </c>
      <c r="C204" s="3" t="s">
        <v>457</v>
      </c>
      <c r="D204" s="5">
        <v>8300</v>
      </c>
      <c r="E204" s="5">
        <v>6543</v>
      </c>
      <c r="F204" t="s">
        <v>74</v>
      </c>
      <c r="G204">
        <v>82</v>
      </c>
      <c r="H204" t="s">
        <v>21</v>
      </c>
      <c r="I204" t="s">
        <v>22</v>
      </c>
      <c r="J204">
        <v>1317531600</v>
      </c>
      <c r="K204">
        <v>1317877200</v>
      </c>
      <c r="L204" s="11">
        <f t="shared" si="24"/>
        <v>40818.208333333336</v>
      </c>
      <c r="M204" s="11">
        <f t="shared" si="25"/>
        <v>40822.208333333336</v>
      </c>
      <c r="N204" t="s">
        <v>17</v>
      </c>
      <c r="O204" t="str">
        <f t="shared" si="26"/>
        <v>food</v>
      </c>
      <c r="P204" t="str">
        <f t="shared" si="27"/>
        <v>food trucks</v>
      </c>
      <c r="Q204" s="4">
        <f t="shared" si="28"/>
        <v>0.78831325301204824</v>
      </c>
      <c r="R204" s="44">
        <f t="shared" si="29"/>
        <v>79.792682926829272</v>
      </c>
      <c r="S204" s="42">
        <f t="shared" si="30"/>
        <v>4</v>
      </c>
      <c r="T204" s="5">
        <f t="shared" si="31"/>
        <v>19.948170731707318</v>
      </c>
    </row>
    <row r="205" spans="1:20" ht="31" x14ac:dyDescent="0.35">
      <c r="A205">
        <v>203</v>
      </c>
      <c r="B205" t="s">
        <v>458</v>
      </c>
      <c r="C205" s="3" t="s">
        <v>459</v>
      </c>
      <c r="D205" s="5">
        <v>143900</v>
      </c>
      <c r="E205" s="5">
        <v>193413</v>
      </c>
      <c r="F205" t="s">
        <v>20</v>
      </c>
      <c r="G205">
        <v>4498</v>
      </c>
      <c r="H205" t="s">
        <v>26</v>
      </c>
      <c r="I205" t="s">
        <v>27</v>
      </c>
      <c r="J205">
        <v>1484632800</v>
      </c>
      <c r="K205">
        <v>1484805600</v>
      </c>
      <c r="L205" s="11">
        <f t="shared" si="24"/>
        <v>42752.25</v>
      </c>
      <c r="M205" s="11">
        <f t="shared" si="25"/>
        <v>42754.25</v>
      </c>
      <c r="N205" t="s">
        <v>33</v>
      </c>
      <c r="O205" t="str">
        <f t="shared" si="26"/>
        <v>theater</v>
      </c>
      <c r="P205" t="str">
        <f t="shared" si="27"/>
        <v>plays</v>
      </c>
      <c r="Q205" s="4">
        <f t="shared" si="28"/>
        <v>1.3440792216817234</v>
      </c>
      <c r="R205" s="44">
        <f t="shared" si="29"/>
        <v>42.999777678968428</v>
      </c>
      <c r="S205" s="42">
        <f t="shared" si="30"/>
        <v>2</v>
      </c>
      <c r="T205" s="5">
        <f t="shared" si="31"/>
        <v>21.499888839484214</v>
      </c>
    </row>
    <row r="206" spans="1:20" x14ac:dyDescent="0.35">
      <c r="A206">
        <v>204</v>
      </c>
      <c r="B206" t="s">
        <v>460</v>
      </c>
      <c r="C206" s="3" t="s">
        <v>461</v>
      </c>
      <c r="D206" s="5">
        <v>75000</v>
      </c>
      <c r="E206" s="5">
        <v>2529</v>
      </c>
      <c r="F206" t="s">
        <v>14</v>
      </c>
      <c r="G206">
        <v>40</v>
      </c>
      <c r="H206" t="s">
        <v>21</v>
      </c>
      <c r="I206" t="s">
        <v>22</v>
      </c>
      <c r="J206">
        <v>1301806800</v>
      </c>
      <c r="K206">
        <v>1302670800</v>
      </c>
      <c r="L206" s="11">
        <f t="shared" si="24"/>
        <v>40636.208333333336</v>
      </c>
      <c r="M206" s="11">
        <f t="shared" si="25"/>
        <v>40646.208333333336</v>
      </c>
      <c r="N206" t="s">
        <v>159</v>
      </c>
      <c r="O206" t="str">
        <f t="shared" si="26"/>
        <v>music</v>
      </c>
      <c r="P206" t="str">
        <f t="shared" si="27"/>
        <v>jazz</v>
      </c>
      <c r="Q206" s="4">
        <f t="shared" si="28"/>
        <v>3.372E-2</v>
      </c>
      <c r="R206" s="44">
        <f t="shared" si="29"/>
        <v>63.225000000000001</v>
      </c>
      <c r="S206" s="42">
        <f t="shared" si="30"/>
        <v>10</v>
      </c>
      <c r="T206" s="5">
        <f t="shared" si="31"/>
        <v>6.3224999999999998</v>
      </c>
    </row>
    <row r="207" spans="1:20" x14ac:dyDescent="0.35">
      <c r="A207">
        <v>205</v>
      </c>
      <c r="B207" t="s">
        <v>462</v>
      </c>
      <c r="C207" s="3" t="s">
        <v>463</v>
      </c>
      <c r="D207" s="5">
        <v>1300</v>
      </c>
      <c r="E207" s="5">
        <v>5614</v>
      </c>
      <c r="F207" t="s">
        <v>20</v>
      </c>
      <c r="G207">
        <v>80</v>
      </c>
      <c r="H207" t="s">
        <v>21</v>
      </c>
      <c r="I207" t="s">
        <v>22</v>
      </c>
      <c r="J207">
        <v>1539752400</v>
      </c>
      <c r="K207">
        <v>1540789200</v>
      </c>
      <c r="L207" s="11">
        <f t="shared" si="24"/>
        <v>43390.208333333328</v>
      </c>
      <c r="M207" s="11">
        <f t="shared" si="25"/>
        <v>43402.208333333328</v>
      </c>
      <c r="N207" t="s">
        <v>33</v>
      </c>
      <c r="O207" t="str">
        <f t="shared" si="26"/>
        <v>theater</v>
      </c>
      <c r="P207" t="str">
        <f t="shared" si="27"/>
        <v>plays</v>
      </c>
      <c r="Q207" s="4">
        <f t="shared" si="28"/>
        <v>4.3184615384615386</v>
      </c>
      <c r="R207" s="44">
        <f t="shared" si="29"/>
        <v>70.174999999999997</v>
      </c>
      <c r="S207" s="42">
        <f t="shared" si="30"/>
        <v>12</v>
      </c>
      <c r="T207" s="5">
        <f t="shared" si="31"/>
        <v>5.8479166666666664</v>
      </c>
    </row>
    <row r="208" spans="1:20" x14ac:dyDescent="0.35">
      <c r="A208">
        <v>206</v>
      </c>
      <c r="B208" t="s">
        <v>464</v>
      </c>
      <c r="C208" s="3" t="s">
        <v>465</v>
      </c>
      <c r="D208" s="5">
        <v>9000</v>
      </c>
      <c r="E208" s="5">
        <v>3496</v>
      </c>
      <c r="F208" t="s">
        <v>74</v>
      </c>
      <c r="G208">
        <v>57</v>
      </c>
      <c r="H208" t="s">
        <v>21</v>
      </c>
      <c r="I208" t="s">
        <v>22</v>
      </c>
      <c r="J208">
        <v>1267250400</v>
      </c>
      <c r="K208">
        <v>1268028000</v>
      </c>
      <c r="L208" s="11">
        <f t="shared" si="24"/>
        <v>40236.25</v>
      </c>
      <c r="M208" s="11">
        <f t="shared" si="25"/>
        <v>40245.25</v>
      </c>
      <c r="N208" t="s">
        <v>119</v>
      </c>
      <c r="O208" t="str">
        <f t="shared" si="26"/>
        <v>publishing</v>
      </c>
      <c r="P208" t="str">
        <f t="shared" si="27"/>
        <v>fiction</v>
      </c>
      <c r="Q208" s="4">
        <f t="shared" si="28"/>
        <v>0.38844444444444443</v>
      </c>
      <c r="R208" s="44">
        <f t="shared" si="29"/>
        <v>61.333333333333336</v>
      </c>
      <c r="S208" s="42">
        <f t="shared" si="30"/>
        <v>9</v>
      </c>
      <c r="T208" s="5">
        <f t="shared" si="31"/>
        <v>6.8148148148148149</v>
      </c>
    </row>
    <row r="209" spans="1:20" ht="31" x14ac:dyDescent="0.35">
      <c r="A209">
        <v>207</v>
      </c>
      <c r="B209" t="s">
        <v>466</v>
      </c>
      <c r="C209" s="3" t="s">
        <v>467</v>
      </c>
      <c r="D209" s="5">
        <v>1000</v>
      </c>
      <c r="E209" s="5">
        <v>4257</v>
      </c>
      <c r="F209" t="s">
        <v>20</v>
      </c>
      <c r="G209">
        <v>43</v>
      </c>
      <c r="H209" t="s">
        <v>21</v>
      </c>
      <c r="I209" t="s">
        <v>22</v>
      </c>
      <c r="J209">
        <v>1535432400</v>
      </c>
      <c r="K209">
        <v>1537160400</v>
      </c>
      <c r="L209" s="11">
        <f t="shared" si="24"/>
        <v>43340.208333333328</v>
      </c>
      <c r="M209" s="11">
        <f t="shared" si="25"/>
        <v>43360.208333333328</v>
      </c>
      <c r="N209" t="s">
        <v>23</v>
      </c>
      <c r="O209" t="str">
        <f t="shared" si="26"/>
        <v>music</v>
      </c>
      <c r="P209" t="str">
        <f t="shared" si="27"/>
        <v>rock</v>
      </c>
      <c r="Q209" s="4">
        <f t="shared" si="28"/>
        <v>4.2569999999999997</v>
      </c>
      <c r="R209" s="44">
        <f t="shared" si="29"/>
        <v>99</v>
      </c>
      <c r="S209" s="42">
        <f t="shared" si="30"/>
        <v>20</v>
      </c>
      <c r="T209" s="5">
        <f t="shared" si="31"/>
        <v>4.95</v>
      </c>
    </row>
    <row r="210" spans="1:20" x14ac:dyDescent="0.35">
      <c r="A210">
        <v>208</v>
      </c>
      <c r="B210" t="s">
        <v>468</v>
      </c>
      <c r="C210" s="3" t="s">
        <v>469</v>
      </c>
      <c r="D210" s="5">
        <v>196900</v>
      </c>
      <c r="E210" s="5">
        <v>199110</v>
      </c>
      <c r="F210" t="s">
        <v>20</v>
      </c>
      <c r="G210">
        <v>2053</v>
      </c>
      <c r="H210" t="s">
        <v>21</v>
      </c>
      <c r="I210" t="s">
        <v>22</v>
      </c>
      <c r="J210">
        <v>1510207200</v>
      </c>
      <c r="K210">
        <v>1512280800</v>
      </c>
      <c r="L210" s="11">
        <f t="shared" si="24"/>
        <v>43048.25</v>
      </c>
      <c r="M210" s="11">
        <f t="shared" si="25"/>
        <v>43072.25</v>
      </c>
      <c r="N210" t="s">
        <v>42</v>
      </c>
      <c r="O210" t="str">
        <f t="shared" si="26"/>
        <v>film &amp; video</v>
      </c>
      <c r="P210" t="str">
        <f t="shared" si="27"/>
        <v>documentary</v>
      </c>
      <c r="Q210" s="4">
        <f t="shared" si="28"/>
        <v>1.0112239715591671</v>
      </c>
      <c r="R210" s="44">
        <f t="shared" si="29"/>
        <v>96.984900146127615</v>
      </c>
      <c r="S210" s="42">
        <f t="shared" si="30"/>
        <v>24</v>
      </c>
      <c r="T210" s="5">
        <f t="shared" si="31"/>
        <v>4.0410375060886503</v>
      </c>
    </row>
    <row r="211" spans="1:20" x14ac:dyDescent="0.35">
      <c r="A211">
        <v>209</v>
      </c>
      <c r="B211" t="s">
        <v>470</v>
      </c>
      <c r="C211" s="3" t="s">
        <v>471</v>
      </c>
      <c r="D211" s="5">
        <v>194500</v>
      </c>
      <c r="E211" s="5">
        <v>41212</v>
      </c>
      <c r="F211" t="s">
        <v>47</v>
      </c>
      <c r="G211">
        <v>808</v>
      </c>
      <c r="H211" t="s">
        <v>26</v>
      </c>
      <c r="I211" t="s">
        <v>27</v>
      </c>
      <c r="J211">
        <v>1462510800</v>
      </c>
      <c r="K211">
        <v>1463115600</v>
      </c>
      <c r="L211" s="11">
        <f t="shared" si="24"/>
        <v>42496.208333333328</v>
      </c>
      <c r="M211" s="11">
        <f t="shared" si="25"/>
        <v>42503.208333333328</v>
      </c>
      <c r="N211" t="s">
        <v>42</v>
      </c>
      <c r="O211" t="str">
        <f t="shared" si="26"/>
        <v>film &amp; video</v>
      </c>
      <c r="P211" t="str">
        <f t="shared" si="27"/>
        <v>documentary</v>
      </c>
      <c r="Q211" s="4">
        <f t="shared" si="28"/>
        <v>0.21188688946015424</v>
      </c>
      <c r="R211" s="44">
        <f t="shared" si="29"/>
        <v>51.004950495049506</v>
      </c>
      <c r="S211" s="42">
        <f t="shared" si="30"/>
        <v>7</v>
      </c>
      <c r="T211" s="5">
        <f t="shared" si="31"/>
        <v>7.2864214992927865</v>
      </c>
    </row>
    <row r="212" spans="1:20" x14ac:dyDescent="0.35">
      <c r="A212">
        <v>210</v>
      </c>
      <c r="B212" t="s">
        <v>472</v>
      </c>
      <c r="C212" s="3" t="s">
        <v>473</v>
      </c>
      <c r="D212" s="5">
        <v>9400</v>
      </c>
      <c r="E212" s="5">
        <v>6338</v>
      </c>
      <c r="F212" t="s">
        <v>14</v>
      </c>
      <c r="G212">
        <v>226</v>
      </c>
      <c r="H212" t="s">
        <v>36</v>
      </c>
      <c r="I212" t="s">
        <v>37</v>
      </c>
      <c r="J212">
        <v>1488520800</v>
      </c>
      <c r="K212">
        <v>1490850000</v>
      </c>
      <c r="L212" s="11">
        <f t="shared" si="24"/>
        <v>42797.25</v>
      </c>
      <c r="M212" s="11">
        <f t="shared" si="25"/>
        <v>42824.208333333328</v>
      </c>
      <c r="N212" t="s">
        <v>474</v>
      </c>
      <c r="O212" t="str">
        <f t="shared" si="26"/>
        <v>film &amp; video</v>
      </c>
      <c r="P212" t="str">
        <f t="shared" si="27"/>
        <v>science fiction</v>
      </c>
      <c r="Q212" s="4">
        <f t="shared" si="28"/>
        <v>0.67425531914893622</v>
      </c>
      <c r="R212" s="44">
        <f t="shared" si="29"/>
        <v>28.044247787610619</v>
      </c>
      <c r="S212" s="42">
        <f t="shared" si="30"/>
        <v>26.958333333328483</v>
      </c>
      <c r="T212" s="5">
        <f t="shared" si="31"/>
        <v>1.0402812162330386</v>
      </c>
    </row>
    <row r="213" spans="1:20" ht="31" x14ac:dyDescent="0.35">
      <c r="A213">
        <v>211</v>
      </c>
      <c r="B213" t="s">
        <v>475</v>
      </c>
      <c r="C213" s="3" t="s">
        <v>476</v>
      </c>
      <c r="D213" s="5">
        <v>104400</v>
      </c>
      <c r="E213" s="5">
        <v>99100</v>
      </c>
      <c r="F213" t="s">
        <v>14</v>
      </c>
      <c r="G213">
        <v>1625</v>
      </c>
      <c r="H213" t="s">
        <v>21</v>
      </c>
      <c r="I213" t="s">
        <v>22</v>
      </c>
      <c r="J213">
        <v>1377579600</v>
      </c>
      <c r="K213">
        <v>1379653200</v>
      </c>
      <c r="L213" s="11">
        <f t="shared" si="24"/>
        <v>41513.208333333336</v>
      </c>
      <c r="M213" s="11">
        <f t="shared" si="25"/>
        <v>41537.208333333336</v>
      </c>
      <c r="N213" t="s">
        <v>33</v>
      </c>
      <c r="O213" t="str">
        <f t="shared" si="26"/>
        <v>theater</v>
      </c>
      <c r="P213" t="str">
        <f t="shared" si="27"/>
        <v>plays</v>
      </c>
      <c r="Q213" s="4">
        <f t="shared" si="28"/>
        <v>0.9492337164750958</v>
      </c>
      <c r="R213" s="44">
        <f t="shared" si="29"/>
        <v>60.984615384615381</v>
      </c>
      <c r="S213" s="42">
        <f t="shared" si="30"/>
        <v>24</v>
      </c>
      <c r="T213" s="5">
        <f t="shared" si="31"/>
        <v>2.5410256410256409</v>
      </c>
    </row>
    <row r="214" spans="1:20" ht="31" x14ac:dyDescent="0.35">
      <c r="A214">
        <v>212</v>
      </c>
      <c r="B214" t="s">
        <v>477</v>
      </c>
      <c r="C214" s="3" t="s">
        <v>478</v>
      </c>
      <c r="D214" s="5">
        <v>8100</v>
      </c>
      <c r="E214" s="5">
        <v>12300</v>
      </c>
      <c r="F214" t="s">
        <v>20</v>
      </c>
      <c r="G214">
        <v>168</v>
      </c>
      <c r="H214" t="s">
        <v>21</v>
      </c>
      <c r="I214" t="s">
        <v>22</v>
      </c>
      <c r="J214">
        <v>1576389600</v>
      </c>
      <c r="K214">
        <v>1580364000</v>
      </c>
      <c r="L214" s="11">
        <f t="shared" si="24"/>
        <v>43814.25</v>
      </c>
      <c r="M214" s="11">
        <f t="shared" si="25"/>
        <v>43860.25</v>
      </c>
      <c r="N214" t="s">
        <v>33</v>
      </c>
      <c r="O214" t="str">
        <f t="shared" si="26"/>
        <v>theater</v>
      </c>
      <c r="P214" t="str">
        <f t="shared" si="27"/>
        <v>plays</v>
      </c>
      <c r="Q214" s="4">
        <f t="shared" si="28"/>
        <v>1.5185185185185186</v>
      </c>
      <c r="R214" s="44">
        <f t="shared" si="29"/>
        <v>73.214285714285708</v>
      </c>
      <c r="S214" s="42">
        <f t="shared" si="30"/>
        <v>46</v>
      </c>
      <c r="T214" s="5">
        <f t="shared" si="31"/>
        <v>1.591614906832298</v>
      </c>
    </row>
    <row r="215" spans="1:20" ht="31" x14ac:dyDescent="0.35">
      <c r="A215">
        <v>213</v>
      </c>
      <c r="B215" t="s">
        <v>479</v>
      </c>
      <c r="C215" s="3" t="s">
        <v>480</v>
      </c>
      <c r="D215" s="5">
        <v>87900</v>
      </c>
      <c r="E215" s="5">
        <v>171549</v>
      </c>
      <c r="F215" t="s">
        <v>20</v>
      </c>
      <c r="G215">
        <v>4289</v>
      </c>
      <c r="H215" t="s">
        <v>21</v>
      </c>
      <c r="I215" t="s">
        <v>22</v>
      </c>
      <c r="J215">
        <v>1289019600</v>
      </c>
      <c r="K215">
        <v>1289714400</v>
      </c>
      <c r="L215" s="11">
        <f t="shared" si="24"/>
        <v>40488.208333333336</v>
      </c>
      <c r="M215" s="11">
        <f t="shared" si="25"/>
        <v>40496.25</v>
      </c>
      <c r="N215" t="s">
        <v>60</v>
      </c>
      <c r="O215" t="str">
        <f t="shared" si="26"/>
        <v>music</v>
      </c>
      <c r="P215" t="str">
        <f t="shared" si="27"/>
        <v>indie rock</v>
      </c>
      <c r="Q215" s="4">
        <f t="shared" si="28"/>
        <v>1.9516382252559727</v>
      </c>
      <c r="R215" s="44">
        <f t="shared" si="29"/>
        <v>39.997435299603637</v>
      </c>
      <c r="S215" s="42">
        <f t="shared" si="30"/>
        <v>8.0416666666642413</v>
      </c>
      <c r="T215" s="5">
        <f t="shared" si="31"/>
        <v>4.9737743377760459</v>
      </c>
    </row>
    <row r="216" spans="1:20" x14ac:dyDescent="0.35">
      <c r="A216">
        <v>214</v>
      </c>
      <c r="B216" t="s">
        <v>481</v>
      </c>
      <c r="C216" s="3" t="s">
        <v>482</v>
      </c>
      <c r="D216" s="5">
        <v>1400</v>
      </c>
      <c r="E216" s="5">
        <v>14324</v>
      </c>
      <c r="F216" t="s">
        <v>20</v>
      </c>
      <c r="G216">
        <v>165</v>
      </c>
      <c r="H216" t="s">
        <v>21</v>
      </c>
      <c r="I216" t="s">
        <v>22</v>
      </c>
      <c r="J216">
        <v>1282194000</v>
      </c>
      <c r="K216">
        <v>1282712400</v>
      </c>
      <c r="L216" s="11">
        <f t="shared" si="24"/>
        <v>40409.208333333336</v>
      </c>
      <c r="M216" s="11">
        <f t="shared" si="25"/>
        <v>40415.208333333336</v>
      </c>
      <c r="N216" t="s">
        <v>23</v>
      </c>
      <c r="O216" t="str">
        <f t="shared" si="26"/>
        <v>music</v>
      </c>
      <c r="P216" t="str">
        <f t="shared" si="27"/>
        <v>rock</v>
      </c>
      <c r="Q216" s="4">
        <f t="shared" si="28"/>
        <v>10.231428571428571</v>
      </c>
      <c r="R216" s="44">
        <f t="shared" si="29"/>
        <v>86.812121212121212</v>
      </c>
      <c r="S216" s="42">
        <f t="shared" si="30"/>
        <v>6</v>
      </c>
      <c r="T216" s="5">
        <f t="shared" si="31"/>
        <v>14.468686868686868</v>
      </c>
    </row>
    <row r="217" spans="1:20" x14ac:dyDescent="0.35">
      <c r="A217">
        <v>215</v>
      </c>
      <c r="B217" t="s">
        <v>483</v>
      </c>
      <c r="C217" s="3" t="s">
        <v>484</v>
      </c>
      <c r="D217" s="5">
        <v>156800</v>
      </c>
      <c r="E217" s="5">
        <v>6024</v>
      </c>
      <c r="F217" t="s">
        <v>14</v>
      </c>
      <c r="G217">
        <v>143</v>
      </c>
      <c r="H217" t="s">
        <v>21</v>
      </c>
      <c r="I217" t="s">
        <v>22</v>
      </c>
      <c r="J217">
        <v>1550037600</v>
      </c>
      <c r="K217">
        <v>1550210400</v>
      </c>
      <c r="L217" s="11">
        <f t="shared" si="24"/>
        <v>43509.25</v>
      </c>
      <c r="M217" s="11">
        <f t="shared" si="25"/>
        <v>43511.25</v>
      </c>
      <c r="N217" t="s">
        <v>33</v>
      </c>
      <c r="O217" t="str">
        <f t="shared" si="26"/>
        <v>theater</v>
      </c>
      <c r="P217" t="str">
        <f t="shared" si="27"/>
        <v>plays</v>
      </c>
      <c r="Q217" s="4">
        <f t="shared" si="28"/>
        <v>3.8418367346938778E-2</v>
      </c>
      <c r="R217" s="44">
        <f t="shared" si="29"/>
        <v>42.125874125874127</v>
      </c>
      <c r="S217" s="42">
        <f t="shared" si="30"/>
        <v>2</v>
      </c>
      <c r="T217" s="5">
        <f t="shared" si="31"/>
        <v>21.062937062937063</v>
      </c>
    </row>
    <row r="218" spans="1:20" x14ac:dyDescent="0.35">
      <c r="A218">
        <v>216</v>
      </c>
      <c r="B218" t="s">
        <v>485</v>
      </c>
      <c r="C218" s="3" t="s">
        <v>486</v>
      </c>
      <c r="D218" s="5">
        <v>121700</v>
      </c>
      <c r="E218" s="5">
        <v>188721</v>
      </c>
      <c r="F218" t="s">
        <v>20</v>
      </c>
      <c r="G218">
        <v>1815</v>
      </c>
      <c r="H218" t="s">
        <v>21</v>
      </c>
      <c r="I218" t="s">
        <v>22</v>
      </c>
      <c r="J218">
        <v>1321941600</v>
      </c>
      <c r="K218">
        <v>1322114400</v>
      </c>
      <c r="L218" s="11">
        <f t="shared" si="24"/>
        <v>40869.25</v>
      </c>
      <c r="M218" s="11">
        <f t="shared" si="25"/>
        <v>40871.25</v>
      </c>
      <c r="N218" t="s">
        <v>33</v>
      </c>
      <c r="O218" t="str">
        <f t="shared" si="26"/>
        <v>theater</v>
      </c>
      <c r="P218" t="str">
        <f t="shared" si="27"/>
        <v>plays</v>
      </c>
      <c r="Q218" s="4">
        <f t="shared" si="28"/>
        <v>1.5507066557107643</v>
      </c>
      <c r="R218" s="44">
        <f t="shared" si="29"/>
        <v>103.97851239669421</v>
      </c>
      <c r="S218" s="42">
        <f t="shared" si="30"/>
        <v>2</v>
      </c>
      <c r="T218" s="5">
        <f t="shared" si="31"/>
        <v>51.989256198347107</v>
      </c>
    </row>
    <row r="219" spans="1:20" x14ac:dyDescent="0.35">
      <c r="A219">
        <v>217</v>
      </c>
      <c r="B219" t="s">
        <v>487</v>
      </c>
      <c r="C219" s="3" t="s">
        <v>488</v>
      </c>
      <c r="D219" s="5">
        <v>129400</v>
      </c>
      <c r="E219" s="5">
        <v>57911</v>
      </c>
      <c r="F219" t="s">
        <v>14</v>
      </c>
      <c r="G219">
        <v>934</v>
      </c>
      <c r="H219" t="s">
        <v>21</v>
      </c>
      <c r="I219" t="s">
        <v>22</v>
      </c>
      <c r="J219">
        <v>1556427600</v>
      </c>
      <c r="K219">
        <v>1557205200</v>
      </c>
      <c r="L219" s="11">
        <f t="shared" si="24"/>
        <v>43583.208333333328</v>
      </c>
      <c r="M219" s="11">
        <f t="shared" si="25"/>
        <v>43592.208333333328</v>
      </c>
      <c r="N219" t="s">
        <v>474</v>
      </c>
      <c r="O219" t="str">
        <f t="shared" si="26"/>
        <v>film &amp; video</v>
      </c>
      <c r="P219" t="str">
        <f t="shared" si="27"/>
        <v>science fiction</v>
      </c>
      <c r="Q219" s="4">
        <f t="shared" si="28"/>
        <v>0.44753477588871715</v>
      </c>
      <c r="R219" s="44">
        <f t="shared" si="29"/>
        <v>62.003211991434689</v>
      </c>
      <c r="S219" s="42">
        <f t="shared" si="30"/>
        <v>9</v>
      </c>
      <c r="T219" s="5">
        <f t="shared" si="31"/>
        <v>6.8892457768260762</v>
      </c>
    </row>
    <row r="220" spans="1:20" x14ac:dyDescent="0.35">
      <c r="A220">
        <v>218</v>
      </c>
      <c r="B220" t="s">
        <v>489</v>
      </c>
      <c r="C220" s="3" t="s">
        <v>490</v>
      </c>
      <c r="D220" s="5">
        <v>5700</v>
      </c>
      <c r="E220" s="5">
        <v>12309</v>
      </c>
      <c r="F220" t="s">
        <v>20</v>
      </c>
      <c r="G220">
        <v>397</v>
      </c>
      <c r="H220" t="s">
        <v>40</v>
      </c>
      <c r="I220" t="s">
        <v>41</v>
      </c>
      <c r="J220">
        <v>1320991200</v>
      </c>
      <c r="K220">
        <v>1323928800</v>
      </c>
      <c r="L220" s="11">
        <f t="shared" si="24"/>
        <v>40858.25</v>
      </c>
      <c r="M220" s="11">
        <f t="shared" si="25"/>
        <v>40892.25</v>
      </c>
      <c r="N220" t="s">
        <v>100</v>
      </c>
      <c r="O220" t="str">
        <f t="shared" si="26"/>
        <v>film &amp; video</v>
      </c>
      <c r="P220" t="str">
        <f t="shared" si="27"/>
        <v>shorts</v>
      </c>
      <c r="Q220" s="4">
        <f t="shared" si="28"/>
        <v>2.1594736842105262</v>
      </c>
      <c r="R220" s="44">
        <f t="shared" si="29"/>
        <v>31.005037783375315</v>
      </c>
      <c r="S220" s="42">
        <f t="shared" si="30"/>
        <v>34</v>
      </c>
      <c r="T220" s="5">
        <f t="shared" si="31"/>
        <v>0.91191287598162685</v>
      </c>
    </row>
    <row r="221" spans="1:20" x14ac:dyDescent="0.35">
      <c r="A221">
        <v>219</v>
      </c>
      <c r="B221" t="s">
        <v>491</v>
      </c>
      <c r="C221" s="3" t="s">
        <v>492</v>
      </c>
      <c r="D221" s="5">
        <v>41700</v>
      </c>
      <c r="E221" s="5">
        <v>138497</v>
      </c>
      <c r="F221" t="s">
        <v>20</v>
      </c>
      <c r="G221">
        <v>1539</v>
      </c>
      <c r="H221" t="s">
        <v>21</v>
      </c>
      <c r="I221" t="s">
        <v>22</v>
      </c>
      <c r="J221">
        <v>1345093200</v>
      </c>
      <c r="K221">
        <v>1346130000</v>
      </c>
      <c r="L221" s="11">
        <f t="shared" si="24"/>
        <v>41137.208333333336</v>
      </c>
      <c r="M221" s="11">
        <f t="shared" si="25"/>
        <v>41149.208333333336</v>
      </c>
      <c r="N221" t="s">
        <v>71</v>
      </c>
      <c r="O221" t="str">
        <f t="shared" si="26"/>
        <v>film &amp; video</v>
      </c>
      <c r="P221" t="str">
        <f t="shared" si="27"/>
        <v>animation</v>
      </c>
      <c r="Q221" s="4">
        <f t="shared" si="28"/>
        <v>3.3212709832134291</v>
      </c>
      <c r="R221" s="44">
        <f t="shared" si="29"/>
        <v>89.991552956465242</v>
      </c>
      <c r="S221" s="42">
        <f t="shared" si="30"/>
        <v>12</v>
      </c>
      <c r="T221" s="5">
        <f t="shared" si="31"/>
        <v>7.4992960797054371</v>
      </c>
    </row>
    <row r="222" spans="1:20" x14ac:dyDescent="0.35">
      <c r="A222">
        <v>220</v>
      </c>
      <c r="B222" t="s">
        <v>493</v>
      </c>
      <c r="C222" s="3" t="s">
        <v>494</v>
      </c>
      <c r="D222" s="5">
        <v>7900</v>
      </c>
      <c r="E222" s="5">
        <v>667</v>
      </c>
      <c r="F222" t="s">
        <v>14</v>
      </c>
      <c r="G222">
        <v>17</v>
      </c>
      <c r="H222" t="s">
        <v>21</v>
      </c>
      <c r="I222" t="s">
        <v>22</v>
      </c>
      <c r="J222">
        <v>1309496400</v>
      </c>
      <c r="K222">
        <v>1311051600</v>
      </c>
      <c r="L222" s="11">
        <f t="shared" si="24"/>
        <v>40725.208333333336</v>
      </c>
      <c r="M222" s="11">
        <f t="shared" si="25"/>
        <v>40743.208333333336</v>
      </c>
      <c r="N222" t="s">
        <v>33</v>
      </c>
      <c r="O222" t="str">
        <f t="shared" si="26"/>
        <v>theater</v>
      </c>
      <c r="P222" t="str">
        <f t="shared" si="27"/>
        <v>plays</v>
      </c>
      <c r="Q222" s="4">
        <f t="shared" si="28"/>
        <v>8.4430379746835441E-2</v>
      </c>
      <c r="R222" s="44">
        <f t="shared" si="29"/>
        <v>39.235294117647058</v>
      </c>
      <c r="S222" s="42">
        <f t="shared" si="30"/>
        <v>18</v>
      </c>
      <c r="T222" s="5">
        <f t="shared" si="31"/>
        <v>2.1797385620915031</v>
      </c>
    </row>
    <row r="223" spans="1:20" ht="31" x14ac:dyDescent="0.35">
      <c r="A223">
        <v>221</v>
      </c>
      <c r="B223" t="s">
        <v>495</v>
      </c>
      <c r="C223" s="3" t="s">
        <v>496</v>
      </c>
      <c r="D223" s="5">
        <v>121500</v>
      </c>
      <c r="E223" s="5">
        <v>119830</v>
      </c>
      <c r="F223" t="s">
        <v>14</v>
      </c>
      <c r="G223">
        <v>2179</v>
      </c>
      <c r="H223" t="s">
        <v>21</v>
      </c>
      <c r="I223" t="s">
        <v>22</v>
      </c>
      <c r="J223">
        <v>1340254800</v>
      </c>
      <c r="K223">
        <v>1340427600</v>
      </c>
      <c r="L223" s="11">
        <f t="shared" si="24"/>
        <v>41081.208333333336</v>
      </c>
      <c r="M223" s="11">
        <f t="shared" si="25"/>
        <v>41083.208333333336</v>
      </c>
      <c r="N223" t="s">
        <v>17</v>
      </c>
      <c r="O223" t="str">
        <f t="shared" si="26"/>
        <v>food</v>
      </c>
      <c r="P223" t="str">
        <f t="shared" si="27"/>
        <v>food trucks</v>
      </c>
      <c r="Q223" s="4">
        <f t="shared" si="28"/>
        <v>0.9862551440329218</v>
      </c>
      <c r="R223" s="44">
        <f t="shared" si="29"/>
        <v>54.993116108306566</v>
      </c>
      <c r="S223" s="42">
        <f t="shared" si="30"/>
        <v>2</v>
      </c>
      <c r="T223" s="5">
        <f t="shared" si="31"/>
        <v>27.496558054153283</v>
      </c>
    </row>
    <row r="224" spans="1:20" x14ac:dyDescent="0.35">
      <c r="A224">
        <v>222</v>
      </c>
      <c r="B224" t="s">
        <v>497</v>
      </c>
      <c r="C224" s="3" t="s">
        <v>498</v>
      </c>
      <c r="D224" s="5">
        <v>4800</v>
      </c>
      <c r="E224" s="5">
        <v>6623</v>
      </c>
      <c r="F224" t="s">
        <v>20</v>
      </c>
      <c r="G224">
        <v>138</v>
      </c>
      <c r="H224" t="s">
        <v>21</v>
      </c>
      <c r="I224" t="s">
        <v>22</v>
      </c>
      <c r="J224">
        <v>1412226000</v>
      </c>
      <c r="K224">
        <v>1412312400</v>
      </c>
      <c r="L224" s="11">
        <f t="shared" si="24"/>
        <v>41914.208333333336</v>
      </c>
      <c r="M224" s="11">
        <f t="shared" si="25"/>
        <v>41915.208333333336</v>
      </c>
      <c r="N224" t="s">
        <v>122</v>
      </c>
      <c r="O224" t="str">
        <f t="shared" si="26"/>
        <v>photography</v>
      </c>
      <c r="P224" t="str">
        <f t="shared" si="27"/>
        <v>photography books</v>
      </c>
      <c r="Q224" s="4">
        <f t="shared" si="28"/>
        <v>1.3797916666666667</v>
      </c>
      <c r="R224" s="44">
        <f t="shared" si="29"/>
        <v>47.992753623188406</v>
      </c>
      <c r="S224" s="42">
        <f t="shared" si="30"/>
        <v>1</v>
      </c>
      <c r="T224" s="5">
        <f t="shared" si="31"/>
        <v>47.992753623188406</v>
      </c>
    </row>
    <row r="225" spans="1:20" x14ac:dyDescent="0.35">
      <c r="A225">
        <v>223</v>
      </c>
      <c r="B225" t="s">
        <v>499</v>
      </c>
      <c r="C225" s="3" t="s">
        <v>500</v>
      </c>
      <c r="D225" s="5">
        <v>87300</v>
      </c>
      <c r="E225" s="5">
        <v>81897</v>
      </c>
      <c r="F225" t="s">
        <v>14</v>
      </c>
      <c r="G225">
        <v>931</v>
      </c>
      <c r="H225" t="s">
        <v>21</v>
      </c>
      <c r="I225" t="s">
        <v>22</v>
      </c>
      <c r="J225">
        <v>1458104400</v>
      </c>
      <c r="K225">
        <v>1459314000</v>
      </c>
      <c r="L225" s="11">
        <f t="shared" si="24"/>
        <v>42445.208333333328</v>
      </c>
      <c r="M225" s="11">
        <f t="shared" si="25"/>
        <v>42459.208333333328</v>
      </c>
      <c r="N225" t="s">
        <v>33</v>
      </c>
      <c r="O225" t="str">
        <f t="shared" si="26"/>
        <v>theater</v>
      </c>
      <c r="P225" t="str">
        <f t="shared" si="27"/>
        <v>plays</v>
      </c>
      <c r="Q225" s="4">
        <f t="shared" si="28"/>
        <v>0.93810996563573879</v>
      </c>
      <c r="R225" s="44">
        <f t="shared" si="29"/>
        <v>87.966702470461868</v>
      </c>
      <c r="S225" s="42">
        <f t="shared" si="30"/>
        <v>14</v>
      </c>
      <c r="T225" s="5">
        <f t="shared" si="31"/>
        <v>6.2833358907472761</v>
      </c>
    </row>
    <row r="226" spans="1:20" x14ac:dyDescent="0.35">
      <c r="A226">
        <v>224</v>
      </c>
      <c r="B226" t="s">
        <v>501</v>
      </c>
      <c r="C226" s="3" t="s">
        <v>502</v>
      </c>
      <c r="D226" s="5">
        <v>46300</v>
      </c>
      <c r="E226" s="5">
        <v>186885</v>
      </c>
      <c r="F226" t="s">
        <v>20</v>
      </c>
      <c r="G226">
        <v>3594</v>
      </c>
      <c r="H226" t="s">
        <v>21</v>
      </c>
      <c r="I226" t="s">
        <v>22</v>
      </c>
      <c r="J226">
        <v>1411534800</v>
      </c>
      <c r="K226">
        <v>1415426400</v>
      </c>
      <c r="L226" s="11">
        <f t="shared" si="24"/>
        <v>41906.208333333336</v>
      </c>
      <c r="M226" s="11">
        <f t="shared" si="25"/>
        <v>41951.25</v>
      </c>
      <c r="N226" t="s">
        <v>474</v>
      </c>
      <c r="O226" t="str">
        <f t="shared" si="26"/>
        <v>film &amp; video</v>
      </c>
      <c r="P226" t="str">
        <f t="shared" si="27"/>
        <v>science fiction</v>
      </c>
      <c r="Q226" s="4">
        <f t="shared" si="28"/>
        <v>4.0363930885529156</v>
      </c>
      <c r="R226" s="44">
        <f t="shared" si="29"/>
        <v>51.999165275459099</v>
      </c>
      <c r="S226" s="42">
        <f t="shared" si="30"/>
        <v>45.041666666664241</v>
      </c>
      <c r="T226" s="5">
        <f t="shared" si="31"/>
        <v>1.1544680542193206</v>
      </c>
    </row>
    <row r="227" spans="1:20" x14ac:dyDescent="0.35">
      <c r="A227">
        <v>225</v>
      </c>
      <c r="B227" t="s">
        <v>503</v>
      </c>
      <c r="C227" s="3" t="s">
        <v>504</v>
      </c>
      <c r="D227" s="5">
        <v>67800</v>
      </c>
      <c r="E227" s="5">
        <v>176398</v>
      </c>
      <c r="F227" t="s">
        <v>20</v>
      </c>
      <c r="G227">
        <v>5880</v>
      </c>
      <c r="H227" t="s">
        <v>21</v>
      </c>
      <c r="I227" t="s">
        <v>22</v>
      </c>
      <c r="J227">
        <v>1399093200</v>
      </c>
      <c r="K227">
        <v>1399093200</v>
      </c>
      <c r="L227" s="11">
        <f t="shared" si="24"/>
        <v>41762.208333333336</v>
      </c>
      <c r="M227" s="11">
        <f t="shared" si="25"/>
        <v>41762.208333333336</v>
      </c>
      <c r="N227" t="s">
        <v>23</v>
      </c>
      <c r="O227" t="str">
        <f t="shared" si="26"/>
        <v>music</v>
      </c>
      <c r="P227" t="str">
        <f t="shared" si="27"/>
        <v>rock</v>
      </c>
      <c r="Q227" s="4">
        <f t="shared" si="28"/>
        <v>2.6017404129793511</v>
      </c>
      <c r="R227" s="44">
        <f t="shared" si="29"/>
        <v>29.999659863945578</v>
      </c>
      <c r="S227" s="42">
        <f t="shared" si="30"/>
        <v>0</v>
      </c>
      <c r="T227" s="5" t="str">
        <f t="shared" si="31"/>
        <v>N/A</v>
      </c>
    </row>
    <row r="228" spans="1:20" x14ac:dyDescent="0.35">
      <c r="A228">
        <v>226</v>
      </c>
      <c r="B228" t="s">
        <v>253</v>
      </c>
      <c r="C228" s="3" t="s">
        <v>505</v>
      </c>
      <c r="D228" s="5">
        <v>3000</v>
      </c>
      <c r="E228" s="5">
        <v>10999</v>
      </c>
      <c r="F228" t="s">
        <v>20</v>
      </c>
      <c r="G228">
        <v>112</v>
      </c>
      <c r="H228" t="s">
        <v>21</v>
      </c>
      <c r="I228" t="s">
        <v>22</v>
      </c>
      <c r="J228">
        <v>1270702800</v>
      </c>
      <c r="K228">
        <v>1273899600</v>
      </c>
      <c r="L228" s="11">
        <f t="shared" si="24"/>
        <v>40276.208333333336</v>
      </c>
      <c r="M228" s="11">
        <f t="shared" si="25"/>
        <v>40313.208333333336</v>
      </c>
      <c r="N228" t="s">
        <v>122</v>
      </c>
      <c r="O228" t="str">
        <f t="shared" si="26"/>
        <v>photography</v>
      </c>
      <c r="P228" t="str">
        <f t="shared" si="27"/>
        <v>photography books</v>
      </c>
      <c r="Q228" s="4">
        <f t="shared" si="28"/>
        <v>3.6663333333333332</v>
      </c>
      <c r="R228" s="44">
        <f t="shared" si="29"/>
        <v>98.205357142857139</v>
      </c>
      <c r="S228" s="42">
        <f t="shared" si="30"/>
        <v>37</v>
      </c>
      <c r="T228" s="5">
        <f t="shared" si="31"/>
        <v>2.6541988416988418</v>
      </c>
    </row>
    <row r="229" spans="1:20" x14ac:dyDescent="0.35">
      <c r="A229">
        <v>227</v>
      </c>
      <c r="B229" t="s">
        <v>506</v>
      </c>
      <c r="C229" s="3" t="s">
        <v>507</v>
      </c>
      <c r="D229" s="5">
        <v>60900</v>
      </c>
      <c r="E229" s="5">
        <v>102751</v>
      </c>
      <c r="F229" t="s">
        <v>20</v>
      </c>
      <c r="G229">
        <v>943</v>
      </c>
      <c r="H229" t="s">
        <v>21</v>
      </c>
      <c r="I229" t="s">
        <v>22</v>
      </c>
      <c r="J229">
        <v>1431666000</v>
      </c>
      <c r="K229">
        <v>1432184400</v>
      </c>
      <c r="L229" s="11">
        <f t="shared" si="24"/>
        <v>42139.208333333328</v>
      </c>
      <c r="M229" s="11">
        <f t="shared" si="25"/>
        <v>42145.208333333328</v>
      </c>
      <c r="N229" t="s">
        <v>292</v>
      </c>
      <c r="O229" t="str">
        <f t="shared" si="26"/>
        <v>games</v>
      </c>
      <c r="P229" t="str">
        <f t="shared" si="27"/>
        <v>mobile games</v>
      </c>
      <c r="Q229" s="4">
        <f t="shared" si="28"/>
        <v>1.687208538587849</v>
      </c>
      <c r="R229" s="44">
        <f t="shared" si="29"/>
        <v>108.96182396606575</v>
      </c>
      <c r="S229" s="42">
        <f t="shared" si="30"/>
        <v>6</v>
      </c>
      <c r="T229" s="5">
        <f t="shared" si="31"/>
        <v>18.160303994344293</v>
      </c>
    </row>
    <row r="230" spans="1:20" x14ac:dyDescent="0.35">
      <c r="A230">
        <v>228</v>
      </c>
      <c r="B230" t="s">
        <v>508</v>
      </c>
      <c r="C230" s="3" t="s">
        <v>509</v>
      </c>
      <c r="D230" s="5">
        <v>137900</v>
      </c>
      <c r="E230" s="5">
        <v>165352</v>
      </c>
      <c r="F230" t="s">
        <v>20</v>
      </c>
      <c r="G230">
        <v>2468</v>
      </c>
      <c r="H230" t="s">
        <v>21</v>
      </c>
      <c r="I230" t="s">
        <v>22</v>
      </c>
      <c r="J230">
        <v>1472619600</v>
      </c>
      <c r="K230">
        <v>1474779600</v>
      </c>
      <c r="L230" s="11">
        <f t="shared" si="24"/>
        <v>42613.208333333328</v>
      </c>
      <c r="M230" s="11">
        <f t="shared" si="25"/>
        <v>42638.208333333328</v>
      </c>
      <c r="N230" t="s">
        <v>71</v>
      </c>
      <c r="O230" t="str">
        <f t="shared" si="26"/>
        <v>film &amp; video</v>
      </c>
      <c r="P230" t="str">
        <f t="shared" si="27"/>
        <v>animation</v>
      </c>
      <c r="Q230" s="4">
        <f t="shared" si="28"/>
        <v>1.1990717911530093</v>
      </c>
      <c r="R230" s="44">
        <f t="shared" si="29"/>
        <v>66.998379254457049</v>
      </c>
      <c r="S230" s="42">
        <f t="shared" si="30"/>
        <v>25</v>
      </c>
      <c r="T230" s="5">
        <f t="shared" si="31"/>
        <v>2.6799351701782821</v>
      </c>
    </row>
    <row r="231" spans="1:20" x14ac:dyDescent="0.35">
      <c r="A231">
        <v>229</v>
      </c>
      <c r="B231" t="s">
        <v>510</v>
      </c>
      <c r="C231" s="3" t="s">
        <v>511</v>
      </c>
      <c r="D231" s="5">
        <v>85600</v>
      </c>
      <c r="E231" s="5">
        <v>165798</v>
      </c>
      <c r="F231" t="s">
        <v>20</v>
      </c>
      <c r="G231">
        <v>2551</v>
      </c>
      <c r="H231" t="s">
        <v>21</v>
      </c>
      <c r="I231" t="s">
        <v>22</v>
      </c>
      <c r="J231">
        <v>1496293200</v>
      </c>
      <c r="K231">
        <v>1500440400</v>
      </c>
      <c r="L231" s="11">
        <f t="shared" si="24"/>
        <v>42887.208333333328</v>
      </c>
      <c r="M231" s="11">
        <f t="shared" si="25"/>
        <v>42935.208333333328</v>
      </c>
      <c r="N231" t="s">
        <v>292</v>
      </c>
      <c r="O231" t="str">
        <f t="shared" si="26"/>
        <v>games</v>
      </c>
      <c r="P231" t="str">
        <f t="shared" si="27"/>
        <v>mobile games</v>
      </c>
      <c r="Q231" s="4">
        <f t="shared" si="28"/>
        <v>1.936892523364486</v>
      </c>
      <c r="R231" s="44">
        <f t="shared" si="29"/>
        <v>64.99333594668758</v>
      </c>
      <c r="S231" s="42">
        <f t="shared" si="30"/>
        <v>48</v>
      </c>
      <c r="T231" s="5">
        <f t="shared" si="31"/>
        <v>1.354027832222658</v>
      </c>
    </row>
    <row r="232" spans="1:20" x14ac:dyDescent="0.35">
      <c r="A232">
        <v>230</v>
      </c>
      <c r="B232" t="s">
        <v>512</v>
      </c>
      <c r="C232" s="3" t="s">
        <v>513</v>
      </c>
      <c r="D232" s="5">
        <v>2400</v>
      </c>
      <c r="E232" s="5">
        <v>10084</v>
      </c>
      <c r="F232" t="s">
        <v>20</v>
      </c>
      <c r="G232">
        <v>101</v>
      </c>
      <c r="H232" t="s">
        <v>21</v>
      </c>
      <c r="I232" t="s">
        <v>22</v>
      </c>
      <c r="J232">
        <v>1575612000</v>
      </c>
      <c r="K232">
        <v>1575612000</v>
      </c>
      <c r="L232" s="11">
        <f t="shared" si="24"/>
        <v>43805.25</v>
      </c>
      <c r="M232" s="11">
        <f t="shared" si="25"/>
        <v>43805.25</v>
      </c>
      <c r="N232" t="s">
        <v>89</v>
      </c>
      <c r="O232" t="str">
        <f t="shared" si="26"/>
        <v>games</v>
      </c>
      <c r="P232" t="str">
        <f t="shared" si="27"/>
        <v>video games</v>
      </c>
      <c r="Q232" s="4">
        <f t="shared" si="28"/>
        <v>4.2016666666666671</v>
      </c>
      <c r="R232" s="44">
        <f t="shared" si="29"/>
        <v>99.841584158415841</v>
      </c>
      <c r="S232" s="42">
        <f t="shared" si="30"/>
        <v>0</v>
      </c>
      <c r="T232" s="5" t="str">
        <f t="shared" si="31"/>
        <v>N/A</v>
      </c>
    </row>
    <row r="233" spans="1:20" x14ac:dyDescent="0.35">
      <c r="A233">
        <v>231</v>
      </c>
      <c r="B233" t="s">
        <v>514</v>
      </c>
      <c r="C233" s="3" t="s">
        <v>515</v>
      </c>
      <c r="D233" s="5">
        <v>7200</v>
      </c>
      <c r="E233" s="5">
        <v>5523</v>
      </c>
      <c r="F233" t="s">
        <v>74</v>
      </c>
      <c r="G233">
        <v>67</v>
      </c>
      <c r="H233" t="s">
        <v>21</v>
      </c>
      <c r="I233" t="s">
        <v>22</v>
      </c>
      <c r="J233">
        <v>1369112400</v>
      </c>
      <c r="K233">
        <v>1374123600</v>
      </c>
      <c r="L233" s="11">
        <f t="shared" si="24"/>
        <v>41415.208333333336</v>
      </c>
      <c r="M233" s="11">
        <f t="shared" si="25"/>
        <v>41473.208333333336</v>
      </c>
      <c r="N233" t="s">
        <v>33</v>
      </c>
      <c r="O233" t="str">
        <f t="shared" si="26"/>
        <v>theater</v>
      </c>
      <c r="P233" t="str">
        <f t="shared" si="27"/>
        <v>plays</v>
      </c>
      <c r="Q233" s="4">
        <f t="shared" si="28"/>
        <v>0.76708333333333334</v>
      </c>
      <c r="R233" s="44">
        <f t="shared" si="29"/>
        <v>82.432835820895519</v>
      </c>
      <c r="S233" s="42">
        <f t="shared" si="30"/>
        <v>58</v>
      </c>
      <c r="T233" s="5">
        <f t="shared" si="31"/>
        <v>1.4212557900154399</v>
      </c>
    </row>
    <row r="234" spans="1:20" x14ac:dyDescent="0.35">
      <c r="A234">
        <v>232</v>
      </c>
      <c r="B234" t="s">
        <v>516</v>
      </c>
      <c r="C234" s="3" t="s">
        <v>517</v>
      </c>
      <c r="D234" s="5">
        <v>3400</v>
      </c>
      <c r="E234" s="5">
        <v>5823</v>
      </c>
      <c r="F234" t="s">
        <v>20</v>
      </c>
      <c r="G234">
        <v>92</v>
      </c>
      <c r="H234" t="s">
        <v>21</v>
      </c>
      <c r="I234" t="s">
        <v>22</v>
      </c>
      <c r="J234">
        <v>1469422800</v>
      </c>
      <c r="K234">
        <v>1469509200</v>
      </c>
      <c r="L234" s="11">
        <f t="shared" si="24"/>
        <v>42576.208333333328</v>
      </c>
      <c r="M234" s="11">
        <f t="shared" si="25"/>
        <v>42577.208333333328</v>
      </c>
      <c r="N234" t="s">
        <v>33</v>
      </c>
      <c r="O234" t="str">
        <f t="shared" si="26"/>
        <v>theater</v>
      </c>
      <c r="P234" t="str">
        <f t="shared" si="27"/>
        <v>plays</v>
      </c>
      <c r="Q234" s="4">
        <f t="shared" si="28"/>
        <v>1.7126470588235294</v>
      </c>
      <c r="R234" s="44">
        <f t="shared" si="29"/>
        <v>63.293478260869563</v>
      </c>
      <c r="S234" s="42">
        <f t="shared" si="30"/>
        <v>1</v>
      </c>
      <c r="T234" s="5">
        <f t="shared" si="31"/>
        <v>63.293478260869563</v>
      </c>
    </row>
    <row r="235" spans="1:20" x14ac:dyDescent="0.35">
      <c r="A235">
        <v>233</v>
      </c>
      <c r="B235" t="s">
        <v>518</v>
      </c>
      <c r="C235" s="3" t="s">
        <v>519</v>
      </c>
      <c r="D235" s="5">
        <v>3800</v>
      </c>
      <c r="E235" s="5">
        <v>6000</v>
      </c>
      <c r="F235" t="s">
        <v>20</v>
      </c>
      <c r="G235">
        <v>62</v>
      </c>
      <c r="H235" t="s">
        <v>21</v>
      </c>
      <c r="I235" t="s">
        <v>22</v>
      </c>
      <c r="J235">
        <v>1307854800</v>
      </c>
      <c r="K235">
        <v>1309237200</v>
      </c>
      <c r="L235" s="11">
        <f t="shared" si="24"/>
        <v>40706.208333333336</v>
      </c>
      <c r="M235" s="11">
        <f t="shared" si="25"/>
        <v>40722.208333333336</v>
      </c>
      <c r="N235" t="s">
        <v>71</v>
      </c>
      <c r="O235" t="str">
        <f t="shared" si="26"/>
        <v>film &amp; video</v>
      </c>
      <c r="P235" t="str">
        <f t="shared" si="27"/>
        <v>animation</v>
      </c>
      <c r="Q235" s="4">
        <f t="shared" si="28"/>
        <v>1.5789473684210527</v>
      </c>
      <c r="R235" s="44">
        <f t="shared" si="29"/>
        <v>96.774193548387103</v>
      </c>
      <c r="S235" s="42">
        <f t="shared" si="30"/>
        <v>16</v>
      </c>
      <c r="T235" s="5">
        <f t="shared" si="31"/>
        <v>6.0483870967741939</v>
      </c>
    </row>
    <row r="236" spans="1:20" x14ac:dyDescent="0.35">
      <c r="A236">
        <v>234</v>
      </c>
      <c r="B236" t="s">
        <v>520</v>
      </c>
      <c r="C236" s="3" t="s">
        <v>521</v>
      </c>
      <c r="D236" s="5">
        <v>7500</v>
      </c>
      <c r="E236" s="5">
        <v>8181</v>
      </c>
      <c r="F236" t="s">
        <v>20</v>
      </c>
      <c r="G236">
        <v>149</v>
      </c>
      <c r="H236" t="s">
        <v>107</v>
      </c>
      <c r="I236" t="s">
        <v>108</v>
      </c>
      <c r="J236">
        <v>1503378000</v>
      </c>
      <c r="K236">
        <v>1503982800</v>
      </c>
      <c r="L236" s="11">
        <f t="shared" si="24"/>
        <v>42969.208333333328</v>
      </c>
      <c r="M236" s="11">
        <f t="shared" si="25"/>
        <v>42976.208333333328</v>
      </c>
      <c r="N236" t="s">
        <v>89</v>
      </c>
      <c r="O236" t="str">
        <f t="shared" si="26"/>
        <v>games</v>
      </c>
      <c r="P236" t="str">
        <f t="shared" si="27"/>
        <v>video games</v>
      </c>
      <c r="Q236" s="4">
        <f t="shared" si="28"/>
        <v>1.0908</v>
      </c>
      <c r="R236" s="44">
        <f t="shared" si="29"/>
        <v>54.906040268456373</v>
      </c>
      <c r="S236" s="42">
        <f t="shared" si="30"/>
        <v>7</v>
      </c>
      <c r="T236" s="5">
        <f t="shared" si="31"/>
        <v>7.8437200383509103</v>
      </c>
    </row>
    <row r="237" spans="1:20" ht="31" x14ac:dyDescent="0.35">
      <c r="A237">
        <v>235</v>
      </c>
      <c r="B237" t="s">
        <v>522</v>
      </c>
      <c r="C237" s="3" t="s">
        <v>523</v>
      </c>
      <c r="D237" s="5">
        <v>8600</v>
      </c>
      <c r="E237" s="5">
        <v>3589</v>
      </c>
      <c r="F237" t="s">
        <v>14</v>
      </c>
      <c r="G237">
        <v>92</v>
      </c>
      <c r="H237" t="s">
        <v>21</v>
      </c>
      <c r="I237" t="s">
        <v>22</v>
      </c>
      <c r="J237">
        <v>1486965600</v>
      </c>
      <c r="K237">
        <v>1487397600</v>
      </c>
      <c r="L237" s="11">
        <f t="shared" si="24"/>
        <v>42779.25</v>
      </c>
      <c r="M237" s="11">
        <f t="shared" si="25"/>
        <v>42784.25</v>
      </c>
      <c r="N237" t="s">
        <v>71</v>
      </c>
      <c r="O237" t="str">
        <f t="shared" si="26"/>
        <v>film &amp; video</v>
      </c>
      <c r="P237" t="str">
        <f t="shared" si="27"/>
        <v>animation</v>
      </c>
      <c r="Q237" s="4">
        <f t="shared" si="28"/>
        <v>0.41732558139534881</v>
      </c>
      <c r="R237" s="44">
        <f t="shared" si="29"/>
        <v>39.010869565217391</v>
      </c>
      <c r="S237" s="42">
        <f t="shared" si="30"/>
        <v>5</v>
      </c>
      <c r="T237" s="5">
        <f t="shared" si="31"/>
        <v>7.802173913043478</v>
      </c>
    </row>
    <row r="238" spans="1:20" x14ac:dyDescent="0.35">
      <c r="A238">
        <v>236</v>
      </c>
      <c r="B238" t="s">
        <v>524</v>
      </c>
      <c r="C238" s="3" t="s">
        <v>525</v>
      </c>
      <c r="D238" s="5">
        <v>39500</v>
      </c>
      <c r="E238" s="5">
        <v>4323</v>
      </c>
      <c r="F238" t="s">
        <v>14</v>
      </c>
      <c r="G238">
        <v>57</v>
      </c>
      <c r="H238" t="s">
        <v>26</v>
      </c>
      <c r="I238" t="s">
        <v>27</v>
      </c>
      <c r="J238">
        <v>1561438800</v>
      </c>
      <c r="K238">
        <v>1562043600</v>
      </c>
      <c r="L238" s="11">
        <f t="shared" si="24"/>
        <v>43641.208333333328</v>
      </c>
      <c r="M238" s="11">
        <f t="shared" si="25"/>
        <v>43648.208333333328</v>
      </c>
      <c r="N238" t="s">
        <v>23</v>
      </c>
      <c r="O238" t="str">
        <f t="shared" si="26"/>
        <v>music</v>
      </c>
      <c r="P238" t="str">
        <f t="shared" si="27"/>
        <v>rock</v>
      </c>
      <c r="Q238" s="4">
        <f t="shared" si="28"/>
        <v>0.10944303797468355</v>
      </c>
      <c r="R238" s="44">
        <f t="shared" si="29"/>
        <v>75.84210526315789</v>
      </c>
      <c r="S238" s="42">
        <f t="shared" si="30"/>
        <v>7</v>
      </c>
      <c r="T238" s="5">
        <f t="shared" si="31"/>
        <v>10.834586466165414</v>
      </c>
    </row>
    <row r="239" spans="1:20" ht="31" x14ac:dyDescent="0.35">
      <c r="A239">
        <v>237</v>
      </c>
      <c r="B239" t="s">
        <v>526</v>
      </c>
      <c r="C239" s="3" t="s">
        <v>527</v>
      </c>
      <c r="D239" s="5">
        <v>9300</v>
      </c>
      <c r="E239" s="5">
        <v>14822</v>
      </c>
      <c r="F239" t="s">
        <v>20</v>
      </c>
      <c r="G239">
        <v>329</v>
      </c>
      <c r="H239" t="s">
        <v>21</v>
      </c>
      <c r="I239" t="s">
        <v>22</v>
      </c>
      <c r="J239">
        <v>1398402000</v>
      </c>
      <c r="K239">
        <v>1398574800</v>
      </c>
      <c r="L239" s="11">
        <f t="shared" si="24"/>
        <v>41754.208333333336</v>
      </c>
      <c r="M239" s="11">
        <f t="shared" si="25"/>
        <v>41756.208333333336</v>
      </c>
      <c r="N239" t="s">
        <v>71</v>
      </c>
      <c r="O239" t="str">
        <f t="shared" si="26"/>
        <v>film &amp; video</v>
      </c>
      <c r="P239" t="str">
        <f t="shared" si="27"/>
        <v>animation</v>
      </c>
      <c r="Q239" s="4">
        <f t="shared" si="28"/>
        <v>1.593763440860215</v>
      </c>
      <c r="R239" s="44">
        <f t="shared" si="29"/>
        <v>45.051671732522799</v>
      </c>
      <c r="S239" s="42">
        <f t="shared" si="30"/>
        <v>2</v>
      </c>
      <c r="T239" s="5">
        <f t="shared" si="31"/>
        <v>22.525835866261399</v>
      </c>
    </row>
    <row r="240" spans="1:20" x14ac:dyDescent="0.35">
      <c r="A240">
        <v>238</v>
      </c>
      <c r="B240" t="s">
        <v>528</v>
      </c>
      <c r="C240" s="3" t="s">
        <v>529</v>
      </c>
      <c r="D240" s="5">
        <v>2400</v>
      </c>
      <c r="E240" s="5">
        <v>10138</v>
      </c>
      <c r="F240" t="s">
        <v>20</v>
      </c>
      <c r="G240">
        <v>97</v>
      </c>
      <c r="H240" t="s">
        <v>36</v>
      </c>
      <c r="I240" t="s">
        <v>37</v>
      </c>
      <c r="J240">
        <v>1513231200</v>
      </c>
      <c r="K240">
        <v>1515391200</v>
      </c>
      <c r="L240" s="11">
        <f t="shared" si="24"/>
        <v>43083.25</v>
      </c>
      <c r="M240" s="11">
        <f t="shared" si="25"/>
        <v>43108.25</v>
      </c>
      <c r="N240" t="s">
        <v>33</v>
      </c>
      <c r="O240" t="str">
        <f t="shared" si="26"/>
        <v>theater</v>
      </c>
      <c r="P240" t="str">
        <f t="shared" si="27"/>
        <v>plays</v>
      </c>
      <c r="Q240" s="4">
        <f t="shared" si="28"/>
        <v>4.2241666666666671</v>
      </c>
      <c r="R240" s="44">
        <f t="shared" si="29"/>
        <v>104.51546391752578</v>
      </c>
      <c r="S240" s="42">
        <f t="shared" si="30"/>
        <v>25</v>
      </c>
      <c r="T240" s="5">
        <f t="shared" si="31"/>
        <v>4.180618556701031</v>
      </c>
    </row>
    <row r="241" spans="1:20" ht="31" x14ac:dyDescent="0.35">
      <c r="A241">
        <v>239</v>
      </c>
      <c r="B241" t="s">
        <v>530</v>
      </c>
      <c r="C241" s="3" t="s">
        <v>531</v>
      </c>
      <c r="D241" s="5">
        <v>3200</v>
      </c>
      <c r="E241" s="5">
        <v>3127</v>
      </c>
      <c r="F241" t="s">
        <v>14</v>
      </c>
      <c r="G241">
        <v>41</v>
      </c>
      <c r="H241" t="s">
        <v>21</v>
      </c>
      <c r="I241" t="s">
        <v>22</v>
      </c>
      <c r="J241">
        <v>1440824400</v>
      </c>
      <c r="K241">
        <v>1441170000</v>
      </c>
      <c r="L241" s="11">
        <f t="shared" si="24"/>
        <v>42245.208333333328</v>
      </c>
      <c r="M241" s="11">
        <f t="shared" si="25"/>
        <v>42249.208333333328</v>
      </c>
      <c r="N241" t="s">
        <v>65</v>
      </c>
      <c r="O241" t="str">
        <f t="shared" si="26"/>
        <v>technology</v>
      </c>
      <c r="P241" t="str">
        <f t="shared" si="27"/>
        <v>wearables</v>
      </c>
      <c r="Q241" s="4">
        <f t="shared" si="28"/>
        <v>0.97718749999999999</v>
      </c>
      <c r="R241" s="44">
        <f t="shared" si="29"/>
        <v>76.268292682926827</v>
      </c>
      <c r="S241" s="42">
        <f t="shared" si="30"/>
        <v>4</v>
      </c>
      <c r="T241" s="5">
        <f t="shared" si="31"/>
        <v>19.067073170731707</v>
      </c>
    </row>
    <row r="242" spans="1:20" x14ac:dyDescent="0.35">
      <c r="A242">
        <v>240</v>
      </c>
      <c r="B242" t="s">
        <v>532</v>
      </c>
      <c r="C242" s="3" t="s">
        <v>533</v>
      </c>
      <c r="D242" s="5">
        <v>29400</v>
      </c>
      <c r="E242" s="5">
        <v>123124</v>
      </c>
      <c r="F242" t="s">
        <v>20</v>
      </c>
      <c r="G242">
        <v>1784</v>
      </c>
      <c r="H242" t="s">
        <v>21</v>
      </c>
      <c r="I242" t="s">
        <v>22</v>
      </c>
      <c r="J242">
        <v>1281070800</v>
      </c>
      <c r="K242">
        <v>1281157200</v>
      </c>
      <c r="L242" s="11">
        <f t="shared" si="24"/>
        <v>40396.208333333336</v>
      </c>
      <c r="M242" s="11">
        <f t="shared" si="25"/>
        <v>40397.208333333336</v>
      </c>
      <c r="N242" t="s">
        <v>33</v>
      </c>
      <c r="O242" t="str">
        <f t="shared" si="26"/>
        <v>theater</v>
      </c>
      <c r="P242" t="str">
        <f t="shared" si="27"/>
        <v>plays</v>
      </c>
      <c r="Q242" s="4">
        <f t="shared" si="28"/>
        <v>4.1878911564625847</v>
      </c>
      <c r="R242" s="44">
        <f t="shared" si="29"/>
        <v>69.015695067264573</v>
      </c>
      <c r="S242" s="42">
        <f t="shared" si="30"/>
        <v>1</v>
      </c>
      <c r="T242" s="5">
        <f t="shared" si="31"/>
        <v>69.015695067264573</v>
      </c>
    </row>
    <row r="243" spans="1:20" x14ac:dyDescent="0.35">
      <c r="A243">
        <v>241</v>
      </c>
      <c r="B243" t="s">
        <v>534</v>
      </c>
      <c r="C243" s="3" t="s">
        <v>535</v>
      </c>
      <c r="D243" s="5">
        <v>168500</v>
      </c>
      <c r="E243" s="5">
        <v>171729</v>
      </c>
      <c r="F243" t="s">
        <v>20</v>
      </c>
      <c r="G243">
        <v>1684</v>
      </c>
      <c r="H243" t="s">
        <v>26</v>
      </c>
      <c r="I243" t="s">
        <v>27</v>
      </c>
      <c r="J243">
        <v>1397365200</v>
      </c>
      <c r="K243">
        <v>1398229200</v>
      </c>
      <c r="L243" s="11">
        <f t="shared" si="24"/>
        <v>41742.208333333336</v>
      </c>
      <c r="M243" s="11">
        <f t="shared" si="25"/>
        <v>41752.208333333336</v>
      </c>
      <c r="N243" t="s">
        <v>68</v>
      </c>
      <c r="O243" t="str">
        <f t="shared" si="26"/>
        <v>publishing</v>
      </c>
      <c r="P243" t="str">
        <f t="shared" si="27"/>
        <v>nonfiction</v>
      </c>
      <c r="Q243" s="4">
        <f t="shared" si="28"/>
        <v>1.0191632047477746</v>
      </c>
      <c r="R243" s="44">
        <f t="shared" si="29"/>
        <v>101.97684085510689</v>
      </c>
      <c r="S243" s="42">
        <f t="shared" si="30"/>
        <v>10</v>
      </c>
      <c r="T243" s="5">
        <f t="shared" si="31"/>
        <v>10.197684085510689</v>
      </c>
    </row>
    <row r="244" spans="1:20" x14ac:dyDescent="0.35">
      <c r="A244">
        <v>242</v>
      </c>
      <c r="B244" t="s">
        <v>536</v>
      </c>
      <c r="C244" s="3" t="s">
        <v>537</v>
      </c>
      <c r="D244" s="5">
        <v>8400</v>
      </c>
      <c r="E244" s="5">
        <v>10729</v>
      </c>
      <c r="F244" t="s">
        <v>20</v>
      </c>
      <c r="G244">
        <v>250</v>
      </c>
      <c r="H244" t="s">
        <v>21</v>
      </c>
      <c r="I244" t="s">
        <v>22</v>
      </c>
      <c r="J244">
        <v>1494392400</v>
      </c>
      <c r="K244">
        <v>1495256400</v>
      </c>
      <c r="L244" s="11">
        <f t="shared" si="24"/>
        <v>42865.208333333328</v>
      </c>
      <c r="M244" s="11">
        <f t="shared" si="25"/>
        <v>42875.208333333328</v>
      </c>
      <c r="N244" t="s">
        <v>23</v>
      </c>
      <c r="O244" t="str">
        <f t="shared" si="26"/>
        <v>music</v>
      </c>
      <c r="P244" t="str">
        <f t="shared" si="27"/>
        <v>rock</v>
      </c>
      <c r="Q244" s="4">
        <f t="shared" si="28"/>
        <v>1.2772619047619047</v>
      </c>
      <c r="R244" s="44">
        <f t="shared" si="29"/>
        <v>42.915999999999997</v>
      </c>
      <c r="S244" s="42">
        <f t="shared" si="30"/>
        <v>10</v>
      </c>
      <c r="T244" s="5">
        <f t="shared" si="31"/>
        <v>4.2915999999999999</v>
      </c>
    </row>
    <row r="245" spans="1:20" ht="31" x14ac:dyDescent="0.35">
      <c r="A245">
        <v>243</v>
      </c>
      <c r="B245" t="s">
        <v>538</v>
      </c>
      <c r="C245" s="3" t="s">
        <v>539</v>
      </c>
      <c r="D245" s="5">
        <v>2300</v>
      </c>
      <c r="E245" s="5">
        <v>10240</v>
      </c>
      <c r="F245" t="s">
        <v>20</v>
      </c>
      <c r="G245">
        <v>238</v>
      </c>
      <c r="H245" t="s">
        <v>21</v>
      </c>
      <c r="I245" t="s">
        <v>22</v>
      </c>
      <c r="J245">
        <v>1520143200</v>
      </c>
      <c r="K245">
        <v>1520402400</v>
      </c>
      <c r="L245" s="11">
        <f t="shared" si="24"/>
        <v>43163.25</v>
      </c>
      <c r="M245" s="11">
        <f t="shared" si="25"/>
        <v>43166.25</v>
      </c>
      <c r="N245" t="s">
        <v>33</v>
      </c>
      <c r="O245" t="str">
        <f t="shared" si="26"/>
        <v>theater</v>
      </c>
      <c r="P245" t="str">
        <f t="shared" si="27"/>
        <v>plays</v>
      </c>
      <c r="Q245" s="4">
        <f t="shared" si="28"/>
        <v>4.4521739130434783</v>
      </c>
      <c r="R245" s="44">
        <f t="shared" si="29"/>
        <v>43.025210084033617</v>
      </c>
      <c r="S245" s="42">
        <f t="shared" si="30"/>
        <v>3</v>
      </c>
      <c r="T245" s="5">
        <f t="shared" si="31"/>
        <v>14.341736694677872</v>
      </c>
    </row>
    <row r="246" spans="1:20" ht="31" x14ac:dyDescent="0.35">
      <c r="A246">
        <v>244</v>
      </c>
      <c r="B246" t="s">
        <v>540</v>
      </c>
      <c r="C246" s="3" t="s">
        <v>541</v>
      </c>
      <c r="D246" s="5">
        <v>700</v>
      </c>
      <c r="E246" s="5">
        <v>3988</v>
      </c>
      <c r="F246" t="s">
        <v>20</v>
      </c>
      <c r="G246">
        <v>53</v>
      </c>
      <c r="H246" t="s">
        <v>21</v>
      </c>
      <c r="I246" t="s">
        <v>22</v>
      </c>
      <c r="J246">
        <v>1405314000</v>
      </c>
      <c r="K246">
        <v>1409806800</v>
      </c>
      <c r="L246" s="11">
        <f t="shared" si="24"/>
        <v>41834.208333333336</v>
      </c>
      <c r="M246" s="11">
        <f t="shared" si="25"/>
        <v>41886.208333333336</v>
      </c>
      <c r="N246" t="s">
        <v>33</v>
      </c>
      <c r="O246" t="str">
        <f t="shared" si="26"/>
        <v>theater</v>
      </c>
      <c r="P246" t="str">
        <f t="shared" si="27"/>
        <v>plays</v>
      </c>
      <c r="Q246" s="4">
        <f t="shared" si="28"/>
        <v>5.6971428571428575</v>
      </c>
      <c r="R246" s="44">
        <f t="shared" si="29"/>
        <v>75.245283018867923</v>
      </c>
      <c r="S246" s="42">
        <f t="shared" si="30"/>
        <v>52</v>
      </c>
      <c r="T246" s="5">
        <f t="shared" si="31"/>
        <v>1.4470246734397678</v>
      </c>
    </row>
    <row r="247" spans="1:20" x14ac:dyDescent="0.35">
      <c r="A247">
        <v>245</v>
      </c>
      <c r="B247" t="s">
        <v>542</v>
      </c>
      <c r="C247" s="3" t="s">
        <v>543</v>
      </c>
      <c r="D247" s="5">
        <v>2900</v>
      </c>
      <c r="E247" s="5">
        <v>14771</v>
      </c>
      <c r="F247" t="s">
        <v>20</v>
      </c>
      <c r="G247">
        <v>214</v>
      </c>
      <c r="H247" t="s">
        <v>21</v>
      </c>
      <c r="I247" t="s">
        <v>22</v>
      </c>
      <c r="J247">
        <v>1396846800</v>
      </c>
      <c r="K247">
        <v>1396933200</v>
      </c>
      <c r="L247" s="11">
        <f t="shared" si="24"/>
        <v>41736.208333333336</v>
      </c>
      <c r="M247" s="11">
        <f t="shared" si="25"/>
        <v>41737.208333333336</v>
      </c>
      <c r="N247" t="s">
        <v>33</v>
      </c>
      <c r="O247" t="str">
        <f t="shared" si="26"/>
        <v>theater</v>
      </c>
      <c r="P247" t="str">
        <f t="shared" si="27"/>
        <v>plays</v>
      </c>
      <c r="Q247" s="4">
        <f t="shared" si="28"/>
        <v>5.0934482758620687</v>
      </c>
      <c r="R247" s="44">
        <f t="shared" si="29"/>
        <v>69.023364485981304</v>
      </c>
      <c r="S247" s="42">
        <f t="shared" si="30"/>
        <v>1</v>
      </c>
      <c r="T247" s="5">
        <f t="shared" si="31"/>
        <v>69.023364485981304</v>
      </c>
    </row>
    <row r="248" spans="1:20" x14ac:dyDescent="0.35">
      <c r="A248">
        <v>246</v>
      </c>
      <c r="B248" t="s">
        <v>544</v>
      </c>
      <c r="C248" s="3" t="s">
        <v>545</v>
      </c>
      <c r="D248" s="5">
        <v>4500</v>
      </c>
      <c r="E248" s="5">
        <v>14649</v>
      </c>
      <c r="F248" t="s">
        <v>20</v>
      </c>
      <c r="G248">
        <v>222</v>
      </c>
      <c r="H248" t="s">
        <v>21</v>
      </c>
      <c r="I248" t="s">
        <v>22</v>
      </c>
      <c r="J248">
        <v>1375678800</v>
      </c>
      <c r="K248">
        <v>1376024400</v>
      </c>
      <c r="L248" s="11">
        <f t="shared" si="24"/>
        <v>41491.208333333336</v>
      </c>
      <c r="M248" s="11">
        <f t="shared" si="25"/>
        <v>41495.208333333336</v>
      </c>
      <c r="N248" t="s">
        <v>28</v>
      </c>
      <c r="O248" t="str">
        <f t="shared" si="26"/>
        <v>technology</v>
      </c>
      <c r="P248" t="str">
        <f t="shared" si="27"/>
        <v>web</v>
      </c>
      <c r="Q248" s="4">
        <f t="shared" si="28"/>
        <v>3.2553333333333332</v>
      </c>
      <c r="R248" s="44">
        <f t="shared" si="29"/>
        <v>65.986486486486484</v>
      </c>
      <c r="S248" s="42">
        <f t="shared" si="30"/>
        <v>4</v>
      </c>
      <c r="T248" s="5">
        <f t="shared" si="31"/>
        <v>16.496621621621621</v>
      </c>
    </row>
    <row r="249" spans="1:20" x14ac:dyDescent="0.35">
      <c r="A249">
        <v>247</v>
      </c>
      <c r="B249" t="s">
        <v>546</v>
      </c>
      <c r="C249" s="3" t="s">
        <v>547</v>
      </c>
      <c r="D249" s="5">
        <v>19800</v>
      </c>
      <c r="E249" s="5">
        <v>184658</v>
      </c>
      <c r="F249" t="s">
        <v>20</v>
      </c>
      <c r="G249">
        <v>1884</v>
      </c>
      <c r="H249" t="s">
        <v>21</v>
      </c>
      <c r="I249" t="s">
        <v>22</v>
      </c>
      <c r="J249">
        <v>1482386400</v>
      </c>
      <c r="K249">
        <v>1483682400</v>
      </c>
      <c r="L249" s="11">
        <f t="shared" si="24"/>
        <v>42726.25</v>
      </c>
      <c r="M249" s="11">
        <f t="shared" si="25"/>
        <v>42741.25</v>
      </c>
      <c r="N249" t="s">
        <v>119</v>
      </c>
      <c r="O249" t="str">
        <f t="shared" si="26"/>
        <v>publishing</v>
      </c>
      <c r="P249" t="str">
        <f t="shared" si="27"/>
        <v>fiction</v>
      </c>
      <c r="Q249" s="4">
        <f t="shared" si="28"/>
        <v>9.3261616161616168</v>
      </c>
      <c r="R249" s="44">
        <f t="shared" si="29"/>
        <v>98.013800424628457</v>
      </c>
      <c r="S249" s="42">
        <f t="shared" si="30"/>
        <v>15</v>
      </c>
      <c r="T249" s="5">
        <f t="shared" si="31"/>
        <v>6.5342533616418974</v>
      </c>
    </row>
    <row r="250" spans="1:20" x14ac:dyDescent="0.35">
      <c r="A250">
        <v>248</v>
      </c>
      <c r="B250" t="s">
        <v>548</v>
      </c>
      <c r="C250" s="3" t="s">
        <v>549</v>
      </c>
      <c r="D250" s="5">
        <v>6200</v>
      </c>
      <c r="E250" s="5">
        <v>13103</v>
      </c>
      <c r="F250" t="s">
        <v>20</v>
      </c>
      <c r="G250">
        <v>218</v>
      </c>
      <c r="H250" t="s">
        <v>26</v>
      </c>
      <c r="I250" t="s">
        <v>27</v>
      </c>
      <c r="J250">
        <v>1420005600</v>
      </c>
      <c r="K250">
        <v>1420437600</v>
      </c>
      <c r="L250" s="11">
        <f t="shared" si="24"/>
        <v>42004.25</v>
      </c>
      <c r="M250" s="11">
        <f t="shared" si="25"/>
        <v>42009.25</v>
      </c>
      <c r="N250" t="s">
        <v>292</v>
      </c>
      <c r="O250" t="str">
        <f t="shared" si="26"/>
        <v>games</v>
      </c>
      <c r="P250" t="str">
        <f t="shared" si="27"/>
        <v>mobile games</v>
      </c>
      <c r="Q250" s="4">
        <f t="shared" si="28"/>
        <v>2.1133870967741935</v>
      </c>
      <c r="R250" s="44">
        <f t="shared" si="29"/>
        <v>60.105504587155963</v>
      </c>
      <c r="S250" s="42">
        <f t="shared" si="30"/>
        <v>5</v>
      </c>
      <c r="T250" s="5">
        <f t="shared" si="31"/>
        <v>12.021100917431193</v>
      </c>
    </row>
    <row r="251" spans="1:20" x14ac:dyDescent="0.35">
      <c r="A251">
        <v>249</v>
      </c>
      <c r="B251" t="s">
        <v>550</v>
      </c>
      <c r="C251" s="3" t="s">
        <v>551</v>
      </c>
      <c r="D251" s="5">
        <v>61500</v>
      </c>
      <c r="E251" s="5">
        <v>168095</v>
      </c>
      <c r="F251" t="s">
        <v>20</v>
      </c>
      <c r="G251">
        <v>6465</v>
      </c>
      <c r="H251" t="s">
        <v>21</v>
      </c>
      <c r="I251" t="s">
        <v>22</v>
      </c>
      <c r="J251">
        <v>1420178400</v>
      </c>
      <c r="K251">
        <v>1420783200</v>
      </c>
      <c r="L251" s="11">
        <f t="shared" si="24"/>
        <v>42006.25</v>
      </c>
      <c r="M251" s="11">
        <f t="shared" si="25"/>
        <v>42013.25</v>
      </c>
      <c r="N251" t="s">
        <v>206</v>
      </c>
      <c r="O251" t="str">
        <f t="shared" si="26"/>
        <v>publishing</v>
      </c>
      <c r="P251" t="str">
        <f t="shared" si="27"/>
        <v>translations</v>
      </c>
      <c r="Q251" s="4">
        <f t="shared" si="28"/>
        <v>2.7332520325203253</v>
      </c>
      <c r="R251" s="44">
        <f t="shared" si="29"/>
        <v>26.000773395204948</v>
      </c>
      <c r="S251" s="42">
        <f t="shared" si="30"/>
        <v>7</v>
      </c>
      <c r="T251" s="5">
        <f t="shared" si="31"/>
        <v>3.7143961993149928</v>
      </c>
    </row>
    <row r="252" spans="1:20" x14ac:dyDescent="0.35">
      <c r="A252">
        <v>250</v>
      </c>
      <c r="B252" t="s">
        <v>552</v>
      </c>
      <c r="C252" s="3" t="s">
        <v>553</v>
      </c>
      <c r="D252" s="5">
        <v>100</v>
      </c>
      <c r="E252" s="5">
        <v>3</v>
      </c>
      <c r="F252" t="s">
        <v>14</v>
      </c>
      <c r="G252">
        <v>1</v>
      </c>
      <c r="H252" t="s">
        <v>21</v>
      </c>
      <c r="I252" t="s">
        <v>22</v>
      </c>
      <c r="J252">
        <v>1264399200</v>
      </c>
      <c r="K252">
        <v>1267423200</v>
      </c>
      <c r="L252" s="11">
        <f t="shared" si="24"/>
        <v>40203.25</v>
      </c>
      <c r="M252" s="11">
        <f t="shared" si="25"/>
        <v>40238.25</v>
      </c>
      <c r="N252" t="s">
        <v>23</v>
      </c>
      <c r="O252" t="str">
        <f t="shared" si="26"/>
        <v>music</v>
      </c>
      <c r="P252" t="str">
        <f t="shared" si="27"/>
        <v>rock</v>
      </c>
      <c r="Q252" s="4">
        <f t="shared" si="28"/>
        <v>0.03</v>
      </c>
      <c r="R252" s="44">
        <f t="shared" si="29"/>
        <v>3</v>
      </c>
      <c r="S252" s="42">
        <f t="shared" si="30"/>
        <v>35</v>
      </c>
      <c r="T252" s="5">
        <f t="shared" si="31"/>
        <v>8.5714285714285715E-2</v>
      </c>
    </row>
    <row r="253" spans="1:20" x14ac:dyDescent="0.35">
      <c r="A253">
        <v>251</v>
      </c>
      <c r="B253" t="s">
        <v>554</v>
      </c>
      <c r="C253" s="3" t="s">
        <v>555</v>
      </c>
      <c r="D253" s="5">
        <v>7100</v>
      </c>
      <c r="E253" s="5">
        <v>3840</v>
      </c>
      <c r="F253" t="s">
        <v>14</v>
      </c>
      <c r="G253">
        <v>101</v>
      </c>
      <c r="H253" t="s">
        <v>21</v>
      </c>
      <c r="I253" t="s">
        <v>22</v>
      </c>
      <c r="J253">
        <v>1355032800</v>
      </c>
      <c r="K253">
        <v>1355205600</v>
      </c>
      <c r="L253" s="11">
        <f t="shared" si="24"/>
        <v>41252.25</v>
      </c>
      <c r="M253" s="11">
        <f t="shared" si="25"/>
        <v>41254.25</v>
      </c>
      <c r="N253" t="s">
        <v>33</v>
      </c>
      <c r="O253" t="str">
        <f t="shared" si="26"/>
        <v>theater</v>
      </c>
      <c r="P253" t="str">
        <f t="shared" si="27"/>
        <v>plays</v>
      </c>
      <c r="Q253" s="4">
        <f t="shared" si="28"/>
        <v>0.54084507042253516</v>
      </c>
      <c r="R253" s="44">
        <f t="shared" si="29"/>
        <v>38.019801980198018</v>
      </c>
      <c r="S253" s="42">
        <f t="shared" si="30"/>
        <v>2</v>
      </c>
      <c r="T253" s="5">
        <f t="shared" si="31"/>
        <v>19.009900990099009</v>
      </c>
    </row>
    <row r="254" spans="1:20" ht="31" x14ac:dyDescent="0.35">
      <c r="A254">
        <v>252</v>
      </c>
      <c r="B254" t="s">
        <v>556</v>
      </c>
      <c r="C254" s="3" t="s">
        <v>557</v>
      </c>
      <c r="D254" s="5">
        <v>1000</v>
      </c>
      <c r="E254" s="5">
        <v>6263</v>
      </c>
      <c r="F254" t="s">
        <v>20</v>
      </c>
      <c r="G254">
        <v>59</v>
      </c>
      <c r="H254" t="s">
        <v>21</v>
      </c>
      <c r="I254" t="s">
        <v>22</v>
      </c>
      <c r="J254">
        <v>1382677200</v>
      </c>
      <c r="K254">
        <v>1383109200</v>
      </c>
      <c r="L254" s="11">
        <f t="shared" si="24"/>
        <v>41572.208333333336</v>
      </c>
      <c r="M254" s="11">
        <f t="shared" si="25"/>
        <v>41577.208333333336</v>
      </c>
      <c r="N254" t="s">
        <v>33</v>
      </c>
      <c r="O254" t="str">
        <f t="shared" si="26"/>
        <v>theater</v>
      </c>
      <c r="P254" t="str">
        <f t="shared" si="27"/>
        <v>plays</v>
      </c>
      <c r="Q254" s="4">
        <f t="shared" si="28"/>
        <v>6.2629999999999999</v>
      </c>
      <c r="R254" s="44">
        <f t="shared" si="29"/>
        <v>106.15254237288136</v>
      </c>
      <c r="S254" s="42">
        <f t="shared" si="30"/>
        <v>5</v>
      </c>
      <c r="T254" s="5">
        <f t="shared" si="31"/>
        <v>21.230508474576272</v>
      </c>
    </row>
    <row r="255" spans="1:20" x14ac:dyDescent="0.35">
      <c r="A255">
        <v>253</v>
      </c>
      <c r="B255" t="s">
        <v>558</v>
      </c>
      <c r="C255" s="3" t="s">
        <v>559</v>
      </c>
      <c r="D255" s="5">
        <v>121500</v>
      </c>
      <c r="E255" s="5">
        <v>108161</v>
      </c>
      <c r="F255" t="s">
        <v>14</v>
      </c>
      <c r="G255">
        <v>1335</v>
      </c>
      <c r="H255" t="s">
        <v>15</v>
      </c>
      <c r="I255" t="s">
        <v>16</v>
      </c>
      <c r="J255">
        <v>1302238800</v>
      </c>
      <c r="K255">
        <v>1303275600</v>
      </c>
      <c r="L255" s="11">
        <f t="shared" si="24"/>
        <v>40641.208333333336</v>
      </c>
      <c r="M255" s="11">
        <f t="shared" si="25"/>
        <v>40653.208333333336</v>
      </c>
      <c r="N255" t="s">
        <v>53</v>
      </c>
      <c r="O255" t="str">
        <f t="shared" si="26"/>
        <v>film &amp; video</v>
      </c>
      <c r="P255" t="str">
        <f t="shared" si="27"/>
        <v>drama</v>
      </c>
      <c r="Q255" s="4">
        <f t="shared" si="28"/>
        <v>0.8902139917695473</v>
      </c>
      <c r="R255" s="44">
        <f t="shared" si="29"/>
        <v>81.019475655430711</v>
      </c>
      <c r="S255" s="42">
        <f t="shared" si="30"/>
        <v>12</v>
      </c>
      <c r="T255" s="5">
        <f t="shared" si="31"/>
        <v>6.7516229712858928</v>
      </c>
    </row>
    <row r="256" spans="1:20" ht="31" x14ac:dyDescent="0.35">
      <c r="A256">
        <v>254</v>
      </c>
      <c r="B256" t="s">
        <v>560</v>
      </c>
      <c r="C256" s="3" t="s">
        <v>561</v>
      </c>
      <c r="D256" s="5">
        <v>4600</v>
      </c>
      <c r="E256" s="5">
        <v>8505</v>
      </c>
      <c r="F256" t="s">
        <v>20</v>
      </c>
      <c r="G256">
        <v>88</v>
      </c>
      <c r="H256" t="s">
        <v>21</v>
      </c>
      <c r="I256" t="s">
        <v>22</v>
      </c>
      <c r="J256">
        <v>1487656800</v>
      </c>
      <c r="K256">
        <v>1487829600</v>
      </c>
      <c r="L256" s="11">
        <f t="shared" si="24"/>
        <v>42787.25</v>
      </c>
      <c r="M256" s="11">
        <f t="shared" si="25"/>
        <v>42789.25</v>
      </c>
      <c r="N256" t="s">
        <v>68</v>
      </c>
      <c r="O256" t="str">
        <f t="shared" si="26"/>
        <v>publishing</v>
      </c>
      <c r="P256" t="str">
        <f t="shared" si="27"/>
        <v>nonfiction</v>
      </c>
      <c r="Q256" s="4">
        <f t="shared" si="28"/>
        <v>1.8489130434782608</v>
      </c>
      <c r="R256" s="44">
        <f t="shared" si="29"/>
        <v>96.647727272727266</v>
      </c>
      <c r="S256" s="42">
        <f t="shared" si="30"/>
        <v>2</v>
      </c>
      <c r="T256" s="5">
        <f t="shared" si="31"/>
        <v>48.323863636363633</v>
      </c>
    </row>
    <row r="257" spans="1:20" ht="31" x14ac:dyDescent="0.35">
      <c r="A257">
        <v>255</v>
      </c>
      <c r="B257" t="s">
        <v>562</v>
      </c>
      <c r="C257" s="3" t="s">
        <v>563</v>
      </c>
      <c r="D257" s="5">
        <v>80500</v>
      </c>
      <c r="E257" s="5">
        <v>96735</v>
      </c>
      <c r="F257" t="s">
        <v>20</v>
      </c>
      <c r="G257">
        <v>1697</v>
      </c>
      <c r="H257" t="s">
        <v>21</v>
      </c>
      <c r="I257" t="s">
        <v>22</v>
      </c>
      <c r="J257">
        <v>1297836000</v>
      </c>
      <c r="K257">
        <v>1298268000</v>
      </c>
      <c r="L257" s="11">
        <f t="shared" si="24"/>
        <v>40590.25</v>
      </c>
      <c r="M257" s="11">
        <f t="shared" si="25"/>
        <v>40595.25</v>
      </c>
      <c r="N257" t="s">
        <v>23</v>
      </c>
      <c r="O257" t="str">
        <f t="shared" si="26"/>
        <v>music</v>
      </c>
      <c r="P257" t="str">
        <f t="shared" si="27"/>
        <v>rock</v>
      </c>
      <c r="Q257" s="4">
        <f t="shared" si="28"/>
        <v>1.2016770186335404</v>
      </c>
      <c r="R257" s="44">
        <f t="shared" si="29"/>
        <v>57.003535651149086</v>
      </c>
      <c r="S257" s="42">
        <f t="shared" si="30"/>
        <v>5</v>
      </c>
      <c r="T257" s="5">
        <f t="shared" si="31"/>
        <v>11.400707130229817</v>
      </c>
    </row>
    <row r="258" spans="1:20" x14ac:dyDescent="0.35">
      <c r="A258">
        <v>256</v>
      </c>
      <c r="B258" t="s">
        <v>564</v>
      </c>
      <c r="C258" s="3" t="s">
        <v>565</v>
      </c>
      <c r="D258" s="5">
        <v>4100</v>
      </c>
      <c r="E258" s="5">
        <v>959</v>
      </c>
      <c r="F258" t="s">
        <v>14</v>
      </c>
      <c r="G258">
        <v>15</v>
      </c>
      <c r="H258" t="s">
        <v>40</v>
      </c>
      <c r="I258" t="s">
        <v>41</v>
      </c>
      <c r="J258">
        <v>1453615200</v>
      </c>
      <c r="K258">
        <v>1456812000</v>
      </c>
      <c r="L258" s="11">
        <f t="shared" ref="L258:L321" si="32">J258 / 86400 + DATE(1970,1,1)</f>
        <v>42393.25</v>
      </c>
      <c r="M258" s="11">
        <f t="shared" ref="M258:M321" si="33">K258 / 86400 + DATE(1970,1,1)</f>
        <v>42430.25</v>
      </c>
      <c r="N258" t="s">
        <v>23</v>
      </c>
      <c r="O258" t="str">
        <f t="shared" ref="O258:O321" si="34">LEFT(N258, FIND("/", N258)-1)</f>
        <v>music</v>
      </c>
      <c r="P258" t="str">
        <f t="shared" ref="P258:P321" si="35">RIGHT(N258, LEN(N258) -FIND("/", N258))</f>
        <v>rock</v>
      </c>
      <c r="Q258" s="4">
        <f t="shared" ref="Q258:Q321" si="36">E258/D258</f>
        <v>0.23390243902439026</v>
      </c>
      <c r="R258" s="44">
        <f t="shared" ref="R258:R321" si="37">IFERROR(E258/G258, "n/a")</f>
        <v>63.93333333333333</v>
      </c>
      <c r="S258" s="42">
        <f t="shared" ref="S258:S321" si="38">M258-L258</f>
        <v>37</v>
      </c>
      <c r="T258" s="5">
        <f t="shared" ref="T258:T321" si="39">IFERROR(R258/S258, "N/A")</f>
        <v>1.7279279279279278</v>
      </c>
    </row>
    <row r="259" spans="1:20" x14ac:dyDescent="0.35">
      <c r="A259">
        <v>257</v>
      </c>
      <c r="B259" t="s">
        <v>566</v>
      </c>
      <c r="C259" s="3" t="s">
        <v>567</v>
      </c>
      <c r="D259" s="5">
        <v>5700</v>
      </c>
      <c r="E259" s="5">
        <v>8322</v>
      </c>
      <c r="F259" t="s">
        <v>20</v>
      </c>
      <c r="G259">
        <v>92</v>
      </c>
      <c r="H259" t="s">
        <v>21</v>
      </c>
      <c r="I259" t="s">
        <v>22</v>
      </c>
      <c r="J259">
        <v>1362463200</v>
      </c>
      <c r="K259">
        <v>1363669200</v>
      </c>
      <c r="L259" s="11">
        <f t="shared" si="32"/>
        <v>41338.25</v>
      </c>
      <c r="M259" s="11">
        <f t="shared" si="33"/>
        <v>41352.208333333336</v>
      </c>
      <c r="N259" t="s">
        <v>33</v>
      </c>
      <c r="O259" t="str">
        <f t="shared" si="34"/>
        <v>theater</v>
      </c>
      <c r="P259" t="str">
        <f t="shared" si="35"/>
        <v>plays</v>
      </c>
      <c r="Q259" s="4">
        <f t="shared" si="36"/>
        <v>1.46</v>
      </c>
      <c r="R259" s="44">
        <f t="shared" si="37"/>
        <v>90.456521739130437</v>
      </c>
      <c r="S259" s="42">
        <f t="shared" si="38"/>
        <v>13.958333333335759</v>
      </c>
      <c r="T259" s="5">
        <f t="shared" si="39"/>
        <v>6.4804672290709053</v>
      </c>
    </row>
    <row r="260" spans="1:20" x14ac:dyDescent="0.35">
      <c r="A260">
        <v>258</v>
      </c>
      <c r="B260" t="s">
        <v>568</v>
      </c>
      <c r="C260" s="3" t="s">
        <v>569</v>
      </c>
      <c r="D260" s="5">
        <v>5000</v>
      </c>
      <c r="E260" s="5">
        <v>13424</v>
      </c>
      <c r="F260" t="s">
        <v>20</v>
      </c>
      <c r="G260">
        <v>186</v>
      </c>
      <c r="H260" t="s">
        <v>21</v>
      </c>
      <c r="I260" t="s">
        <v>22</v>
      </c>
      <c r="J260">
        <v>1481176800</v>
      </c>
      <c r="K260">
        <v>1482904800</v>
      </c>
      <c r="L260" s="11">
        <f t="shared" si="32"/>
        <v>42712.25</v>
      </c>
      <c r="M260" s="11">
        <f t="shared" si="33"/>
        <v>42732.25</v>
      </c>
      <c r="N260" t="s">
        <v>33</v>
      </c>
      <c r="O260" t="str">
        <f t="shared" si="34"/>
        <v>theater</v>
      </c>
      <c r="P260" t="str">
        <f t="shared" si="35"/>
        <v>plays</v>
      </c>
      <c r="Q260" s="4">
        <f t="shared" si="36"/>
        <v>2.6848000000000001</v>
      </c>
      <c r="R260" s="44">
        <f t="shared" si="37"/>
        <v>72.172043010752688</v>
      </c>
      <c r="S260" s="42">
        <f t="shared" si="38"/>
        <v>20</v>
      </c>
      <c r="T260" s="5">
        <f t="shared" si="39"/>
        <v>3.6086021505376342</v>
      </c>
    </row>
    <row r="261" spans="1:20" ht="31" x14ac:dyDescent="0.35">
      <c r="A261">
        <v>259</v>
      </c>
      <c r="B261" t="s">
        <v>570</v>
      </c>
      <c r="C261" s="3" t="s">
        <v>571</v>
      </c>
      <c r="D261" s="5">
        <v>1800</v>
      </c>
      <c r="E261" s="5">
        <v>10755</v>
      </c>
      <c r="F261" t="s">
        <v>20</v>
      </c>
      <c r="G261">
        <v>138</v>
      </c>
      <c r="H261" t="s">
        <v>21</v>
      </c>
      <c r="I261" t="s">
        <v>22</v>
      </c>
      <c r="J261">
        <v>1354946400</v>
      </c>
      <c r="K261">
        <v>1356588000</v>
      </c>
      <c r="L261" s="11">
        <f t="shared" si="32"/>
        <v>41251.25</v>
      </c>
      <c r="M261" s="11">
        <f t="shared" si="33"/>
        <v>41270.25</v>
      </c>
      <c r="N261" t="s">
        <v>122</v>
      </c>
      <c r="O261" t="str">
        <f t="shared" si="34"/>
        <v>photography</v>
      </c>
      <c r="P261" t="str">
        <f t="shared" si="35"/>
        <v>photography books</v>
      </c>
      <c r="Q261" s="4">
        <f t="shared" si="36"/>
        <v>5.9749999999999996</v>
      </c>
      <c r="R261" s="44">
        <f t="shared" si="37"/>
        <v>77.934782608695656</v>
      </c>
      <c r="S261" s="42">
        <f t="shared" si="38"/>
        <v>19</v>
      </c>
      <c r="T261" s="5">
        <f t="shared" si="39"/>
        <v>4.1018306636155613</v>
      </c>
    </row>
    <row r="262" spans="1:20" x14ac:dyDescent="0.35">
      <c r="A262">
        <v>260</v>
      </c>
      <c r="B262" t="s">
        <v>572</v>
      </c>
      <c r="C262" s="3" t="s">
        <v>573</v>
      </c>
      <c r="D262" s="5">
        <v>6300</v>
      </c>
      <c r="E262" s="5">
        <v>9935</v>
      </c>
      <c r="F262" t="s">
        <v>20</v>
      </c>
      <c r="G262">
        <v>261</v>
      </c>
      <c r="H262" t="s">
        <v>21</v>
      </c>
      <c r="I262" t="s">
        <v>22</v>
      </c>
      <c r="J262">
        <v>1348808400</v>
      </c>
      <c r="K262">
        <v>1349845200</v>
      </c>
      <c r="L262" s="11">
        <f t="shared" si="32"/>
        <v>41180.208333333336</v>
      </c>
      <c r="M262" s="11">
        <f t="shared" si="33"/>
        <v>41192.208333333336</v>
      </c>
      <c r="N262" t="s">
        <v>23</v>
      </c>
      <c r="O262" t="str">
        <f t="shared" si="34"/>
        <v>music</v>
      </c>
      <c r="P262" t="str">
        <f t="shared" si="35"/>
        <v>rock</v>
      </c>
      <c r="Q262" s="4">
        <f t="shared" si="36"/>
        <v>1.5769841269841269</v>
      </c>
      <c r="R262" s="44">
        <f t="shared" si="37"/>
        <v>38.065134099616856</v>
      </c>
      <c r="S262" s="42">
        <f t="shared" si="38"/>
        <v>12</v>
      </c>
      <c r="T262" s="5">
        <f t="shared" si="39"/>
        <v>3.1720945083014045</v>
      </c>
    </row>
    <row r="263" spans="1:20" ht="31" x14ac:dyDescent="0.35">
      <c r="A263">
        <v>261</v>
      </c>
      <c r="B263" t="s">
        <v>574</v>
      </c>
      <c r="C263" s="3" t="s">
        <v>575</v>
      </c>
      <c r="D263" s="5">
        <v>84300</v>
      </c>
      <c r="E263" s="5">
        <v>26303</v>
      </c>
      <c r="F263" t="s">
        <v>14</v>
      </c>
      <c r="G263">
        <v>454</v>
      </c>
      <c r="H263" t="s">
        <v>21</v>
      </c>
      <c r="I263" t="s">
        <v>22</v>
      </c>
      <c r="J263">
        <v>1282712400</v>
      </c>
      <c r="K263">
        <v>1283058000</v>
      </c>
      <c r="L263" s="11">
        <f t="shared" si="32"/>
        <v>40415.208333333336</v>
      </c>
      <c r="M263" s="11">
        <f t="shared" si="33"/>
        <v>40419.208333333336</v>
      </c>
      <c r="N263" t="s">
        <v>23</v>
      </c>
      <c r="O263" t="str">
        <f t="shared" si="34"/>
        <v>music</v>
      </c>
      <c r="P263" t="str">
        <f t="shared" si="35"/>
        <v>rock</v>
      </c>
      <c r="Q263" s="4">
        <f t="shared" si="36"/>
        <v>0.31201660735468567</v>
      </c>
      <c r="R263" s="44">
        <f t="shared" si="37"/>
        <v>57.936123348017624</v>
      </c>
      <c r="S263" s="42">
        <f t="shared" si="38"/>
        <v>4</v>
      </c>
      <c r="T263" s="5">
        <f t="shared" si="39"/>
        <v>14.484030837004406</v>
      </c>
    </row>
    <row r="264" spans="1:20" x14ac:dyDescent="0.35">
      <c r="A264">
        <v>262</v>
      </c>
      <c r="B264" t="s">
        <v>576</v>
      </c>
      <c r="C264" s="3" t="s">
        <v>577</v>
      </c>
      <c r="D264" s="5">
        <v>1700</v>
      </c>
      <c r="E264" s="5">
        <v>5328</v>
      </c>
      <c r="F264" t="s">
        <v>20</v>
      </c>
      <c r="G264">
        <v>107</v>
      </c>
      <c r="H264" t="s">
        <v>21</v>
      </c>
      <c r="I264" t="s">
        <v>22</v>
      </c>
      <c r="J264">
        <v>1301979600</v>
      </c>
      <c r="K264">
        <v>1304226000</v>
      </c>
      <c r="L264" s="11">
        <f t="shared" si="32"/>
        <v>40638.208333333336</v>
      </c>
      <c r="M264" s="11">
        <f t="shared" si="33"/>
        <v>40664.208333333336</v>
      </c>
      <c r="N264" t="s">
        <v>60</v>
      </c>
      <c r="O264" t="str">
        <f t="shared" si="34"/>
        <v>music</v>
      </c>
      <c r="P264" t="str">
        <f t="shared" si="35"/>
        <v>indie rock</v>
      </c>
      <c r="Q264" s="4">
        <f t="shared" si="36"/>
        <v>3.1341176470588237</v>
      </c>
      <c r="R264" s="44">
        <f t="shared" si="37"/>
        <v>49.794392523364486</v>
      </c>
      <c r="S264" s="42">
        <f t="shared" si="38"/>
        <v>26</v>
      </c>
      <c r="T264" s="5">
        <f t="shared" si="39"/>
        <v>1.9151689432063264</v>
      </c>
    </row>
    <row r="265" spans="1:20" x14ac:dyDescent="0.35">
      <c r="A265">
        <v>263</v>
      </c>
      <c r="B265" t="s">
        <v>578</v>
      </c>
      <c r="C265" s="3" t="s">
        <v>579</v>
      </c>
      <c r="D265" s="5">
        <v>2900</v>
      </c>
      <c r="E265" s="5">
        <v>10756</v>
      </c>
      <c r="F265" t="s">
        <v>20</v>
      </c>
      <c r="G265">
        <v>199</v>
      </c>
      <c r="H265" t="s">
        <v>21</v>
      </c>
      <c r="I265" t="s">
        <v>22</v>
      </c>
      <c r="J265">
        <v>1263016800</v>
      </c>
      <c r="K265">
        <v>1263016800</v>
      </c>
      <c r="L265" s="11">
        <f t="shared" si="32"/>
        <v>40187.25</v>
      </c>
      <c r="M265" s="11">
        <f t="shared" si="33"/>
        <v>40187.25</v>
      </c>
      <c r="N265" t="s">
        <v>122</v>
      </c>
      <c r="O265" t="str">
        <f t="shared" si="34"/>
        <v>photography</v>
      </c>
      <c r="P265" t="str">
        <f t="shared" si="35"/>
        <v>photography books</v>
      </c>
      <c r="Q265" s="4">
        <f t="shared" si="36"/>
        <v>3.7089655172413791</v>
      </c>
      <c r="R265" s="44">
        <f t="shared" si="37"/>
        <v>54.050251256281406</v>
      </c>
      <c r="S265" s="42">
        <f t="shared" si="38"/>
        <v>0</v>
      </c>
      <c r="T265" s="5" t="str">
        <f t="shared" si="39"/>
        <v>N/A</v>
      </c>
    </row>
    <row r="266" spans="1:20" x14ac:dyDescent="0.35">
      <c r="A266">
        <v>264</v>
      </c>
      <c r="B266" t="s">
        <v>580</v>
      </c>
      <c r="C266" s="3" t="s">
        <v>581</v>
      </c>
      <c r="D266" s="5">
        <v>45600</v>
      </c>
      <c r="E266" s="5">
        <v>165375</v>
      </c>
      <c r="F266" t="s">
        <v>20</v>
      </c>
      <c r="G266">
        <v>5512</v>
      </c>
      <c r="H266" t="s">
        <v>21</v>
      </c>
      <c r="I266" t="s">
        <v>22</v>
      </c>
      <c r="J266">
        <v>1360648800</v>
      </c>
      <c r="K266">
        <v>1362031200</v>
      </c>
      <c r="L266" s="11">
        <f t="shared" si="32"/>
        <v>41317.25</v>
      </c>
      <c r="M266" s="11">
        <f t="shared" si="33"/>
        <v>41333.25</v>
      </c>
      <c r="N266" t="s">
        <v>33</v>
      </c>
      <c r="O266" t="str">
        <f t="shared" si="34"/>
        <v>theater</v>
      </c>
      <c r="P266" t="str">
        <f t="shared" si="35"/>
        <v>plays</v>
      </c>
      <c r="Q266" s="4">
        <f t="shared" si="36"/>
        <v>3.6266447368421053</v>
      </c>
      <c r="R266" s="44">
        <f t="shared" si="37"/>
        <v>30.002721335268504</v>
      </c>
      <c r="S266" s="42">
        <f t="shared" si="38"/>
        <v>16</v>
      </c>
      <c r="T266" s="5">
        <f t="shared" si="39"/>
        <v>1.8751700834542815</v>
      </c>
    </row>
    <row r="267" spans="1:20" x14ac:dyDescent="0.35">
      <c r="A267">
        <v>265</v>
      </c>
      <c r="B267" t="s">
        <v>582</v>
      </c>
      <c r="C267" s="3" t="s">
        <v>583</v>
      </c>
      <c r="D267" s="5">
        <v>4900</v>
      </c>
      <c r="E267" s="5">
        <v>6031</v>
      </c>
      <c r="F267" t="s">
        <v>20</v>
      </c>
      <c r="G267">
        <v>86</v>
      </c>
      <c r="H267" t="s">
        <v>21</v>
      </c>
      <c r="I267" t="s">
        <v>22</v>
      </c>
      <c r="J267">
        <v>1451800800</v>
      </c>
      <c r="K267">
        <v>1455602400</v>
      </c>
      <c r="L267" s="11">
        <f t="shared" si="32"/>
        <v>42372.25</v>
      </c>
      <c r="M267" s="11">
        <f t="shared" si="33"/>
        <v>42416.25</v>
      </c>
      <c r="N267" t="s">
        <v>33</v>
      </c>
      <c r="O267" t="str">
        <f t="shared" si="34"/>
        <v>theater</v>
      </c>
      <c r="P267" t="str">
        <f t="shared" si="35"/>
        <v>plays</v>
      </c>
      <c r="Q267" s="4">
        <f t="shared" si="36"/>
        <v>1.2308163265306122</v>
      </c>
      <c r="R267" s="44">
        <f t="shared" si="37"/>
        <v>70.127906976744185</v>
      </c>
      <c r="S267" s="42">
        <f t="shared" si="38"/>
        <v>44</v>
      </c>
      <c r="T267" s="5">
        <f t="shared" si="39"/>
        <v>1.5938160676532769</v>
      </c>
    </row>
    <row r="268" spans="1:20" x14ac:dyDescent="0.35">
      <c r="A268">
        <v>266</v>
      </c>
      <c r="B268" t="s">
        <v>584</v>
      </c>
      <c r="C268" s="3" t="s">
        <v>585</v>
      </c>
      <c r="D268" s="5">
        <v>111900</v>
      </c>
      <c r="E268" s="5">
        <v>85902</v>
      </c>
      <c r="F268" t="s">
        <v>14</v>
      </c>
      <c r="G268">
        <v>3182</v>
      </c>
      <c r="H268" t="s">
        <v>107</v>
      </c>
      <c r="I268" t="s">
        <v>108</v>
      </c>
      <c r="J268">
        <v>1415340000</v>
      </c>
      <c r="K268">
        <v>1418191200</v>
      </c>
      <c r="L268" s="11">
        <f t="shared" si="32"/>
        <v>41950.25</v>
      </c>
      <c r="M268" s="11">
        <f t="shared" si="33"/>
        <v>41983.25</v>
      </c>
      <c r="N268" t="s">
        <v>159</v>
      </c>
      <c r="O268" t="str">
        <f t="shared" si="34"/>
        <v>music</v>
      </c>
      <c r="P268" t="str">
        <f t="shared" si="35"/>
        <v>jazz</v>
      </c>
      <c r="Q268" s="4">
        <f t="shared" si="36"/>
        <v>0.76766756032171579</v>
      </c>
      <c r="R268" s="44">
        <f t="shared" si="37"/>
        <v>26.996228786926462</v>
      </c>
      <c r="S268" s="42">
        <f t="shared" si="38"/>
        <v>33</v>
      </c>
      <c r="T268" s="5">
        <f t="shared" si="39"/>
        <v>0.81806753899777163</v>
      </c>
    </row>
    <row r="269" spans="1:20" x14ac:dyDescent="0.35">
      <c r="A269">
        <v>267</v>
      </c>
      <c r="B269" t="s">
        <v>586</v>
      </c>
      <c r="C269" s="3" t="s">
        <v>587</v>
      </c>
      <c r="D269" s="5">
        <v>61600</v>
      </c>
      <c r="E269" s="5">
        <v>143910</v>
      </c>
      <c r="F269" t="s">
        <v>20</v>
      </c>
      <c r="G269">
        <v>2768</v>
      </c>
      <c r="H269" t="s">
        <v>26</v>
      </c>
      <c r="I269" t="s">
        <v>27</v>
      </c>
      <c r="J269">
        <v>1351054800</v>
      </c>
      <c r="K269">
        <v>1352440800</v>
      </c>
      <c r="L269" s="11">
        <f t="shared" si="32"/>
        <v>41206.208333333336</v>
      </c>
      <c r="M269" s="11">
        <f t="shared" si="33"/>
        <v>41222.25</v>
      </c>
      <c r="N269" t="s">
        <v>33</v>
      </c>
      <c r="O269" t="str">
        <f t="shared" si="34"/>
        <v>theater</v>
      </c>
      <c r="P269" t="str">
        <f t="shared" si="35"/>
        <v>plays</v>
      </c>
      <c r="Q269" s="4">
        <f t="shared" si="36"/>
        <v>2.3362012987012988</v>
      </c>
      <c r="R269" s="44">
        <f t="shared" si="37"/>
        <v>51.990606936416185</v>
      </c>
      <c r="S269" s="42">
        <f t="shared" si="38"/>
        <v>16.041666666664241</v>
      </c>
      <c r="T269" s="5">
        <f t="shared" si="39"/>
        <v>3.2409728999329275</v>
      </c>
    </row>
    <row r="270" spans="1:20" x14ac:dyDescent="0.35">
      <c r="A270">
        <v>268</v>
      </c>
      <c r="B270" t="s">
        <v>588</v>
      </c>
      <c r="C270" s="3" t="s">
        <v>589</v>
      </c>
      <c r="D270" s="5">
        <v>1500</v>
      </c>
      <c r="E270" s="5">
        <v>2708</v>
      </c>
      <c r="F270" t="s">
        <v>20</v>
      </c>
      <c r="G270">
        <v>48</v>
      </c>
      <c r="H270" t="s">
        <v>21</v>
      </c>
      <c r="I270" t="s">
        <v>22</v>
      </c>
      <c r="J270">
        <v>1349326800</v>
      </c>
      <c r="K270">
        <v>1353304800</v>
      </c>
      <c r="L270" s="11">
        <f t="shared" si="32"/>
        <v>41186.208333333336</v>
      </c>
      <c r="M270" s="11">
        <f t="shared" si="33"/>
        <v>41232.25</v>
      </c>
      <c r="N270" t="s">
        <v>42</v>
      </c>
      <c r="O270" t="str">
        <f t="shared" si="34"/>
        <v>film &amp; video</v>
      </c>
      <c r="P270" t="str">
        <f t="shared" si="35"/>
        <v>documentary</v>
      </c>
      <c r="Q270" s="4">
        <f t="shared" si="36"/>
        <v>1.8053333333333332</v>
      </c>
      <c r="R270" s="44">
        <f t="shared" si="37"/>
        <v>56.416666666666664</v>
      </c>
      <c r="S270" s="42">
        <f t="shared" si="38"/>
        <v>46.041666666664241</v>
      </c>
      <c r="T270" s="5">
        <f t="shared" si="39"/>
        <v>1.2253393665159016</v>
      </c>
    </row>
    <row r="271" spans="1:20" x14ac:dyDescent="0.35">
      <c r="A271">
        <v>269</v>
      </c>
      <c r="B271" t="s">
        <v>590</v>
      </c>
      <c r="C271" s="3" t="s">
        <v>591</v>
      </c>
      <c r="D271" s="5">
        <v>3500</v>
      </c>
      <c r="E271" s="5">
        <v>8842</v>
      </c>
      <c r="F271" t="s">
        <v>20</v>
      </c>
      <c r="G271">
        <v>87</v>
      </c>
      <c r="H271" t="s">
        <v>21</v>
      </c>
      <c r="I271" t="s">
        <v>22</v>
      </c>
      <c r="J271">
        <v>1548914400</v>
      </c>
      <c r="K271">
        <v>1550728800</v>
      </c>
      <c r="L271" s="11">
        <f t="shared" si="32"/>
        <v>43496.25</v>
      </c>
      <c r="M271" s="11">
        <f t="shared" si="33"/>
        <v>43517.25</v>
      </c>
      <c r="N271" t="s">
        <v>269</v>
      </c>
      <c r="O271" t="str">
        <f t="shared" si="34"/>
        <v>film &amp; video</v>
      </c>
      <c r="P271" t="str">
        <f t="shared" si="35"/>
        <v>television</v>
      </c>
      <c r="Q271" s="4">
        <f t="shared" si="36"/>
        <v>2.5262857142857142</v>
      </c>
      <c r="R271" s="44">
        <f t="shared" si="37"/>
        <v>101.63218390804597</v>
      </c>
      <c r="S271" s="42">
        <f t="shared" si="38"/>
        <v>21</v>
      </c>
      <c r="T271" s="5">
        <f t="shared" si="39"/>
        <v>4.8396278051450468</v>
      </c>
    </row>
    <row r="272" spans="1:20" x14ac:dyDescent="0.35">
      <c r="A272">
        <v>270</v>
      </c>
      <c r="B272" t="s">
        <v>592</v>
      </c>
      <c r="C272" s="3" t="s">
        <v>593</v>
      </c>
      <c r="D272" s="5">
        <v>173900</v>
      </c>
      <c r="E272" s="5">
        <v>47260</v>
      </c>
      <c r="F272" t="s">
        <v>74</v>
      </c>
      <c r="G272">
        <v>1890</v>
      </c>
      <c r="H272" t="s">
        <v>21</v>
      </c>
      <c r="I272" t="s">
        <v>22</v>
      </c>
      <c r="J272">
        <v>1291269600</v>
      </c>
      <c r="K272">
        <v>1291442400</v>
      </c>
      <c r="L272" s="11">
        <f t="shared" si="32"/>
        <v>40514.25</v>
      </c>
      <c r="M272" s="11">
        <f t="shared" si="33"/>
        <v>40516.25</v>
      </c>
      <c r="N272" t="s">
        <v>89</v>
      </c>
      <c r="O272" t="str">
        <f t="shared" si="34"/>
        <v>games</v>
      </c>
      <c r="P272" t="str">
        <f t="shared" si="35"/>
        <v>video games</v>
      </c>
      <c r="Q272" s="4">
        <f t="shared" si="36"/>
        <v>0.27176538240368026</v>
      </c>
      <c r="R272" s="44">
        <f t="shared" si="37"/>
        <v>25.005291005291006</v>
      </c>
      <c r="S272" s="42">
        <f t="shared" si="38"/>
        <v>2</v>
      </c>
      <c r="T272" s="5">
        <f t="shared" si="39"/>
        <v>12.502645502645503</v>
      </c>
    </row>
    <row r="273" spans="1:20" ht="31" x14ac:dyDescent="0.35">
      <c r="A273">
        <v>271</v>
      </c>
      <c r="B273" t="s">
        <v>594</v>
      </c>
      <c r="C273" s="3" t="s">
        <v>595</v>
      </c>
      <c r="D273" s="5">
        <v>153700</v>
      </c>
      <c r="E273" s="5">
        <v>1953</v>
      </c>
      <c r="F273" t="s">
        <v>47</v>
      </c>
      <c r="G273">
        <v>61</v>
      </c>
      <c r="H273" t="s">
        <v>21</v>
      </c>
      <c r="I273" t="s">
        <v>22</v>
      </c>
      <c r="J273">
        <v>1449468000</v>
      </c>
      <c r="K273">
        <v>1452146400</v>
      </c>
      <c r="L273" s="11">
        <f t="shared" si="32"/>
        <v>42345.25</v>
      </c>
      <c r="M273" s="11">
        <f t="shared" si="33"/>
        <v>42376.25</v>
      </c>
      <c r="N273" t="s">
        <v>122</v>
      </c>
      <c r="O273" t="str">
        <f t="shared" si="34"/>
        <v>photography</v>
      </c>
      <c r="P273" t="str">
        <f t="shared" si="35"/>
        <v>photography books</v>
      </c>
      <c r="Q273" s="4">
        <f t="shared" si="36"/>
        <v>1.2706571242680547E-2</v>
      </c>
      <c r="R273" s="44">
        <f t="shared" si="37"/>
        <v>32.016393442622949</v>
      </c>
      <c r="S273" s="42">
        <f t="shared" si="38"/>
        <v>31</v>
      </c>
      <c r="T273" s="5">
        <f t="shared" si="39"/>
        <v>1.0327868852459017</v>
      </c>
    </row>
    <row r="274" spans="1:20" x14ac:dyDescent="0.35">
      <c r="A274">
        <v>272</v>
      </c>
      <c r="B274" t="s">
        <v>596</v>
      </c>
      <c r="C274" s="3" t="s">
        <v>597</v>
      </c>
      <c r="D274" s="5">
        <v>51100</v>
      </c>
      <c r="E274" s="5">
        <v>155349</v>
      </c>
      <c r="F274" t="s">
        <v>20</v>
      </c>
      <c r="G274">
        <v>1894</v>
      </c>
      <c r="H274" t="s">
        <v>21</v>
      </c>
      <c r="I274" t="s">
        <v>22</v>
      </c>
      <c r="J274">
        <v>1562734800</v>
      </c>
      <c r="K274">
        <v>1564894800</v>
      </c>
      <c r="L274" s="11">
        <f t="shared" si="32"/>
        <v>43656.208333333328</v>
      </c>
      <c r="M274" s="11">
        <f t="shared" si="33"/>
        <v>43681.208333333328</v>
      </c>
      <c r="N274" t="s">
        <v>33</v>
      </c>
      <c r="O274" t="str">
        <f t="shared" si="34"/>
        <v>theater</v>
      </c>
      <c r="P274" t="str">
        <f t="shared" si="35"/>
        <v>plays</v>
      </c>
      <c r="Q274" s="4">
        <f t="shared" si="36"/>
        <v>3.0400978473581213</v>
      </c>
      <c r="R274" s="44">
        <f t="shared" si="37"/>
        <v>82.021647307286173</v>
      </c>
      <c r="S274" s="42">
        <f t="shared" si="38"/>
        <v>25</v>
      </c>
      <c r="T274" s="5">
        <f t="shared" si="39"/>
        <v>3.2808658922914469</v>
      </c>
    </row>
    <row r="275" spans="1:20" x14ac:dyDescent="0.35">
      <c r="A275">
        <v>273</v>
      </c>
      <c r="B275" t="s">
        <v>598</v>
      </c>
      <c r="C275" s="3" t="s">
        <v>599</v>
      </c>
      <c r="D275" s="5">
        <v>7800</v>
      </c>
      <c r="E275" s="5">
        <v>10704</v>
      </c>
      <c r="F275" t="s">
        <v>20</v>
      </c>
      <c r="G275">
        <v>282</v>
      </c>
      <c r="H275" t="s">
        <v>15</v>
      </c>
      <c r="I275" t="s">
        <v>16</v>
      </c>
      <c r="J275">
        <v>1505624400</v>
      </c>
      <c r="K275">
        <v>1505883600</v>
      </c>
      <c r="L275" s="11">
        <f t="shared" si="32"/>
        <v>42995.208333333328</v>
      </c>
      <c r="M275" s="11">
        <f t="shared" si="33"/>
        <v>42998.208333333328</v>
      </c>
      <c r="N275" t="s">
        <v>33</v>
      </c>
      <c r="O275" t="str">
        <f t="shared" si="34"/>
        <v>theater</v>
      </c>
      <c r="P275" t="str">
        <f t="shared" si="35"/>
        <v>plays</v>
      </c>
      <c r="Q275" s="4">
        <f t="shared" si="36"/>
        <v>1.3723076923076922</v>
      </c>
      <c r="R275" s="44">
        <f t="shared" si="37"/>
        <v>37.957446808510639</v>
      </c>
      <c r="S275" s="42">
        <f t="shared" si="38"/>
        <v>3</v>
      </c>
      <c r="T275" s="5">
        <f t="shared" si="39"/>
        <v>12.652482269503546</v>
      </c>
    </row>
    <row r="276" spans="1:20" ht="31" x14ac:dyDescent="0.35">
      <c r="A276">
        <v>274</v>
      </c>
      <c r="B276" t="s">
        <v>600</v>
      </c>
      <c r="C276" s="3" t="s">
        <v>601</v>
      </c>
      <c r="D276" s="5">
        <v>2400</v>
      </c>
      <c r="E276" s="5">
        <v>773</v>
      </c>
      <c r="F276" t="s">
        <v>14</v>
      </c>
      <c r="G276">
        <v>15</v>
      </c>
      <c r="H276" t="s">
        <v>21</v>
      </c>
      <c r="I276" t="s">
        <v>22</v>
      </c>
      <c r="J276">
        <v>1509948000</v>
      </c>
      <c r="K276">
        <v>1510380000</v>
      </c>
      <c r="L276" s="11">
        <f t="shared" si="32"/>
        <v>43045.25</v>
      </c>
      <c r="M276" s="11">
        <f t="shared" si="33"/>
        <v>43050.25</v>
      </c>
      <c r="N276" t="s">
        <v>33</v>
      </c>
      <c r="O276" t="str">
        <f t="shared" si="34"/>
        <v>theater</v>
      </c>
      <c r="P276" t="str">
        <f t="shared" si="35"/>
        <v>plays</v>
      </c>
      <c r="Q276" s="4">
        <f t="shared" si="36"/>
        <v>0.32208333333333333</v>
      </c>
      <c r="R276" s="44">
        <f t="shared" si="37"/>
        <v>51.533333333333331</v>
      </c>
      <c r="S276" s="42">
        <f t="shared" si="38"/>
        <v>5</v>
      </c>
      <c r="T276" s="5">
        <f t="shared" si="39"/>
        <v>10.306666666666667</v>
      </c>
    </row>
    <row r="277" spans="1:20" ht="31" x14ac:dyDescent="0.35">
      <c r="A277">
        <v>275</v>
      </c>
      <c r="B277" t="s">
        <v>602</v>
      </c>
      <c r="C277" s="3" t="s">
        <v>603</v>
      </c>
      <c r="D277" s="5">
        <v>3900</v>
      </c>
      <c r="E277" s="5">
        <v>9419</v>
      </c>
      <c r="F277" t="s">
        <v>20</v>
      </c>
      <c r="G277">
        <v>116</v>
      </c>
      <c r="H277" t="s">
        <v>21</v>
      </c>
      <c r="I277" t="s">
        <v>22</v>
      </c>
      <c r="J277">
        <v>1554526800</v>
      </c>
      <c r="K277">
        <v>1555218000</v>
      </c>
      <c r="L277" s="11">
        <f t="shared" si="32"/>
        <v>43561.208333333328</v>
      </c>
      <c r="M277" s="11">
        <f t="shared" si="33"/>
        <v>43569.208333333328</v>
      </c>
      <c r="N277" t="s">
        <v>206</v>
      </c>
      <c r="O277" t="str">
        <f t="shared" si="34"/>
        <v>publishing</v>
      </c>
      <c r="P277" t="str">
        <f t="shared" si="35"/>
        <v>translations</v>
      </c>
      <c r="Q277" s="4">
        <f t="shared" si="36"/>
        <v>2.4151282051282053</v>
      </c>
      <c r="R277" s="44">
        <f t="shared" si="37"/>
        <v>81.198275862068968</v>
      </c>
      <c r="S277" s="42">
        <f t="shared" si="38"/>
        <v>8</v>
      </c>
      <c r="T277" s="5">
        <f t="shared" si="39"/>
        <v>10.149784482758621</v>
      </c>
    </row>
    <row r="278" spans="1:20" x14ac:dyDescent="0.35">
      <c r="A278">
        <v>276</v>
      </c>
      <c r="B278" t="s">
        <v>604</v>
      </c>
      <c r="C278" s="3" t="s">
        <v>605</v>
      </c>
      <c r="D278" s="5">
        <v>5500</v>
      </c>
      <c r="E278" s="5">
        <v>5324</v>
      </c>
      <c r="F278" t="s">
        <v>14</v>
      </c>
      <c r="G278">
        <v>133</v>
      </c>
      <c r="H278" t="s">
        <v>21</v>
      </c>
      <c r="I278" t="s">
        <v>22</v>
      </c>
      <c r="J278">
        <v>1334811600</v>
      </c>
      <c r="K278">
        <v>1335243600</v>
      </c>
      <c r="L278" s="11">
        <f t="shared" si="32"/>
        <v>41018.208333333336</v>
      </c>
      <c r="M278" s="11">
        <f t="shared" si="33"/>
        <v>41023.208333333336</v>
      </c>
      <c r="N278" t="s">
        <v>89</v>
      </c>
      <c r="O278" t="str">
        <f t="shared" si="34"/>
        <v>games</v>
      </c>
      <c r="P278" t="str">
        <f t="shared" si="35"/>
        <v>video games</v>
      </c>
      <c r="Q278" s="4">
        <f t="shared" si="36"/>
        <v>0.96799999999999997</v>
      </c>
      <c r="R278" s="44">
        <f t="shared" si="37"/>
        <v>40.030075187969928</v>
      </c>
      <c r="S278" s="42">
        <f t="shared" si="38"/>
        <v>5</v>
      </c>
      <c r="T278" s="5">
        <f t="shared" si="39"/>
        <v>8.0060150375939862</v>
      </c>
    </row>
    <row r="279" spans="1:20" ht="31" x14ac:dyDescent="0.35">
      <c r="A279">
        <v>277</v>
      </c>
      <c r="B279" t="s">
        <v>606</v>
      </c>
      <c r="C279" s="3" t="s">
        <v>607</v>
      </c>
      <c r="D279" s="5">
        <v>700</v>
      </c>
      <c r="E279" s="5">
        <v>7465</v>
      </c>
      <c r="F279" t="s">
        <v>20</v>
      </c>
      <c r="G279">
        <v>83</v>
      </c>
      <c r="H279" t="s">
        <v>21</v>
      </c>
      <c r="I279" t="s">
        <v>22</v>
      </c>
      <c r="J279">
        <v>1279515600</v>
      </c>
      <c r="K279">
        <v>1279688400</v>
      </c>
      <c r="L279" s="11">
        <f t="shared" si="32"/>
        <v>40378.208333333336</v>
      </c>
      <c r="M279" s="11">
        <f t="shared" si="33"/>
        <v>40380.208333333336</v>
      </c>
      <c r="N279" t="s">
        <v>33</v>
      </c>
      <c r="O279" t="str">
        <f t="shared" si="34"/>
        <v>theater</v>
      </c>
      <c r="P279" t="str">
        <f t="shared" si="35"/>
        <v>plays</v>
      </c>
      <c r="Q279" s="4">
        <f t="shared" si="36"/>
        <v>10.664285714285715</v>
      </c>
      <c r="R279" s="44">
        <f t="shared" si="37"/>
        <v>89.939759036144579</v>
      </c>
      <c r="S279" s="42">
        <f t="shared" si="38"/>
        <v>2</v>
      </c>
      <c r="T279" s="5">
        <f t="shared" si="39"/>
        <v>44.96987951807229</v>
      </c>
    </row>
    <row r="280" spans="1:20" x14ac:dyDescent="0.35">
      <c r="A280">
        <v>278</v>
      </c>
      <c r="B280" t="s">
        <v>608</v>
      </c>
      <c r="C280" s="3" t="s">
        <v>609</v>
      </c>
      <c r="D280" s="5">
        <v>2700</v>
      </c>
      <c r="E280" s="5">
        <v>8799</v>
      </c>
      <c r="F280" t="s">
        <v>20</v>
      </c>
      <c r="G280">
        <v>91</v>
      </c>
      <c r="H280" t="s">
        <v>21</v>
      </c>
      <c r="I280" t="s">
        <v>22</v>
      </c>
      <c r="J280">
        <v>1353909600</v>
      </c>
      <c r="K280">
        <v>1356069600</v>
      </c>
      <c r="L280" s="11">
        <f t="shared" si="32"/>
        <v>41239.25</v>
      </c>
      <c r="M280" s="11">
        <f t="shared" si="33"/>
        <v>41264.25</v>
      </c>
      <c r="N280" t="s">
        <v>28</v>
      </c>
      <c r="O280" t="str">
        <f t="shared" si="34"/>
        <v>technology</v>
      </c>
      <c r="P280" t="str">
        <f t="shared" si="35"/>
        <v>web</v>
      </c>
      <c r="Q280" s="4">
        <f t="shared" si="36"/>
        <v>3.2588888888888889</v>
      </c>
      <c r="R280" s="44">
        <f t="shared" si="37"/>
        <v>96.692307692307693</v>
      </c>
      <c r="S280" s="42">
        <f t="shared" si="38"/>
        <v>25</v>
      </c>
      <c r="T280" s="5">
        <f t="shared" si="39"/>
        <v>3.8676923076923075</v>
      </c>
    </row>
    <row r="281" spans="1:20" x14ac:dyDescent="0.35">
      <c r="A281">
        <v>279</v>
      </c>
      <c r="B281" t="s">
        <v>610</v>
      </c>
      <c r="C281" s="3" t="s">
        <v>611</v>
      </c>
      <c r="D281" s="5">
        <v>8000</v>
      </c>
      <c r="E281" s="5">
        <v>13656</v>
      </c>
      <c r="F281" t="s">
        <v>20</v>
      </c>
      <c r="G281">
        <v>546</v>
      </c>
      <c r="H281" t="s">
        <v>21</v>
      </c>
      <c r="I281" t="s">
        <v>22</v>
      </c>
      <c r="J281">
        <v>1535950800</v>
      </c>
      <c r="K281">
        <v>1536210000</v>
      </c>
      <c r="L281" s="11">
        <f t="shared" si="32"/>
        <v>43346.208333333328</v>
      </c>
      <c r="M281" s="11">
        <f t="shared" si="33"/>
        <v>43349.208333333328</v>
      </c>
      <c r="N281" t="s">
        <v>33</v>
      </c>
      <c r="O281" t="str">
        <f t="shared" si="34"/>
        <v>theater</v>
      </c>
      <c r="P281" t="str">
        <f t="shared" si="35"/>
        <v>plays</v>
      </c>
      <c r="Q281" s="4">
        <f t="shared" si="36"/>
        <v>1.7070000000000001</v>
      </c>
      <c r="R281" s="44">
        <f t="shared" si="37"/>
        <v>25.010989010989011</v>
      </c>
      <c r="S281" s="42">
        <f t="shared" si="38"/>
        <v>3</v>
      </c>
      <c r="T281" s="5">
        <f t="shared" si="39"/>
        <v>8.3369963369963376</v>
      </c>
    </row>
    <row r="282" spans="1:20" ht="31" x14ac:dyDescent="0.35">
      <c r="A282">
        <v>280</v>
      </c>
      <c r="B282" t="s">
        <v>612</v>
      </c>
      <c r="C282" s="3" t="s">
        <v>613</v>
      </c>
      <c r="D282" s="5">
        <v>2500</v>
      </c>
      <c r="E282" s="5">
        <v>14536</v>
      </c>
      <c r="F282" t="s">
        <v>20</v>
      </c>
      <c r="G282">
        <v>393</v>
      </c>
      <c r="H282" t="s">
        <v>21</v>
      </c>
      <c r="I282" t="s">
        <v>22</v>
      </c>
      <c r="J282">
        <v>1511244000</v>
      </c>
      <c r="K282">
        <v>1511762400</v>
      </c>
      <c r="L282" s="11">
        <f t="shared" si="32"/>
        <v>43060.25</v>
      </c>
      <c r="M282" s="11">
        <f t="shared" si="33"/>
        <v>43066.25</v>
      </c>
      <c r="N282" t="s">
        <v>71</v>
      </c>
      <c r="O282" t="str">
        <f t="shared" si="34"/>
        <v>film &amp; video</v>
      </c>
      <c r="P282" t="str">
        <f t="shared" si="35"/>
        <v>animation</v>
      </c>
      <c r="Q282" s="4">
        <f t="shared" si="36"/>
        <v>5.8144</v>
      </c>
      <c r="R282" s="44">
        <f t="shared" si="37"/>
        <v>36.987277353689571</v>
      </c>
      <c r="S282" s="42">
        <f t="shared" si="38"/>
        <v>6</v>
      </c>
      <c r="T282" s="5">
        <f t="shared" si="39"/>
        <v>6.1645462256149282</v>
      </c>
    </row>
    <row r="283" spans="1:20" x14ac:dyDescent="0.35">
      <c r="A283">
        <v>281</v>
      </c>
      <c r="B283" t="s">
        <v>614</v>
      </c>
      <c r="C283" s="3" t="s">
        <v>615</v>
      </c>
      <c r="D283" s="5">
        <v>164500</v>
      </c>
      <c r="E283" s="5">
        <v>150552</v>
      </c>
      <c r="F283" t="s">
        <v>14</v>
      </c>
      <c r="G283">
        <v>2062</v>
      </c>
      <c r="H283" t="s">
        <v>21</v>
      </c>
      <c r="I283" t="s">
        <v>22</v>
      </c>
      <c r="J283">
        <v>1331445600</v>
      </c>
      <c r="K283">
        <v>1333256400</v>
      </c>
      <c r="L283" s="11">
        <f t="shared" si="32"/>
        <v>40979.25</v>
      </c>
      <c r="M283" s="11">
        <f t="shared" si="33"/>
        <v>41000.208333333336</v>
      </c>
      <c r="N283" t="s">
        <v>33</v>
      </c>
      <c r="O283" t="str">
        <f t="shared" si="34"/>
        <v>theater</v>
      </c>
      <c r="P283" t="str">
        <f t="shared" si="35"/>
        <v>plays</v>
      </c>
      <c r="Q283" s="4">
        <f t="shared" si="36"/>
        <v>0.91520972644376897</v>
      </c>
      <c r="R283" s="44">
        <f t="shared" si="37"/>
        <v>73.012609117361791</v>
      </c>
      <c r="S283" s="42">
        <f t="shared" si="38"/>
        <v>20.958333333335759</v>
      </c>
      <c r="T283" s="5">
        <f t="shared" si="39"/>
        <v>3.4837030195158651</v>
      </c>
    </row>
    <row r="284" spans="1:20" x14ac:dyDescent="0.35">
      <c r="A284">
        <v>282</v>
      </c>
      <c r="B284" t="s">
        <v>616</v>
      </c>
      <c r="C284" s="3" t="s">
        <v>617</v>
      </c>
      <c r="D284" s="5">
        <v>8400</v>
      </c>
      <c r="E284" s="5">
        <v>9076</v>
      </c>
      <c r="F284" t="s">
        <v>20</v>
      </c>
      <c r="G284">
        <v>133</v>
      </c>
      <c r="H284" t="s">
        <v>21</v>
      </c>
      <c r="I284" t="s">
        <v>22</v>
      </c>
      <c r="J284">
        <v>1480226400</v>
      </c>
      <c r="K284">
        <v>1480744800</v>
      </c>
      <c r="L284" s="11">
        <f t="shared" si="32"/>
        <v>42701.25</v>
      </c>
      <c r="M284" s="11">
        <f t="shared" si="33"/>
        <v>42707.25</v>
      </c>
      <c r="N284" t="s">
        <v>269</v>
      </c>
      <c r="O284" t="str">
        <f t="shared" si="34"/>
        <v>film &amp; video</v>
      </c>
      <c r="P284" t="str">
        <f t="shared" si="35"/>
        <v>television</v>
      </c>
      <c r="Q284" s="4">
        <f t="shared" si="36"/>
        <v>1.0804761904761904</v>
      </c>
      <c r="R284" s="44">
        <f t="shared" si="37"/>
        <v>68.240601503759393</v>
      </c>
      <c r="S284" s="42">
        <f t="shared" si="38"/>
        <v>6</v>
      </c>
      <c r="T284" s="5">
        <f t="shared" si="39"/>
        <v>11.373433583959899</v>
      </c>
    </row>
    <row r="285" spans="1:20" ht="31" x14ac:dyDescent="0.35">
      <c r="A285">
        <v>283</v>
      </c>
      <c r="B285" t="s">
        <v>618</v>
      </c>
      <c r="C285" s="3" t="s">
        <v>619</v>
      </c>
      <c r="D285" s="5">
        <v>8100</v>
      </c>
      <c r="E285" s="5">
        <v>1517</v>
      </c>
      <c r="F285" t="s">
        <v>14</v>
      </c>
      <c r="G285">
        <v>29</v>
      </c>
      <c r="H285" t="s">
        <v>36</v>
      </c>
      <c r="I285" t="s">
        <v>37</v>
      </c>
      <c r="J285">
        <v>1464584400</v>
      </c>
      <c r="K285">
        <v>1465016400</v>
      </c>
      <c r="L285" s="11">
        <f t="shared" si="32"/>
        <v>42520.208333333328</v>
      </c>
      <c r="M285" s="11">
        <f t="shared" si="33"/>
        <v>42525.208333333328</v>
      </c>
      <c r="N285" t="s">
        <v>23</v>
      </c>
      <c r="O285" t="str">
        <f t="shared" si="34"/>
        <v>music</v>
      </c>
      <c r="P285" t="str">
        <f t="shared" si="35"/>
        <v>rock</v>
      </c>
      <c r="Q285" s="4">
        <f t="shared" si="36"/>
        <v>0.18728395061728395</v>
      </c>
      <c r="R285" s="44">
        <f t="shared" si="37"/>
        <v>52.310344827586206</v>
      </c>
      <c r="S285" s="42">
        <f t="shared" si="38"/>
        <v>5</v>
      </c>
      <c r="T285" s="5">
        <f t="shared" si="39"/>
        <v>10.462068965517242</v>
      </c>
    </row>
    <row r="286" spans="1:20" x14ac:dyDescent="0.35">
      <c r="A286">
        <v>284</v>
      </c>
      <c r="B286" t="s">
        <v>620</v>
      </c>
      <c r="C286" s="3" t="s">
        <v>621</v>
      </c>
      <c r="D286" s="5">
        <v>9800</v>
      </c>
      <c r="E286" s="5">
        <v>8153</v>
      </c>
      <c r="F286" t="s">
        <v>14</v>
      </c>
      <c r="G286">
        <v>132</v>
      </c>
      <c r="H286" t="s">
        <v>21</v>
      </c>
      <c r="I286" t="s">
        <v>22</v>
      </c>
      <c r="J286">
        <v>1335848400</v>
      </c>
      <c r="K286">
        <v>1336280400</v>
      </c>
      <c r="L286" s="11">
        <f t="shared" si="32"/>
        <v>41030.208333333336</v>
      </c>
      <c r="M286" s="11">
        <f t="shared" si="33"/>
        <v>41035.208333333336</v>
      </c>
      <c r="N286" t="s">
        <v>28</v>
      </c>
      <c r="O286" t="str">
        <f t="shared" si="34"/>
        <v>technology</v>
      </c>
      <c r="P286" t="str">
        <f t="shared" si="35"/>
        <v>web</v>
      </c>
      <c r="Q286" s="4">
        <f t="shared" si="36"/>
        <v>0.83193877551020412</v>
      </c>
      <c r="R286" s="44">
        <f t="shared" si="37"/>
        <v>61.765151515151516</v>
      </c>
      <c r="S286" s="42">
        <f t="shared" si="38"/>
        <v>5</v>
      </c>
      <c r="T286" s="5">
        <f t="shared" si="39"/>
        <v>12.353030303030303</v>
      </c>
    </row>
    <row r="287" spans="1:20" x14ac:dyDescent="0.35">
      <c r="A287">
        <v>285</v>
      </c>
      <c r="B287" t="s">
        <v>622</v>
      </c>
      <c r="C287" s="3" t="s">
        <v>623</v>
      </c>
      <c r="D287" s="5">
        <v>900</v>
      </c>
      <c r="E287" s="5">
        <v>6357</v>
      </c>
      <c r="F287" t="s">
        <v>20</v>
      </c>
      <c r="G287">
        <v>254</v>
      </c>
      <c r="H287" t="s">
        <v>21</v>
      </c>
      <c r="I287" t="s">
        <v>22</v>
      </c>
      <c r="J287">
        <v>1473483600</v>
      </c>
      <c r="K287">
        <v>1476766800</v>
      </c>
      <c r="L287" s="11">
        <f t="shared" si="32"/>
        <v>42623.208333333328</v>
      </c>
      <c r="M287" s="11">
        <f t="shared" si="33"/>
        <v>42661.208333333328</v>
      </c>
      <c r="N287" t="s">
        <v>33</v>
      </c>
      <c r="O287" t="str">
        <f t="shared" si="34"/>
        <v>theater</v>
      </c>
      <c r="P287" t="str">
        <f t="shared" si="35"/>
        <v>plays</v>
      </c>
      <c r="Q287" s="4">
        <f t="shared" si="36"/>
        <v>7.0633333333333335</v>
      </c>
      <c r="R287" s="44">
        <f t="shared" si="37"/>
        <v>25.027559055118111</v>
      </c>
      <c r="S287" s="42">
        <f t="shared" si="38"/>
        <v>38</v>
      </c>
      <c r="T287" s="5">
        <f t="shared" si="39"/>
        <v>0.65861997513468717</v>
      </c>
    </row>
    <row r="288" spans="1:20" x14ac:dyDescent="0.35">
      <c r="A288">
        <v>286</v>
      </c>
      <c r="B288" t="s">
        <v>624</v>
      </c>
      <c r="C288" s="3" t="s">
        <v>625</v>
      </c>
      <c r="D288" s="5">
        <v>112100</v>
      </c>
      <c r="E288" s="5">
        <v>19557</v>
      </c>
      <c r="F288" t="s">
        <v>74</v>
      </c>
      <c r="G288">
        <v>184</v>
      </c>
      <c r="H288" t="s">
        <v>21</v>
      </c>
      <c r="I288" t="s">
        <v>22</v>
      </c>
      <c r="J288">
        <v>1479880800</v>
      </c>
      <c r="K288">
        <v>1480485600</v>
      </c>
      <c r="L288" s="11">
        <f t="shared" si="32"/>
        <v>42697.25</v>
      </c>
      <c r="M288" s="11">
        <f t="shared" si="33"/>
        <v>42704.25</v>
      </c>
      <c r="N288" t="s">
        <v>33</v>
      </c>
      <c r="O288" t="str">
        <f t="shared" si="34"/>
        <v>theater</v>
      </c>
      <c r="P288" t="str">
        <f t="shared" si="35"/>
        <v>plays</v>
      </c>
      <c r="Q288" s="4">
        <f t="shared" si="36"/>
        <v>0.17446030330062445</v>
      </c>
      <c r="R288" s="44">
        <f t="shared" si="37"/>
        <v>106.28804347826087</v>
      </c>
      <c r="S288" s="42">
        <f t="shared" si="38"/>
        <v>7</v>
      </c>
      <c r="T288" s="5">
        <f t="shared" si="39"/>
        <v>15.184006211180124</v>
      </c>
    </row>
    <row r="289" spans="1:20" x14ac:dyDescent="0.35">
      <c r="A289">
        <v>287</v>
      </c>
      <c r="B289" t="s">
        <v>626</v>
      </c>
      <c r="C289" s="3" t="s">
        <v>627</v>
      </c>
      <c r="D289" s="5">
        <v>6300</v>
      </c>
      <c r="E289" s="5">
        <v>13213</v>
      </c>
      <c r="F289" t="s">
        <v>20</v>
      </c>
      <c r="G289">
        <v>176</v>
      </c>
      <c r="H289" t="s">
        <v>21</v>
      </c>
      <c r="I289" t="s">
        <v>22</v>
      </c>
      <c r="J289">
        <v>1430197200</v>
      </c>
      <c r="K289">
        <v>1430197200</v>
      </c>
      <c r="L289" s="11">
        <f t="shared" si="32"/>
        <v>42122.208333333328</v>
      </c>
      <c r="M289" s="11">
        <f t="shared" si="33"/>
        <v>42122.208333333328</v>
      </c>
      <c r="N289" t="s">
        <v>50</v>
      </c>
      <c r="O289" t="str">
        <f t="shared" si="34"/>
        <v>music</v>
      </c>
      <c r="P289" t="str">
        <f t="shared" si="35"/>
        <v>electric music</v>
      </c>
      <c r="Q289" s="4">
        <f t="shared" si="36"/>
        <v>2.0973015873015872</v>
      </c>
      <c r="R289" s="44">
        <f t="shared" si="37"/>
        <v>75.07386363636364</v>
      </c>
      <c r="S289" s="42">
        <f t="shared" si="38"/>
        <v>0</v>
      </c>
      <c r="T289" s="5" t="str">
        <f t="shared" si="39"/>
        <v>N/A</v>
      </c>
    </row>
    <row r="290" spans="1:20" x14ac:dyDescent="0.35">
      <c r="A290">
        <v>288</v>
      </c>
      <c r="B290" t="s">
        <v>628</v>
      </c>
      <c r="C290" s="3" t="s">
        <v>629</v>
      </c>
      <c r="D290" s="5">
        <v>5600</v>
      </c>
      <c r="E290" s="5">
        <v>5476</v>
      </c>
      <c r="F290" t="s">
        <v>14</v>
      </c>
      <c r="G290">
        <v>137</v>
      </c>
      <c r="H290" t="s">
        <v>36</v>
      </c>
      <c r="I290" t="s">
        <v>37</v>
      </c>
      <c r="J290">
        <v>1331701200</v>
      </c>
      <c r="K290">
        <v>1331787600</v>
      </c>
      <c r="L290" s="11">
        <f t="shared" si="32"/>
        <v>40982.208333333336</v>
      </c>
      <c r="M290" s="11">
        <f t="shared" si="33"/>
        <v>40983.208333333336</v>
      </c>
      <c r="N290" t="s">
        <v>148</v>
      </c>
      <c r="O290" t="str">
        <f t="shared" si="34"/>
        <v>music</v>
      </c>
      <c r="P290" t="str">
        <f t="shared" si="35"/>
        <v>metal</v>
      </c>
      <c r="Q290" s="4">
        <f t="shared" si="36"/>
        <v>0.97785714285714287</v>
      </c>
      <c r="R290" s="44">
        <f t="shared" si="37"/>
        <v>39.970802919708028</v>
      </c>
      <c r="S290" s="42">
        <f t="shared" si="38"/>
        <v>1</v>
      </c>
      <c r="T290" s="5">
        <f t="shared" si="39"/>
        <v>39.970802919708028</v>
      </c>
    </row>
    <row r="291" spans="1:20" x14ac:dyDescent="0.35">
      <c r="A291">
        <v>289</v>
      </c>
      <c r="B291" t="s">
        <v>630</v>
      </c>
      <c r="C291" s="3" t="s">
        <v>631</v>
      </c>
      <c r="D291" s="5">
        <v>800</v>
      </c>
      <c r="E291" s="5">
        <v>13474</v>
      </c>
      <c r="F291" t="s">
        <v>20</v>
      </c>
      <c r="G291">
        <v>337</v>
      </c>
      <c r="H291" t="s">
        <v>15</v>
      </c>
      <c r="I291" t="s">
        <v>16</v>
      </c>
      <c r="J291">
        <v>1438578000</v>
      </c>
      <c r="K291">
        <v>1438837200</v>
      </c>
      <c r="L291" s="11">
        <f t="shared" si="32"/>
        <v>42219.208333333328</v>
      </c>
      <c r="M291" s="11">
        <f t="shared" si="33"/>
        <v>42222.208333333328</v>
      </c>
      <c r="N291" t="s">
        <v>33</v>
      </c>
      <c r="O291" t="str">
        <f t="shared" si="34"/>
        <v>theater</v>
      </c>
      <c r="P291" t="str">
        <f t="shared" si="35"/>
        <v>plays</v>
      </c>
      <c r="Q291" s="4">
        <f t="shared" si="36"/>
        <v>16.842500000000001</v>
      </c>
      <c r="R291" s="44">
        <f t="shared" si="37"/>
        <v>39.982195845697326</v>
      </c>
      <c r="S291" s="42">
        <f t="shared" si="38"/>
        <v>3</v>
      </c>
      <c r="T291" s="5">
        <f t="shared" si="39"/>
        <v>13.327398615232442</v>
      </c>
    </row>
    <row r="292" spans="1:20" x14ac:dyDescent="0.35">
      <c r="A292">
        <v>290</v>
      </c>
      <c r="B292" t="s">
        <v>632</v>
      </c>
      <c r="C292" s="3" t="s">
        <v>633</v>
      </c>
      <c r="D292" s="5">
        <v>168600</v>
      </c>
      <c r="E292" s="5">
        <v>91722</v>
      </c>
      <c r="F292" t="s">
        <v>14</v>
      </c>
      <c r="G292">
        <v>908</v>
      </c>
      <c r="H292" t="s">
        <v>21</v>
      </c>
      <c r="I292" t="s">
        <v>22</v>
      </c>
      <c r="J292">
        <v>1368162000</v>
      </c>
      <c r="K292">
        <v>1370926800</v>
      </c>
      <c r="L292" s="11">
        <f t="shared" si="32"/>
        <v>41404.208333333336</v>
      </c>
      <c r="M292" s="11">
        <f t="shared" si="33"/>
        <v>41436.208333333336</v>
      </c>
      <c r="N292" t="s">
        <v>42</v>
      </c>
      <c r="O292" t="str">
        <f t="shared" si="34"/>
        <v>film &amp; video</v>
      </c>
      <c r="P292" t="str">
        <f t="shared" si="35"/>
        <v>documentary</v>
      </c>
      <c r="Q292" s="4">
        <f t="shared" si="36"/>
        <v>0.54402135231316728</v>
      </c>
      <c r="R292" s="44">
        <f t="shared" si="37"/>
        <v>101.01541850220265</v>
      </c>
      <c r="S292" s="42">
        <f t="shared" si="38"/>
        <v>32</v>
      </c>
      <c r="T292" s="5">
        <f t="shared" si="39"/>
        <v>3.1567318281938328</v>
      </c>
    </row>
    <row r="293" spans="1:20" x14ac:dyDescent="0.35">
      <c r="A293">
        <v>291</v>
      </c>
      <c r="B293" t="s">
        <v>634</v>
      </c>
      <c r="C293" s="3" t="s">
        <v>635</v>
      </c>
      <c r="D293" s="5">
        <v>1800</v>
      </c>
      <c r="E293" s="5">
        <v>8219</v>
      </c>
      <c r="F293" t="s">
        <v>20</v>
      </c>
      <c r="G293">
        <v>107</v>
      </c>
      <c r="H293" t="s">
        <v>21</v>
      </c>
      <c r="I293" t="s">
        <v>22</v>
      </c>
      <c r="J293">
        <v>1318654800</v>
      </c>
      <c r="K293">
        <v>1319000400</v>
      </c>
      <c r="L293" s="11">
        <f t="shared" si="32"/>
        <v>40831.208333333336</v>
      </c>
      <c r="M293" s="11">
        <f t="shared" si="33"/>
        <v>40835.208333333336</v>
      </c>
      <c r="N293" t="s">
        <v>28</v>
      </c>
      <c r="O293" t="str">
        <f t="shared" si="34"/>
        <v>technology</v>
      </c>
      <c r="P293" t="str">
        <f t="shared" si="35"/>
        <v>web</v>
      </c>
      <c r="Q293" s="4">
        <f t="shared" si="36"/>
        <v>4.5661111111111108</v>
      </c>
      <c r="R293" s="44">
        <f t="shared" si="37"/>
        <v>76.813084112149539</v>
      </c>
      <c r="S293" s="42">
        <f t="shared" si="38"/>
        <v>4</v>
      </c>
      <c r="T293" s="5">
        <f t="shared" si="39"/>
        <v>19.203271028037385</v>
      </c>
    </row>
    <row r="294" spans="1:20" x14ac:dyDescent="0.35">
      <c r="A294">
        <v>292</v>
      </c>
      <c r="B294" t="s">
        <v>636</v>
      </c>
      <c r="C294" s="3" t="s">
        <v>637</v>
      </c>
      <c r="D294" s="5">
        <v>7300</v>
      </c>
      <c r="E294" s="5">
        <v>717</v>
      </c>
      <c r="F294" t="s">
        <v>14</v>
      </c>
      <c r="G294">
        <v>10</v>
      </c>
      <c r="H294" t="s">
        <v>21</v>
      </c>
      <c r="I294" t="s">
        <v>22</v>
      </c>
      <c r="J294">
        <v>1331874000</v>
      </c>
      <c r="K294">
        <v>1333429200</v>
      </c>
      <c r="L294" s="11">
        <f t="shared" si="32"/>
        <v>40984.208333333336</v>
      </c>
      <c r="M294" s="11">
        <f t="shared" si="33"/>
        <v>41002.208333333336</v>
      </c>
      <c r="N294" t="s">
        <v>17</v>
      </c>
      <c r="O294" t="str">
        <f t="shared" si="34"/>
        <v>food</v>
      </c>
      <c r="P294" t="str">
        <f t="shared" si="35"/>
        <v>food trucks</v>
      </c>
      <c r="Q294" s="4">
        <f t="shared" si="36"/>
        <v>9.8219178082191785E-2</v>
      </c>
      <c r="R294" s="44">
        <f t="shared" si="37"/>
        <v>71.7</v>
      </c>
      <c r="S294" s="42">
        <f t="shared" si="38"/>
        <v>18</v>
      </c>
      <c r="T294" s="5">
        <f t="shared" si="39"/>
        <v>3.9833333333333334</v>
      </c>
    </row>
    <row r="295" spans="1:20" x14ac:dyDescent="0.35">
      <c r="A295">
        <v>293</v>
      </c>
      <c r="B295" t="s">
        <v>638</v>
      </c>
      <c r="C295" s="3" t="s">
        <v>639</v>
      </c>
      <c r="D295" s="5">
        <v>6500</v>
      </c>
      <c r="E295" s="5">
        <v>1065</v>
      </c>
      <c r="F295" t="s">
        <v>74</v>
      </c>
      <c r="G295">
        <v>32</v>
      </c>
      <c r="H295" t="s">
        <v>107</v>
      </c>
      <c r="I295" t="s">
        <v>108</v>
      </c>
      <c r="J295">
        <v>1286254800</v>
      </c>
      <c r="K295">
        <v>1287032400</v>
      </c>
      <c r="L295" s="11">
        <f t="shared" si="32"/>
        <v>40456.208333333336</v>
      </c>
      <c r="M295" s="11">
        <f t="shared" si="33"/>
        <v>40465.208333333336</v>
      </c>
      <c r="N295" t="s">
        <v>33</v>
      </c>
      <c r="O295" t="str">
        <f t="shared" si="34"/>
        <v>theater</v>
      </c>
      <c r="P295" t="str">
        <f t="shared" si="35"/>
        <v>plays</v>
      </c>
      <c r="Q295" s="4">
        <f t="shared" si="36"/>
        <v>0.16384615384615384</v>
      </c>
      <c r="R295" s="44">
        <f t="shared" si="37"/>
        <v>33.28125</v>
      </c>
      <c r="S295" s="42">
        <f t="shared" si="38"/>
        <v>9</v>
      </c>
      <c r="T295" s="5">
        <f t="shared" si="39"/>
        <v>3.6979166666666665</v>
      </c>
    </row>
    <row r="296" spans="1:20" x14ac:dyDescent="0.35">
      <c r="A296">
        <v>294</v>
      </c>
      <c r="B296" t="s">
        <v>640</v>
      </c>
      <c r="C296" s="3" t="s">
        <v>641</v>
      </c>
      <c r="D296" s="5">
        <v>600</v>
      </c>
      <c r="E296" s="5">
        <v>8038</v>
      </c>
      <c r="F296" t="s">
        <v>20</v>
      </c>
      <c r="G296">
        <v>183</v>
      </c>
      <c r="H296" t="s">
        <v>21</v>
      </c>
      <c r="I296" t="s">
        <v>22</v>
      </c>
      <c r="J296">
        <v>1540530000</v>
      </c>
      <c r="K296">
        <v>1541570400</v>
      </c>
      <c r="L296" s="11">
        <f t="shared" si="32"/>
        <v>43399.208333333328</v>
      </c>
      <c r="M296" s="11">
        <f t="shared" si="33"/>
        <v>43411.25</v>
      </c>
      <c r="N296" t="s">
        <v>33</v>
      </c>
      <c r="O296" t="str">
        <f t="shared" si="34"/>
        <v>theater</v>
      </c>
      <c r="P296" t="str">
        <f t="shared" si="35"/>
        <v>plays</v>
      </c>
      <c r="Q296" s="4">
        <f t="shared" si="36"/>
        <v>13.396666666666667</v>
      </c>
      <c r="R296" s="44">
        <f t="shared" si="37"/>
        <v>43.923497267759565</v>
      </c>
      <c r="S296" s="42">
        <f t="shared" si="38"/>
        <v>12.041666666671517</v>
      </c>
      <c r="T296" s="5">
        <f t="shared" si="39"/>
        <v>3.6476260706775259</v>
      </c>
    </row>
    <row r="297" spans="1:20" ht="31" x14ac:dyDescent="0.35">
      <c r="A297">
        <v>295</v>
      </c>
      <c r="B297" t="s">
        <v>642</v>
      </c>
      <c r="C297" s="3" t="s">
        <v>643</v>
      </c>
      <c r="D297" s="5">
        <v>192900</v>
      </c>
      <c r="E297" s="5">
        <v>68769</v>
      </c>
      <c r="F297" t="s">
        <v>14</v>
      </c>
      <c r="G297">
        <v>1910</v>
      </c>
      <c r="H297" t="s">
        <v>98</v>
      </c>
      <c r="I297" t="s">
        <v>99</v>
      </c>
      <c r="J297">
        <v>1381813200</v>
      </c>
      <c r="K297">
        <v>1383976800</v>
      </c>
      <c r="L297" s="11">
        <f t="shared" si="32"/>
        <v>41562.208333333336</v>
      </c>
      <c r="M297" s="11">
        <f t="shared" si="33"/>
        <v>41587.25</v>
      </c>
      <c r="N297" t="s">
        <v>33</v>
      </c>
      <c r="O297" t="str">
        <f t="shared" si="34"/>
        <v>theater</v>
      </c>
      <c r="P297" t="str">
        <f t="shared" si="35"/>
        <v>plays</v>
      </c>
      <c r="Q297" s="4">
        <f t="shared" si="36"/>
        <v>0.35650077760497667</v>
      </c>
      <c r="R297" s="44">
        <f t="shared" si="37"/>
        <v>36.004712041884815</v>
      </c>
      <c r="S297" s="42">
        <f t="shared" si="38"/>
        <v>25.041666666664241</v>
      </c>
      <c r="T297" s="5">
        <f t="shared" si="39"/>
        <v>1.4377921614065212</v>
      </c>
    </row>
    <row r="298" spans="1:20" ht="31" x14ac:dyDescent="0.35">
      <c r="A298">
        <v>296</v>
      </c>
      <c r="B298" t="s">
        <v>644</v>
      </c>
      <c r="C298" s="3" t="s">
        <v>645</v>
      </c>
      <c r="D298" s="5">
        <v>6100</v>
      </c>
      <c r="E298" s="5">
        <v>3352</v>
      </c>
      <c r="F298" t="s">
        <v>14</v>
      </c>
      <c r="G298">
        <v>38</v>
      </c>
      <c r="H298" t="s">
        <v>26</v>
      </c>
      <c r="I298" t="s">
        <v>27</v>
      </c>
      <c r="J298">
        <v>1548655200</v>
      </c>
      <c r="K298">
        <v>1550556000</v>
      </c>
      <c r="L298" s="11">
        <f t="shared" si="32"/>
        <v>43493.25</v>
      </c>
      <c r="M298" s="11">
        <f t="shared" si="33"/>
        <v>43515.25</v>
      </c>
      <c r="N298" t="s">
        <v>33</v>
      </c>
      <c r="O298" t="str">
        <f t="shared" si="34"/>
        <v>theater</v>
      </c>
      <c r="P298" t="str">
        <f t="shared" si="35"/>
        <v>plays</v>
      </c>
      <c r="Q298" s="4">
        <f t="shared" si="36"/>
        <v>0.54950819672131146</v>
      </c>
      <c r="R298" s="44">
        <f t="shared" si="37"/>
        <v>88.21052631578948</v>
      </c>
      <c r="S298" s="42">
        <f t="shared" si="38"/>
        <v>22</v>
      </c>
      <c r="T298" s="5">
        <f t="shared" si="39"/>
        <v>4.0095693779904309</v>
      </c>
    </row>
    <row r="299" spans="1:20" x14ac:dyDescent="0.35">
      <c r="A299">
        <v>297</v>
      </c>
      <c r="B299" t="s">
        <v>646</v>
      </c>
      <c r="C299" s="3" t="s">
        <v>647</v>
      </c>
      <c r="D299" s="5">
        <v>7200</v>
      </c>
      <c r="E299" s="5">
        <v>6785</v>
      </c>
      <c r="F299" t="s">
        <v>14</v>
      </c>
      <c r="G299">
        <v>104</v>
      </c>
      <c r="H299" t="s">
        <v>26</v>
      </c>
      <c r="I299" t="s">
        <v>27</v>
      </c>
      <c r="J299">
        <v>1389679200</v>
      </c>
      <c r="K299">
        <v>1390456800</v>
      </c>
      <c r="L299" s="11">
        <f t="shared" si="32"/>
        <v>41653.25</v>
      </c>
      <c r="M299" s="11">
        <f t="shared" si="33"/>
        <v>41662.25</v>
      </c>
      <c r="N299" t="s">
        <v>33</v>
      </c>
      <c r="O299" t="str">
        <f t="shared" si="34"/>
        <v>theater</v>
      </c>
      <c r="P299" t="str">
        <f t="shared" si="35"/>
        <v>plays</v>
      </c>
      <c r="Q299" s="4">
        <f t="shared" si="36"/>
        <v>0.94236111111111109</v>
      </c>
      <c r="R299" s="44">
        <f t="shared" si="37"/>
        <v>65.240384615384613</v>
      </c>
      <c r="S299" s="42">
        <f t="shared" si="38"/>
        <v>9</v>
      </c>
      <c r="T299" s="5">
        <f t="shared" si="39"/>
        <v>7.2489316239316235</v>
      </c>
    </row>
    <row r="300" spans="1:20" x14ac:dyDescent="0.35">
      <c r="A300">
        <v>298</v>
      </c>
      <c r="B300" t="s">
        <v>648</v>
      </c>
      <c r="C300" s="3" t="s">
        <v>649</v>
      </c>
      <c r="D300" s="5">
        <v>3500</v>
      </c>
      <c r="E300" s="5">
        <v>5037</v>
      </c>
      <c r="F300" t="s">
        <v>20</v>
      </c>
      <c r="G300">
        <v>72</v>
      </c>
      <c r="H300" t="s">
        <v>21</v>
      </c>
      <c r="I300" t="s">
        <v>22</v>
      </c>
      <c r="J300">
        <v>1456466400</v>
      </c>
      <c r="K300">
        <v>1458018000</v>
      </c>
      <c r="L300" s="11">
        <f t="shared" si="32"/>
        <v>42426.25</v>
      </c>
      <c r="M300" s="11">
        <f t="shared" si="33"/>
        <v>42444.208333333328</v>
      </c>
      <c r="N300" t="s">
        <v>23</v>
      </c>
      <c r="O300" t="str">
        <f t="shared" si="34"/>
        <v>music</v>
      </c>
      <c r="P300" t="str">
        <f t="shared" si="35"/>
        <v>rock</v>
      </c>
      <c r="Q300" s="4">
        <f t="shared" si="36"/>
        <v>1.4391428571428571</v>
      </c>
      <c r="R300" s="44">
        <f t="shared" si="37"/>
        <v>69.958333333333329</v>
      </c>
      <c r="S300" s="42">
        <f t="shared" si="38"/>
        <v>17.958333333328483</v>
      </c>
      <c r="T300" s="5">
        <f t="shared" si="39"/>
        <v>3.8955916473328385</v>
      </c>
    </row>
    <row r="301" spans="1:20" ht="31" x14ac:dyDescent="0.35">
      <c r="A301">
        <v>299</v>
      </c>
      <c r="B301" t="s">
        <v>650</v>
      </c>
      <c r="C301" s="3" t="s">
        <v>651</v>
      </c>
      <c r="D301" s="5">
        <v>3800</v>
      </c>
      <c r="E301" s="5">
        <v>1954</v>
      </c>
      <c r="F301" t="s">
        <v>14</v>
      </c>
      <c r="G301">
        <v>49</v>
      </c>
      <c r="H301" t="s">
        <v>21</v>
      </c>
      <c r="I301" t="s">
        <v>22</v>
      </c>
      <c r="J301">
        <v>1456984800</v>
      </c>
      <c r="K301">
        <v>1461819600</v>
      </c>
      <c r="L301" s="11">
        <f t="shared" si="32"/>
        <v>42432.25</v>
      </c>
      <c r="M301" s="11">
        <f t="shared" si="33"/>
        <v>42488.208333333328</v>
      </c>
      <c r="N301" t="s">
        <v>17</v>
      </c>
      <c r="O301" t="str">
        <f t="shared" si="34"/>
        <v>food</v>
      </c>
      <c r="P301" t="str">
        <f t="shared" si="35"/>
        <v>food trucks</v>
      </c>
      <c r="Q301" s="4">
        <f t="shared" si="36"/>
        <v>0.51421052631578945</v>
      </c>
      <c r="R301" s="44">
        <f t="shared" si="37"/>
        <v>39.877551020408163</v>
      </c>
      <c r="S301" s="42">
        <f t="shared" si="38"/>
        <v>55.958333333328483</v>
      </c>
      <c r="T301" s="5">
        <f t="shared" si="39"/>
        <v>0.71262935553974605</v>
      </c>
    </row>
    <row r="302" spans="1:20" x14ac:dyDescent="0.35">
      <c r="A302">
        <v>300</v>
      </c>
      <c r="B302" t="s">
        <v>652</v>
      </c>
      <c r="C302" s="3" t="s">
        <v>653</v>
      </c>
      <c r="D302" s="5">
        <v>100</v>
      </c>
      <c r="E302" s="5">
        <v>5</v>
      </c>
      <c r="F302" t="s">
        <v>14</v>
      </c>
      <c r="G302">
        <v>1</v>
      </c>
      <c r="H302" t="s">
        <v>36</v>
      </c>
      <c r="I302" t="s">
        <v>37</v>
      </c>
      <c r="J302">
        <v>1504069200</v>
      </c>
      <c r="K302">
        <v>1504155600</v>
      </c>
      <c r="L302" s="11">
        <f t="shared" si="32"/>
        <v>42977.208333333328</v>
      </c>
      <c r="M302" s="11">
        <f t="shared" si="33"/>
        <v>42978.208333333328</v>
      </c>
      <c r="N302" t="s">
        <v>68</v>
      </c>
      <c r="O302" t="str">
        <f t="shared" si="34"/>
        <v>publishing</v>
      </c>
      <c r="P302" t="str">
        <f t="shared" si="35"/>
        <v>nonfiction</v>
      </c>
      <c r="Q302" s="4">
        <f t="shared" si="36"/>
        <v>0.05</v>
      </c>
      <c r="R302" s="44">
        <f t="shared" si="37"/>
        <v>5</v>
      </c>
      <c r="S302" s="42">
        <f t="shared" si="38"/>
        <v>1</v>
      </c>
      <c r="T302" s="5">
        <f t="shared" si="39"/>
        <v>5</v>
      </c>
    </row>
    <row r="303" spans="1:20" ht="31" x14ac:dyDescent="0.35">
      <c r="A303">
        <v>301</v>
      </c>
      <c r="B303" t="s">
        <v>654</v>
      </c>
      <c r="C303" s="3" t="s">
        <v>655</v>
      </c>
      <c r="D303" s="5">
        <v>900</v>
      </c>
      <c r="E303" s="5">
        <v>12102</v>
      </c>
      <c r="F303" t="s">
        <v>20</v>
      </c>
      <c r="G303">
        <v>295</v>
      </c>
      <c r="H303" t="s">
        <v>21</v>
      </c>
      <c r="I303" t="s">
        <v>22</v>
      </c>
      <c r="J303">
        <v>1424930400</v>
      </c>
      <c r="K303">
        <v>1426395600</v>
      </c>
      <c r="L303" s="11">
        <f t="shared" si="32"/>
        <v>42061.25</v>
      </c>
      <c r="M303" s="11">
        <f t="shared" si="33"/>
        <v>42078.208333333328</v>
      </c>
      <c r="N303" t="s">
        <v>42</v>
      </c>
      <c r="O303" t="str">
        <f t="shared" si="34"/>
        <v>film &amp; video</v>
      </c>
      <c r="P303" t="str">
        <f t="shared" si="35"/>
        <v>documentary</v>
      </c>
      <c r="Q303" s="4">
        <f t="shared" si="36"/>
        <v>13.446666666666667</v>
      </c>
      <c r="R303" s="44">
        <f t="shared" si="37"/>
        <v>41.023728813559323</v>
      </c>
      <c r="S303" s="42">
        <f t="shared" si="38"/>
        <v>16.958333333328483</v>
      </c>
      <c r="T303" s="5">
        <f t="shared" si="39"/>
        <v>2.4190896597683178</v>
      </c>
    </row>
    <row r="304" spans="1:20" x14ac:dyDescent="0.35">
      <c r="A304">
        <v>302</v>
      </c>
      <c r="B304" t="s">
        <v>656</v>
      </c>
      <c r="C304" s="3" t="s">
        <v>657</v>
      </c>
      <c r="D304" s="5">
        <v>76100</v>
      </c>
      <c r="E304" s="5">
        <v>24234</v>
      </c>
      <c r="F304" t="s">
        <v>14</v>
      </c>
      <c r="G304">
        <v>245</v>
      </c>
      <c r="H304" t="s">
        <v>21</v>
      </c>
      <c r="I304" t="s">
        <v>22</v>
      </c>
      <c r="J304">
        <v>1535864400</v>
      </c>
      <c r="K304">
        <v>1537074000</v>
      </c>
      <c r="L304" s="11">
        <f t="shared" si="32"/>
        <v>43345.208333333328</v>
      </c>
      <c r="M304" s="11">
        <f t="shared" si="33"/>
        <v>43359.208333333328</v>
      </c>
      <c r="N304" t="s">
        <v>33</v>
      </c>
      <c r="O304" t="str">
        <f t="shared" si="34"/>
        <v>theater</v>
      </c>
      <c r="P304" t="str">
        <f t="shared" si="35"/>
        <v>plays</v>
      </c>
      <c r="Q304" s="4">
        <f t="shared" si="36"/>
        <v>0.31844940867279897</v>
      </c>
      <c r="R304" s="44">
        <f t="shared" si="37"/>
        <v>98.914285714285711</v>
      </c>
      <c r="S304" s="42">
        <f t="shared" si="38"/>
        <v>14</v>
      </c>
      <c r="T304" s="5">
        <f t="shared" si="39"/>
        <v>7.0653061224489795</v>
      </c>
    </row>
    <row r="305" spans="1:20" x14ac:dyDescent="0.35">
      <c r="A305">
        <v>303</v>
      </c>
      <c r="B305" t="s">
        <v>658</v>
      </c>
      <c r="C305" s="3" t="s">
        <v>659</v>
      </c>
      <c r="D305" s="5">
        <v>3400</v>
      </c>
      <c r="E305" s="5">
        <v>2809</v>
      </c>
      <c r="F305" t="s">
        <v>14</v>
      </c>
      <c r="G305">
        <v>32</v>
      </c>
      <c r="H305" t="s">
        <v>21</v>
      </c>
      <c r="I305" t="s">
        <v>22</v>
      </c>
      <c r="J305">
        <v>1452146400</v>
      </c>
      <c r="K305">
        <v>1452578400</v>
      </c>
      <c r="L305" s="11">
        <f t="shared" si="32"/>
        <v>42376.25</v>
      </c>
      <c r="M305" s="11">
        <f t="shared" si="33"/>
        <v>42381.25</v>
      </c>
      <c r="N305" t="s">
        <v>60</v>
      </c>
      <c r="O305" t="str">
        <f t="shared" si="34"/>
        <v>music</v>
      </c>
      <c r="P305" t="str">
        <f t="shared" si="35"/>
        <v>indie rock</v>
      </c>
      <c r="Q305" s="4">
        <f t="shared" si="36"/>
        <v>0.82617647058823529</v>
      </c>
      <c r="R305" s="44">
        <f t="shared" si="37"/>
        <v>87.78125</v>
      </c>
      <c r="S305" s="42">
        <f t="shared" si="38"/>
        <v>5</v>
      </c>
      <c r="T305" s="5">
        <f t="shared" si="39"/>
        <v>17.556249999999999</v>
      </c>
    </row>
    <row r="306" spans="1:20" x14ac:dyDescent="0.35">
      <c r="A306">
        <v>304</v>
      </c>
      <c r="B306" t="s">
        <v>660</v>
      </c>
      <c r="C306" s="3" t="s">
        <v>661</v>
      </c>
      <c r="D306" s="5">
        <v>2100</v>
      </c>
      <c r="E306" s="5">
        <v>11469</v>
      </c>
      <c r="F306" t="s">
        <v>20</v>
      </c>
      <c r="G306">
        <v>142</v>
      </c>
      <c r="H306" t="s">
        <v>21</v>
      </c>
      <c r="I306" t="s">
        <v>22</v>
      </c>
      <c r="J306">
        <v>1470546000</v>
      </c>
      <c r="K306">
        <v>1474088400</v>
      </c>
      <c r="L306" s="11">
        <f t="shared" si="32"/>
        <v>42589.208333333328</v>
      </c>
      <c r="M306" s="11">
        <f t="shared" si="33"/>
        <v>42630.208333333328</v>
      </c>
      <c r="N306" t="s">
        <v>42</v>
      </c>
      <c r="O306" t="str">
        <f t="shared" si="34"/>
        <v>film &amp; video</v>
      </c>
      <c r="P306" t="str">
        <f t="shared" si="35"/>
        <v>documentary</v>
      </c>
      <c r="Q306" s="4">
        <f t="shared" si="36"/>
        <v>5.4614285714285717</v>
      </c>
      <c r="R306" s="44">
        <f t="shared" si="37"/>
        <v>80.767605633802816</v>
      </c>
      <c r="S306" s="42">
        <f t="shared" si="38"/>
        <v>41</v>
      </c>
      <c r="T306" s="5">
        <f t="shared" si="39"/>
        <v>1.969941600824459</v>
      </c>
    </row>
    <row r="307" spans="1:20" x14ac:dyDescent="0.35">
      <c r="A307">
        <v>305</v>
      </c>
      <c r="B307" t="s">
        <v>662</v>
      </c>
      <c r="C307" s="3" t="s">
        <v>663</v>
      </c>
      <c r="D307" s="5">
        <v>2800</v>
      </c>
      <c r="E307" s="5">
        <v>8014</v>
      </c>
      <c r="F307" t="s">
        <v>20</v>
      </c>
      <c r="G307">
        <v>85</v>
      </c>
      <c r="H307" t="s">
        <v>21</v>
      </c>
      <c r="I307" t="s">
        <v>22</v>
      </c>
      <c r="J307">
        <v>1458363600</v>
      </c>
      <c r="K307">
        <v>1461906000</v>
      </c>
      <c r="L307" s="11">
        <f t="shared" si="32"/>
        <v>42448.208333333328</v>
      </c>
      <c r="M307" s="11">
        <f t="shared" si="33"/>
        <v>42489.208333333328</v>
      </c>
      <c r="N307" t="s">
        <v>33</v>
      </c>
      <c r="O307" t="str">
        <f t="shared" si="34"/>
        <v>theater</v>
      </c>
      <c r="P307" t="str">
        <f t="shared" si="35"/>
        <v>plays</v>
      </c>
      <c r="Q307" s="4">
        <f t="shared" si="36"/>
        <v>2.8621428571428571</v>
      </c>
      <c r="R307" s="44">
        <f t="shared" si="37"/>
        <v>94.28235294117647</v>
      </c>
      <c r="S307" s="42">
        <f t="shared" si="38"/>
        <v>41</v>
      </c>
      <c r="T307" s="5">
        <f t="shared" si="39"/>
        <v>2.2995695839311332</v>
      </c>
    </row>
    <row r="308" spans="1:20" ht="31" x14ac:dyDescent="0.35">
      <c r="A308">
        <v>306</v>
      </c>
      <c r="B308" t="s">
        <v>664</v>
      </c>
      <c r="C308" s="3" t="s">
        <v>665</v>
      </c>
      <c r="D308" s="5">
        <v>6500</v>
      </c>
      <c r="E308" s="5">
        <v>514</v>
      </c>
      <c r="F308" t="s">
        <v>14</v>
      </c>
      <c r="G308">
        <v>7</v>
      </c>
      <c r="H308" t="s">
        <v>21</v>
      </c>
      <c r="I308" t="s">
        <v>22</v>
      </c>
      <c r="J308">
        <v>1500008400</v>
      </c>
      <c r="K308">
        <v>1500267600</v>
      </c>
      <c r="L308" s="11">
        <f t="shared" si="32"/>
        <v>42930.208333333328</v>
      </c>
      <c r="M308" s="11">
        <f t="shared" si="33"/>
        <v>42933.208333333328</v>
      </c>
      <c r="N308" t="s">
        <v>33</v>
      </c>
      <c r="O308" t="str">
        <f t="shared" si="34"/>
        <v>theater</v>
      </c>
      <c r="P308" t="str">
        <f t="shared" si="35"/>
        <v>plays</v>
      </c>
      <c r="Q308" s="4">
        <f t="shared" si="36"/>
        <v>7.9076923076923072E-2</v>
      </c>
      <c r="R308" s="44">
        <f t="shared" si="37"/>
        <v>73.428571428571431</v>
      </c>
      <c r="S308" s="42">
        <f t="shared" si="38"/>
        <v>3</v>
      </c>
      <c r="T308" s="5">
        <f t="shared" si="39"/>
        <v>24.476190476190478</v>
      </c>
    </row>
    <row r="309" spans="1:20" x14ac:dyDescent="0.35">
      <c r="A309">
        <v>307</v>
      </c>
      <c r="B309" t="s">
        <v>666</v>
      </c>
      <c r="C309" s="3" t="s">
        <v>667</v>
      </c>
      <c r="D309" s="5">
        <v>32900</v>
      </c>
      <c r="E309" s="5">
        <v>43473</v>
      </c>
      <c r="F309" t="s">
        <v>20</v>
      </c>
      <c r="G309">
        <v>659</v>
      </c>
      <c r="H309" t="s">
        <v>36</v>
      </c>
      <c r="I309" t="s">
        <v>37</v>
      </c>
      <c r="J309">
        <v>1338958800</v>
      </c>
      <c r="K309">
        <v>1340686800</v>
      </c>
      <c r="L309" s="11">
        <f t="shared" si="32"/>
        <v>41066.208333333336</v>
      </c>
      <c r="M309" s="11">
        <f t="shared" si="33"/>
        <v>41086.208333333336</v>
      </c>
      <c r="N309" t="s">
        <v>119</v>
      </c>
      <c r="O309" t="str">
        <f t="shared" si="34"/>
        <v>publishing</v>
      </c>
      <c r="P309" t="str">
        <f t="shared" si="35"/>
        <v>fiction</v>
      </c>
      <c r="Q309" s="4">
        <f t="shared" si="36"/>
        <v>1.3213677811550153</v>
      </c>
      <c r="R309" s="44">
        <f t="shared" si="37"/>
        <v>65.968133535660087</v>
      </c>
      <c r="S309" s="42">
        <f t="shared" si="38"/>
        <v>20</v>
      </c>
      <c r="T309" s="5">
        <f t="shared" si="39"/>
        <v>3.2984066767830043</v>
      </c>
    </row>
    <row r="310" spans="1:20" x14ac:dyDescent="0.35">
      <c r="A310">
        <v>308</v>
      </c>
      <c r="B310" t="s">
        <v>668</v>
      </c>
      <c r="C310" s="3" t="s">
        <v>669</v>
      </c>
      <c r="D310" s="5">
        <v>118200</v>
      </c>
      <c r="E310" s="5">
        <v>87560</v>
      </c>
      <c r="F310" t="s">
        <v>14</v>
      </c>
      <c r="G310">
        <v>803</v>
      </c>
      <c r="H310" t="s">
        <v>21</v>
      </c>
      <c r="I310" t="s">
        <v>22</v>
      </c>
      <c r="J310">
        <v>1303102800</v>
      </c>
      <c r="K310">
        <v>1303189200</v>
      </c>
      <c r="L310" s="11">
        <f t="shared" si="32"/>
        <v>40651.208333333336</v>
      </c>
      <c r="M310" s="11">
        <f t="shared" si="33"/>
        <v>40652.208333333336</v>
      </c>
      <c r="N310" t="s">
        <v>33</v>
      </c>
      <c r="O310" t="str">
        <f t="shared" si="34"/>
        <v>theater</v>
      </c>
      <c r="P310" t="str">
        <f t="shared" si="35"/>
        <v>plays</v>
      </c>
      <c r="Q310" s="4">
        <f t="shared" si="36"/>
        <v>0.74077834179357027</v>
      </c>
      <c r="R310" s="44">
        <f t="shared" si="37"/>
        <v>109.04109589041096</v>
      </c>
      <c r="S310" s="42">
        <f t="shared" si="38"/>
        <v>1</v>
      </c>
      <c r="T310" s="5">
        <f t="shared" si="39"/>
        <v>109.04109589041096</v>
      </c>
    </row>
    <row r="311" spans="1:20" x14ac:dyDescent="0.35">
      <c r="A311">
        <v>309</v>
      </c>
      <c r="B311" t="s">
        <v>670</v>
      </c>
      <c r="C311" s="3" t="s">
        <v>671</v>
      </c>
      <c r="D311" s="5">
        <v>4100</v>
      </c>
      <c r="E311" s="5">
        <v>3087</v>
      </c>
      <c r="F311" t="s">
        <v>74</v>
      </c>
      <c r="G311">
        <v>75</v>
      </c>
      <c r="H311" t="s">
        <v>21</v>
      </c>
      <c r="I311" t="s">
        <v>22</v>
      </c>
      <c r="J311">
        <v>1316581200</v>
      </c>
      <c r="K311">
        <v>1318309200</v>
      </c>
      <c r="L311" s="11">
        <f t="shared" si="32"/>
        <v>40807.208333333336</v>
      </c>
      <c r="M311" s="11">
        <f t="shared" si="33"/>
        <v>40827.208333333336</v>
      </c>
      <c r="N311" t="s">
        <v>60</v>
      </c>
      <c r="O311" t="str">
        <f t="shared" si="34"/>
        <v>music</v>
      </c>
      <c r="P311" t="str">
        <f t="shared" si="35"/>
        <v>indie rock</v>
      </c>
      <c r="Q311" s="4">
        <f t="shared" si="36"/>
        <v>0.75292682926829269</v>
      </c>
      <c r="R311" s="44">
        <f t="shared" si="37"/>
        <v>41.16</v>
      </c>
      <c r="S311" s="42">
        <f t="shared" si="38"/>
        <v>20</v>
      </c>
      <c r="T311" s="5">
        <f t="shared" si="39"/>
        <v>2.0579999999999998</v>
      </c>
    </row>
    <row r="312" spans="1:20" x14ac:dyDescent="0.35">
      <c r="A312">
        <v>310</v>
      </c>
      <c r="B312" t="s">
        <v>672</v>
      </c>
      <c r="C312" s="3" t="s">
        <v>673</v>
      </c>
      <c r="D312" s="5">
        <v>7800</v>
      </c>
      <c r="E312" s="5">
        <v>1586</v>
      </c>
      <c r="F312" t="s">
        <v>14</v>
      </c>
      <c r="G312">
        <v>16</v>
      </c>
      <c r="H312" t="s">
        <v>21</v>
      </c>
      <c r="I312" t="s">
        <v>22</v>
      </c>
      <c r="J312">
        <v>1270789200</v>
      </c>
      <c r="K312">
        <v>1272171600</v>
      </c>
      <c r="L312" s="11">
        <f t="shared" si="32"/>
        <v>40277.208333333336</v>
      </c>
      <c r="M312" s="11">
        <f t="shared" si="33"/>
        <v>40293.208333333336</v>
      </c>
      <c r="N312" t="s">
        <v>89</v>
      </c>
      <c r="O312" t="str">
        <f t="shared" si="34"/>
        <v>games</v>
      </c>
      <c r="P312" t="str">
        <f t="shared" si="35"/>
        <v>video games</v>
      </c>
      <c r="Q312" s="4">
        <f t="shared" si="36"/>
        <v>0.20333333333333334</v>
      </c>
      <c r="R312" s="44">
        <f t="shared" si="37"/>
        <v>99.125</v>
      </c>
      <c r="S312" s="42">
        <f t="shared" si="38"/>
        <v>16</v>
      </c>
      <c r="T312" s="5">
        <f t="shared" si="39"/>
        <v>6.1953125</v>
      </c>
    </row>
    <row r="313" spans="1:20" x14ac:dyDescent="0.35">
      <c r="A313">
        <v>311</v>
      </c>
      <c r="B313" t="s">
        <v>674</v>
      </c>
      <c r="C313" s="3" t="s">
        <v>675</v>
      </c>
      <c r="D313" s="5">
        <v>6300</v>
      </c>
      <c r="E313" s="5">
        <v>12812</v>
      </c>
      <c r="F313" t="s">
        <v>20</v>
      </c>
      <c r="G313">
        <v>121</v>
      </c>
      <c r="H313" t="s">
        <v>21</v>
      </c>
      <c r="I313" t="s">
        <v>22</v>
      </c>
      <c r="J313">
        <v>1297836000</v>
      </c>
      <c r="K313">
        <v>1298872800</v>
      </c>
      <c r="L313" s="11">
        <f t="shared" si="32"/>
        <v>40590.25</v>
      </c>
      <c r="M313" s="11">
        <f t="shared" si="33"/>
        <v>40602.25</v>
      </c>
      <c r="N313" t="s">
        <v>33</v>
      </c>
      <c r="O313" t="str">
        <f t="shared" si="34"/>
        <v>theater</v>
      </c>
      <c r="P313" t="str">
        <f t="shared" si="35"/>
        <v>plays</v>
      </c>
      <c r="Q313" s="4">
        <f t="shared" si="36"/>
        <v>2.0336507936507937</v>
      </c>
      <c r="R313" s="44">
        <f t="shared" si="37"/>
        <v>105.88429752066116</v>
      </c>
      <c r="S313" s="42">
        <f t="shared" si="38"/>
        <v>12</v>
      </c>
      <c r="T313" s="5">
        <f t="shared" si="39"/>
        <v>8.8236914600550964</v>
      </c>
    </row>
    <row r="314" spans="1:20" x14ac:dyDescent="0.35">
      <c r="A314">
        <v>312</v>
      </c>
      <c r="B314" t="s">
        <v>676</v>
      </c>
      <c r="C314" s="3" t="s">
        <v>677</v>
      </c>
      <c r="D314" s="5">
        <v>59100</v>
      </c>
      <c r="E314" s="5">
        <v>183345</v>
      </c>
      <c r="F314" t="s">
        <v>20</v>
      </c>
      <c r="G314">
        <v>3742</v>
      </c>
      <c r="H314" t="s">
        <v>21</v>
      </c>
      <c r="I314" t="s">
        <v>22</v>
      </c>
      <c r="J314">
        <v>1382677200</v>
      </c>
      <c r="K314">
        <v>1383282000</v>
      </c>
      <c r="L314" s="11">
        <f t="shared" si="32"/>
        <v>41572.208333333336</v>
      </c>
      <c r="M314" s="11">
        <f t="shared" si="33"/>
        <v>41579.208333333336</v>
      </c>
      <c r="N314" t="s">
        <v>33</v>
      </c>
      <c r="O314" t="str">
        <f t="shared" si="34"/>
        <v>theater</v>
      </c>
      <c r="P314" t="str">
        <f t="shared" si="35"/>
        <v>plays</v>
      </c>
      <c r="Q314" s="4">
        <f t="shared" si="36"/>
        <v>3.1022842639593908</v>
      </c>
      <c r="R314" s="44">
        <f t="shared" si="37"/>
        <v>48.996525921966864</v>
      </c>
      <c r="S314" s="42">
        <f t="shared" si="38"/>
        <v>7</v>
      </c>
      <c r="T314" s="5">
        <f t="shared" si="39"/>
        <v>6.9995037031381235</v>
      </c>
    </row>
    <row r="315" spans="1:20" x14ac:dyDescent="0.35">
      <c r="A315">
        <v>313</v>
      </c>
      <c r="B315" t="s">
        <v>678</v>
      </c>
      <c r="C315" s="3" t="s">
        <v>679</v>
      </c>
      <c r="D315" s="5">
        <v>2200</v>
      </c>
      <c r="E315" s="5">
        <v>8697</v>
      </c>
      <c r="F315" t="s">
        <v>20</v>
      </c>
      <c r="G315">
        <v>223</v>
      </c>
      <c r="H315" t="s">
        <v>21</v>
      </c>
      <c r="I315" t="s">
        <v>22</v>
      </c>
      <c r="J315">
        <v>1330322400</v>
      </c>
      <c r="K315">
        <v>1330495200</v>
      </c>
      <c r="L315" s="11">
        <f t="shared" si="32"/>
        <v>40966.25</v>
      </c>
      <c r="M315" s="11">
        <f t="shared" si="33"/>
        <v>40968.25</v>
      </c>
      <c r="N315" t="s">
        <v>23</v>
      </c>
      <c r="O315" t="str">
        <f t="shared" si="34"/>
        <v>music</v>
      </c>
      <c r="P315" t="str">
        <f t="shared" si="35"/>
        <v>rock</v>
      </c>
      <c r="Q315" s="4">
        <f t="shared" si="36"/>
        <v>3.9531818181818181</v>
      </c>
      <c r="R315" s="44">
        <f t="shared" si="37"/>
        <v>39</v>
      </c>
      <c r="S315" s="42">
        <f t="shared" si="38"/>
        <v>2</v>
      </c>
      <c r="T315" s="5">
        <f t="shared" si="39"/>
        <v>19.5</v>
      </c>
    </row>
    <row r="316" spans="1:20" x14ac:dyDescent="0.35">
      <c r="A316">
        <v>314</v>
      </c>
      <c r="B316" t="s">
        <v>680</v>
      </c>
      <c r="C316" s="3" t="s">
        <v>681</v>
      </c>
      <c r="D316" s="5">
        <v>1400</v>
      </c>
      <c r="E316" s="5">
        <v>4126</v>
      </c>
      <c r="F316" t="s">
        <v>20</v>
      </c>
      <c r="G316">
        <v>133</v>
      </c>
      <c r="H316" t="s">
        <v>21</v>
      </c>
      <c r="I316" t="s">
        <v>22</v>
      </c>
      <c r="J316">
        <v>1552366800</v>
      </c>
      <c r="K316">
        <v>1552798800</v>
      </c>
      <c r="L316" s="11">
        <f t="shared" si="32"/>
        <v>43536.208333333328</v>
      </c>
      <c r="M316" s="11">
        <f t="shared" si="33"/>
        <v>43541.208333333328</v>
      </c>
      <c r="N316" t="s">
        <v>42</v>
      </c>
      <c r="O316" t="str">
        <f t="shared" si="34"/>
        <v>film &amp; video</v>
      </c>
      <c r="P316" t="str">
        <f t="shared" si="35"/>
        <v>documentary</v>
      </c>
      <c r="Q316" s="4">
        <f t="shared" si="36"/>
        <v>2.9471428571428571</v>
      </c>
      <c r="R316" s="44">
        <f t="shared" si="37"/>
        <v>31.022556390977442</v>
      </c>
      <c r="S316" s="42">
        <f t="shared" si="38"/>
        <v>5</v>
      </c>
      <c r="T316" s="5">
        <f t="shared" si="39"/>
        <v>6.2045112781954881</v>
      </c>
    </row>
    <row r="317" spans="1:20" ht="31" x14ac:dyDescent="0.35">
      <c r="A317">
        <v>315</v>
      </c>
      <c r="B317" t="s">
        <v>682</v>
      </c>
      <c r="C317" s="3" t="s">
        <v>683</v>
      </c>
      <c r="D317" s="5">
        <v>9500</v>
      </c>
      <c r="E317" s="5">
        <v>3220</v>
      </c>
      <c r="F317" t="s">
        <v>14</v>
      </c>
      <c r="G317">
        <v>31</v>
      </c>
      <c r="H317" t="s">
        <v>21</v>
      </c>
      <c r="I317" t="s">
        <v>22</v>
      </c>
      <c r="J317">
        <v>1400907600</v>
      </c>
      <c r="K317">
        <v>1403413200</v>
      </c>
      <c r="L317" s="11">
        <f t="shared" si="32"/>
        <v>41783.208333333336</v>
      </c>
      <c r="M317" s="11">
        <f t="shared" si="33"/>
        <v>41812.208333333336</v>
      </c>
      <c r="N317" t="s">
        <v>33</v>
      </c>
      <c r="O317" t="str">
        <f t="shared" si="34"/>
        <v>theater</v>
      </c>
      <c r="P317" t="str">
        <f t="shared" si="35"/>
        <v>plays</v>
      </c>
      <c r="Q317" s="4">
        <f t="shared" si="36"/>
        <v>0.33894736842105261</v>
      </c>
      <c r="R317" s="44">
        <f t="shared" si="37"/>
        <v>103.87096774193549</v>
      </c>
      <c r="S317" s="42">
        <f t="shared" si="38"/>
        <v>29</v>
      </c>
      <c r="T317" s="5">
        <f t="shared" si="39"/>
        <v>3.5817575083426032</v>
      </c>
    </row>
    <row r="318" spans="1:20" x14ac:dyDescent="0.35">
      <c r="A318">
        <v>316</v>
      </c>
      <c r="B318" t="s">
        <v>684</v>
      </c>
      <c r="C318" s="3" t="s">
        <v>685</v>
      </c>
      <c r="D318" s="5">
        <v>9600</v>
      </c>
      <c r="E318" s="5">
        <v>6401</v>
      </c>
      <c r="F318" t="s">
        <v>14</v>
      </c>
      <c r="G318">
        <v>108</v>
      </c>
      <c r="H318" t="s">
        <v>107</v>
      </c>
      <c r="I318" t="s">
        <v>108</v>
      </c>
      <c r="J318">
        <v>1574143200</v>
      </c>
      <c r="K318">
        <v>1574229600</v>
      </c>
      <c r="L318" s="11">
        <f t="shared" si="32"/>
        <v>43788.25</v>
      </c>
      <c r="M318" s="11">
        <f t="shared" si="33"/>
        <v>43789.25</v>
      </c>
      <c r="N318" t="s">
        <v>17</v>
      </c>
      <c r="O318" t="str">
        <f t="shared" si="34"/>
        <v>food</v>
      </c>
      <c r="P318" t="str">
        <f t="shared" si="35"/>
        <v>food trucks</v>
      </c>
      <c r="Q318" s="4">
        <f t="shared" si="36"/>
        <v>0.66677083333333331</v>
      </c>
      <c r="R318" s="44">
        <f t="shared" si="37"/>
        <v>59.268518518518519</v>
      </c>
      <c r="S318" s="42">
        <f t="shared" si="38"/>
        <v>1</v>
      </c>
      <c r="T318" s="5">
        <f t="shared" si="39"/>
        <v>59.268518518518519</v>
      </c>
    </row>
    <row r="319" spans="1:20" x14ac:dyDescent="0.35">
      <c r="A319">
        <v>317</v>
      </c>
      <c r="B319" t="s">
        <v>686</v>
      </c>
      <c r="C319" s="3" t="s">
        <v>687</v>
      </c>
      <c r="D319" s="5">
        <v>6600</v>
      </c>
      <c r="E319" s="5">
        <v>1269</v>
      </c>
      <c r="F319" t="s">
        <v>14</v>
      </c>
      <c r="G319">
        <v>30</v>
      </c>
      <c r="H319" t="s">
        <v>21</v>
      </c>
      <c r="I319" t="s">
        <v>22</v>
      </c>
      <c r="J319">
        <v>1494738000</v>
      </c>
      <c r="K319">
        <v>1495861200</v>
      </c>
      <c r="L319" s="11">
        <f t="shared" si="32"/>
        <v>42869.208333333328</v>
      </c>
      <c r="M319" s="11">
        <f t="shared" si="33"/>
        <v>42882.208333333328</v>
      </c>
      <c r="N319" t="s">
        <v>33</v>
      </c>
      <c r="O319" t="str">
        <f t="shared" si="34"/>
        <v>theater</v>
      </c>
      <c r="P319" t="str">
        <f t="shared" si="35"/>
        <v>plays</v>
      </c>
      <c r="Q319" s="4">
        <f t="shared" si="36"/>
        <v>0.19227272727272726</v>
      </c>
      <c r="R319" s="44">
        <f t="shared" si="37"/>
        <v>42.3</v>
      </c>
      <c r="S319" s="42">
        <f t="shared" si="38"/>
        <v>13</v>
      </c>
      <c r="T319" s="5">
        <f t="shared" si="39"/>
        <v>3.2538461538461538</v>
      </c>
    </row>
    <row r="320" spans="1:20" ht="31" x14ac:dyDescent="0.35">
      <c r="A320">
        <v>318</v>
      </c>
      <c r="B320" t="s">
        <v>688</v>
      </c>
      <c r="C320" s="3" t="s">
        <v>689</v>
      </c>
      <c r="D320" s="5">
        <v>5700</v>
      </c>
      <c r="E320" s="5">
        <v>903</v>
      </c>
      <c r="F320" t="s">
        <v>14</v>
      </c>
      <c r="G320">
        <v>17</v>
      </c>
      <c r="H320" t="s">
        <v>21</v>
      </c>
      <c r="I320" t="s">
        <v>22</v>
      </c>
      <c r="J320">
        <v>1392357600</v>
      </c>
      <c r="K320">
        <v>1392530400</v>
      </c>
      <c r="L320" s="11">
        <f t="shared" si="32"/>
        <v>41684.25</v>
      </c>
      <c r="M320" s="11">
        <f t="shared" si="33"/>
        <v>41686.25</v>
      </c>
      <c r="N320" t="s">
        <v>23</v>
      </c>
      <c r="O320" t="str">
        <f t="shared" si="34"/>
        <v>music</v>
      </c>
      <c r="P320" t="str">
        <f t="shared" si="35"/>
        <v>rock</v>
      </c>
      <c r="Q320" s="4">
        <f t="shared" si="36"/>
        <v>0.15842105263157893</v>
      </c>
      <c r="R320" s="44">
        <f t="shared" si="37"/>
        <v>53.117647058823529</v>
      </c>
      <c r="S320" s="42">
        <f t="shared" si="38"/>
        <v>2</v>
      </c>
      <c r="T320" s="5">
        <f t="shared" si="39"/>
        <v>26.558823529411764</v>
      </c>
    </row>
    <row r="321" spans="1:20" x14ac:dyDescent="0.35">
      <c r="A321">
        <v>319</v>
      </c>
      <c r="B321" t="s">
        <v>690</v>
      </c>
      <c r="C321" s="3" t="s">
        <v>691</v>
      </c>
      <c r="D321" s="5">
        <v>8400</v>
      </c>
      <c r="E321" s="5">
        <v>3251</v>
      </c>
      <c r="F321" t="s">
        <v>74</v>
      </c>
      <c r="G321">
        <v>64</v>
      </c>
      <c r="H321" t="s">
        <v>21</v>
      </c>
      <c r="I321" t="s">
        <v>22</v>
      </c>
      <c r="J321">
        <v>1281589200</v>
      </c>
      <c r="K321">
        <v>1283662800</v>
      </c>
      <c r="L321" s="11">
        <f t="shared" si="32"/>
        <v>40402.208333333336</v>
      </c>
      <c r="M321" s="11">
        <f t="shared" si="33"/>
        <v>40426.208333333336</v>
      </c>
      <c r="N321" t="s">
        <v>28</v>
      </c>
      <c r="O321" t="str">
        <f t="shared" si="34"/>
        <v>technology</v>
      </c>
      <c r="P321" t="str">
        <f t="shared" si="35"/>
        <v>web</v>
      </c>
      <c r="Q321" s="4">
        <f t="shared" si="36"/>
        <v>0.38702380952380955</v>
      </c>
      <c r="R321" s="44">
        <f t="shared" si="37"/>
        <v>50.796875</v>
      </c>
      <c r="S321" s="42">
        <f t="shared" si="38"/>
        <v>24</v>
      </c>
      <c r="T321" s="5">
        <f t="shared" si="39"/>
        <v>2.1165364583333335</v>
      </c>
    </row>
    <row r="322" spans="1:20" x14ac:dyDescent="0.35">
      <c r="A322">
        <v>320</v>
      </c>
      <c r="B322" t="s">
        <v>692</v>
      </c>
      <c r="C322" s="3" t="s">
        <v>693</v>
      </c>
      <c r="D322" s="5">
        <v>84400</v>
      </c>
      <c r="E322" s="5">
        <v>8092</v>
      </c>
      <c r="F322" t="s">
        <v>14</v>
      </c>
      <c r="G322">
        <v>80</v>
      </c>
      <c r="H322" t="s">
        <v>21</v>
      </c>
      <c r="I322" t="s">
        <v>22</v>
      </c>
      <c r="J322">
        <v>1305003600</v>
      </c>
      <c r="K322">
        <v>1305781200</v>
      </c>
      <c r="L322" s="11">
        <f t="shared" ref="L322:L385" si="40">J322 / 86400 + DATE(1970,1,1)</f>
        <v>40673.208333333336</v>
      </c>
      <c r="M322" s="11">
        <f t="shared" ref="M322:M385" si="41">K322 / 86400 + DATE(1970,1,1)</f>
        <v>40682.208333333336</v>
      </c>
      <c r="N322" t="s">
        <v>119</v>
      </c>
      <c r="O322" t="str">
        <f t="shared" ref="O322:O385" si="42">LEFT(N322, FIND("/", N322)-1)</f>
        <v>publishing</v>
      </c>
      <c r="P322" t="str">
        <f t="shared" ref="P322:P385" si="43">RIGHT(N322, LEN(N322) -FIND("/", N322))</f>
        <v>fiction</v>
      </c>
      <c r="Q322" s="4">
        <f t="shared" ref="Q322:Q385" si="44">E322/D322</f>
        <v>9.5876777251184833E-2</v>
      </c>
      <c r="R322" s="44">
        <f t="shared" ref="R322:R385" si="45">IFERROR(E322/G322, "n/a")</f>
        <v>101.15</v>
      </c>
      <c r="S322" s="42">
        <f t="shared" ref="S322:S385" si="46">M322-L322</f>
        <v>9</v>
      </c>
      <c r="T322" s="5">
        <f t="shared" ref="T322:T385" si="47">IFERROR(R322/S322, "N/A")</f>
        <v>11.238888888888889</v>
      </c>
    </row>
    <row r="323" spans="1:20" ht="31" x14ac:dyDescent="0.35">
      <c r="A323">
        <v>321</v>
      </c>
      <c r="B323" t="s">
        <v>694</v>
      </c>
      <c r="C323" s="3" t="s">
        <v>695</v>
      </c>
      <c r="D323" s="5">
        <v>170400</v>
      </c>
      <c r="E323" s="5">
        <v>160422</v>
      </c>
      <c r="F323" t="s">
        <v>14</v>
      </c>
      <c r="G323">
        <v>2468</v>
      </c>
      <c r="H323" t="s">
        <v>21</v>
      </c>
      <c r="I323" t="s">
        <v>22</v>
      </c>
      <c r="J323">
        <v>1301634000</v>
      </c>
      <c r="K323">
        <v>1302325200</v>
      </c>
      <c r="L323" s="11">
        <f t="shared" si="40"/>
        <v>40634.208333333336</v>
      </c>
      <c r="M323" s="11">
        <f t="shared" si="41"/>
        <v>40642.208333333336</v>
      </c>
      <c r="N323" t="s">
        <v>100</v>
      </c>
      <c r="O323" t="str">
        <f t="shared" si="42"/>
        <v>film &amp; video</v>
      </c>
      <c r="P323" t="str">
        <f t="shared" si="43"/>
        <v>shorts</v>
      </c>
      <c r="Q323" s="4">
        <f t="shared" si="44"/>
        <v>0.94144366197183094</v>
      </c>
      <c r="R323" s="44">
        <f t="shared" si="45"/>
        <v>65.000810372771468</v>
      </c>
      <c r="S323" s="42">
        <f t="shared" si="46"/>
        <v>8</v>
      </c>
      <c r="T323" s="5">
        <f t="shared" si="47"/>
        <v>8.1251012965964335</v>
      </c>
    </row>
    <row r="324" spans="1:20" ht="31" x14ac:dyDescent="0.35">
      <c r="A324">
        <v>322</v>
      </c>
      <c r="B324" t="s">
        <v>696</v>
      </c>
      <c r="C324" s="3" t="s">
        <v>697</v>
      </c>
      <c r="D324" s="5">
        <v>117900</v>
      </c>
      <c r="E324" s="5">
        <v>196377</v>
      </c>
      <c r="F324" t="s">
        <v>20</v>
      </c>
      <c r="G324">
        <v>5168</v>
      </c>
      <c r="H324" t="s">
        <v>21</v>
      </c>
      <c r="I324" t="s">
        <v>22</v>
      </c>
      <c r="J324">
        <v>1290664800</v>
      </c>
      <c r="K324">
        <v>1291788000</v>
      </c>
      <c r="L324" s="11">
        <f t="shared" si="40"/>
        <v>40507.25</v>
      </c>
      <c r="M324" s="11">
        <f t="shared" si="41"/>
        <v>40520.25</v>
      </c>
      <c r="N324" t="s">
        <v>33</v>
      </c>
      <c r="O324" t="str">
        <f t="shared" si="42"/>
        <v>theater</v>
      </c>
      <c r="P324" t="str">
        <f t="shared" si="43"/>
        <v>plays</v>
      </c>
      <c r="Q324" s="4">
        <f t="shared" si="44"/>
        <v>1.6656234096692113</v>
      </c>
      <c r="R324" s="44">
        <f t="shared" si="45"/>
        <v>37.998645510835914</v>
      </c>
      <c r="S324" s="42">
        <f t="shared" si="46"/>
        <v>13</v>
      </c>
      <c r="T324" s="5">
        <f t="shared" si="47"/>
        <v>2.9229727316027625</v>
      </c>
    </row>
    <row r="325" spans="1:20" x14ac:dyDescent="0.35">
      <c r="A325">
        <v>323</v>
      </c>
      <c r="B325" t="s">
        <v>698</v>
      </c>
      <c r="C325" s="3" t="s">
        <v>699</v>
      </c>
      <c r="D325" s="5">
        <v>8900</v>
      </c>
      <c r="E325" s="5">
        <v>2148</v>
      </c>
      <c r="F325" t="s">
        <v>14</v>
      </c>
      <c r="G325">
        <v>26</v>
      </c>
      <c r="H325" t="s">
        <v>40</v>
      </c>
      <c r="I325" t="s">
        <v>41</v>
      </c>
      <c r="J325">
        <v>1395896400</v>
      </c>
      <c r="K325">
        <v>1396069200</v>
      </c>
      <c r="L325" s="11">
        <f t="shared" si="40"/>
        <v>41725.208333333336</v>
      </c>
      <c r="M325" s="11">
        <f t="shared" si="41"/>
        <v>41727.208333333336</v>
      </c>
      <c r="N325" t="s">
        <v>42</v>
      </c>
      <c r="O325" t="str">
        <f t="shared" si="42"/>
        <v>film &amp; video</v>
      </c>
      <c r="P325" t="str">
        <f t="shared" si="43"/>
        <v>documentary</v>
      </c>
      <c r="Q325" s="4">
        <f t="shared" si="44"/>
        <v>0.24134831460674158</v>
      </c>
      <c r="R325" s="44">
        <f t="shared" si="45"/>
        <v>82.615384615384613</v>
      </c>
      <c r="S325" s="42">
        <f t="shared" si="46"/>
        <v>2</v>
      </c>
      <c r="T325" s="5">
        <f t="shared" si="47"/>
        <v>41.307692307692307</v>
      </c>
    </row>
    <row r="326" spans="1:20" x14ac:dyDescent="0.35">
      <c r="A326">
        <v>324</v>
      </c>
      <c r="B326" t="s">
        <v>700</v>
      </c>
      <c r="C326" s="3" t="s">
        <v>701</v>
      </c>
      <c r="D326" s="5">
        <v>7100</v>
      </c>
      <c r="E326" s="5">
        <v>11648</v>
      </c>
      <c r="F326" t="s">
        <v>20</v>
      </c>
      <c r="G326">
        <v>307</v>
      </c>
      <c r="H326" t="s">
        <v>21</v>
      </c>
      <c r="I326" t="s">
        <v>22</v>
      </c>
      <c r="J326">
        <v>1434862800</v>
      </c>
      <c r="K326">
        <v>1435899600</v>
      </c>
      <c r="L326" s="11">
        <f t="shared" si="40"/>
        <v>42176.208333333328</v>
      </c>
      <c r="M326" s="11">
        <f t="shared" si="41"/>
        <v>42188.208333333328</v>
      </c>
      <c r="N326" t="s">
        <v>33</v>
      </c>
      <c r="O326" t="str">
        <f t="shared" si="42"/>
        <v>theater</v>
      </c>
      <c r="P326" t="str">
        <f t="shared" si="43"/>
        <v>plays</v>
      </c>
      <c r="Q326" s="4">
        <f t="shared" si="44"/>
        <v>1.6405633802816901</v>
      </c>
      <c r="R326" s="44">
        <f t="shared" si="45"/>
        <v>37.941368078175898</v>
      </c>
      <c r="S326" s="42">
        <f t="shared" si="46"/>
        <v>12</v>
      </c>
      <c r="T326" s="5">
        <f t="shared" si="47"/>
        <v>3.1617806731813247</v>
      </c>
    </row>
    <row r="327" spans="1:20" ht="31" x14ac:dyDescent="0.35">
      <c r="A327">
        <v>325</v>
      </c>
      <c r="B327" t="s">
        <v>702</v>
      </c>
      <c r="C327" s="3" t="s">
        <v>703</v>
      </c>
      <c r="D327" s="5">
        <v>6500</v>
      </c>
      <c r="E327" s="5">
        <v>5897</v>
      </c>
      <c r="F327" t="s">
        <v>14</v>
      </c>
      <c r="G327">
        <v>73</v>
      </c>
      <c r="H327" t="s">
        <v>21</v>
      </c>
      <c r="I327" t="s">
        <v>22</v>
      </c>
      <c r="J327">
        <v>1529125200</v>
      </c>
      <c r="K327">
        <v>1531112400</v>
      </c>
      <c r="L327" s="11">
        <f t="shared" si="40"/>
        <v>43267.208333333328</v>
      </c>
      <c r="M327" s="11">
        <f t="shared" si="41"/>
        <v>43290.208333333328</v>
      </c>
      <c r="N327" t="s">
        <v>33</v>
      </c>
      <c r="O327" t="str">
        <f t="shared" si="42"/>
        <v>theater</v>
      </c>
      <c r="P327" t="str">
        <f t="shared" si="43"/>
        <v>plays</v>
      </c>
      <c r="Q327" s="4">
        <f t="shared" si="44"/>
        <v>0.90723076923076929</v>
      </c>
      <c r="R327" s="44">
        <f t="shared" si="45"/>
        <v>80.780821917808225</v>
      </c>
      <c r="S327" s="42">
        <f t="shared" si="46"/>
        <v>23</v>
      </c>
      <c r="T327" s="5">
        <f t="shared" si="47"/>
        <v>3.5122096486003578</v>
      </c>
    </row>
    <row r="328" spans="1:20" ht="31" x14ac:dyDescent="0.35">
      <c r="A328">
        <v>326</v>
      </c>
      <c r="B328" t="s">
        <v>704</v>
      </c>
      <c r="C328" s="3" t="s">
        <v>705</v>
      </c>
      <c r="D328" s="5">
        <v>7200</v>
      </c>
      <c r="E328" s="5">
        <v>3326</v>
      </c>
      <c r="F328" t="s">
        <v>14</v>
      </c>
      <c r="G328">
        <v>128</v>
      </c>
      <c r="H328" t="s">
        <v>21</v>
      </c>
      <c r="I328" t="s">
        <v>22</v>
      </c>
      <c r="J328">
        <v>1451109600</v>
      </c>
      <c r="K328">
        <v>1451628000</v>
      </c>
      <c r="L328" s="11">
        <f t="shared" si="40"/>
        <v>42364.25</v>
      </c>
      <c r="M328" s="11">
        <f t="shared" si="41"/>
        <v>42370.25</v>
      </c>
      <c r="N328" t="s">
        <v>71</v>
      </c>
      <c r="O328" t="str">
        <f t="shared" si="42"/>
        <v>film &amp; video</v>
      </c>
      <c r="P328" t="str">
        <f t="shared" si="43"/>
        <v>animation</v>
      </c>
      <c r="Q328" s="4">
        <f t="shared" si="44"/>
        <v>0.46194444444444444</v>
      </c>
      <c r="R328" s="44">
        <f t="shared" si="45"/>
        <v>25.984375</v>
      </c>
      <c r="S328" s="42">
        <f t="shared" si="46"/>
        <v>6</v>
      </c>
      <c r="T328" s="5">
        <f t="shared" si="47"/>
        <v>4.330729166666667</v>
      </c>
    </row>
    <row r="329" spans="1:20" x14ac:dyDescent="0.35">
      <c r="A329">
        <v>327</v>
      </c>
      <c r="B329" t="s">
        <v>706</v>
      </c>
      <c r="C329" s="3" t="s">
        <v>707</v>
      </c>
      <c r="D329" s="5">
        <v>2600</v>
      </c>
      <c r="E329" s="5">
        <v>1002</v>
      </c>
      <c r="F329" t="s">
        <v>14</v>
      </c>
      <c r="G329">
        <v>33</v>
      </c>
      <c r="H329" t="s">
        <v>21</v>
      </c>
      <c r="I329" t="s">
        <v>22</v>
      </c>
      <c r="J329">
        <v>1566968400</v>
      </c>
      <c r="K329">
        <v>1567314000</v>
      </c>
      <c r="L329" s="11">
        <f t="shared" si="40"/>
        <v>43705.208333333328</v>
      </c>
      <c r="M329" s="11">
        <f t="shared" si="41"/>
        <v>43709.208333333328</v>
      </c>
      <c r="N329" t="s">
        <v>33</v>
      </c>
      <c r="O329" t="str">
        <f t="shared" si="42"/>
        <v>theater</v>
      </c>
      <c r="P329" t="str">
        <f t="shared" si="43"/>
        <v>plays</v>
      </c>
      <c r="Q329" s="4">
        <f t="shared" si="44"/>
        <v>0.38538461538461538</v>
      </c>
      <c r="R329" s="44">
        <f t="shared" si="45"/>
        <v>30.363636363636363</v>
      </c>
      <c r="S329" s="42">
        <f t="shared" si="46"/>
        <v>4</v>
      </c>
      <c r="T329" s="5">
        <f t="shared" si="47"/>
        <v>7.5909090909090908</v>
      </c>
    </row>
    <row r="330" spans="1:20" ht="31" x14ac:dyDescent="0.35">
      <c r="A330">
        <v>328</v>
      </c>
      <c r="B330" t="s">
        <v>708</v>
      </c>
      <c r="C330" s="3" t="s">
        <v>709</v>
      </c>
      <c r="D330" s="5">
        <v>98700</v>
      </c>
      <c r="E330" s="5">
        <v>131826</v>
      </c>
      <c r="F330" t="s">
        <v>20</v>
      </c>
      <c r="G330">
        <v>2441</v>
      </c>
      <c r="H330" t="s">
        <v>21</v>
      </c>
      <c r="I330" t="s">
        <v>22</v>
      </c>
      <c r="J330">
        <v>1543557600</v>
      </c>
      <c r="K330">
        <v>1544508000</v>
      </c>
      <c r="L330" s="11">
        <f t="shared" si="40"/>
        <v>43434.25</v>
      </c>
      <c r="M330" s="11">
        <f t="shared" si="41"/>
        <v>43445.25</v>
      </c>
      <c r="N330" t="s">
        <v>23</v>
      </c>
      <c r="O330" t="str">
        <f t="shared" si="42"/>
        <v>music</v>
      </c>
      <c r="P330" t="str">
        <f t="shared" si="43"/>
        <v>rock</v>
      </c>
      <c r="Q330" s="4">
        <f t="shared" si="44"/>
        <v>1.3356231003039514</v>
      </c>
      <c r="R330" s="44">
        <f t="shared" si="45"/>
        <v>54.004916018025398</v>
      </c>
      <c r="S330" s="42">
        <f t="shared" si="46"/>
        <v>11</v>
      </c>
      <c r="T330" s="5">
        <f t="shared" si="47"/>
        <v>4.9095378198204909</v>
      </c>
    </row>
    <row r="331" spans="1:20" x14ac:dyDescent="0.35">
      <c r="A331">
        <v>329</v>
      </c>
      <c r="B331" t="s">
        <v>710</v>
      </c>
      <c r="C331" s="3" t="s">
        <v>711</v>
      </c>
      <c r="D331" s="5">
        <v>93800</v>
      </c>
      <c r="E331" s="5">
        <v>21477</v>
      </c>
      <c r="F331" t="s">
        <v>47</v>
      </c>
      <c r="G331">
        <v>211</v>
      </c>
      <c r="H331" t="s">
        <v>21</v>
      </c>
      <c r="I331" t="s">
        <v>22</v>
      </c>
      <c r="J331">
        <v>1481522400</v>
      </c>
      <c r="K331">
        <v>1482472800</v>
      </c>
      <c r="L331" s="11">
        <f t="shared" si="40"/>
        <v>42716.25</v>
      </c>
      <c r="M331" s="11">
        <f t="shared" si="41"/>
        <v>42727.25</v>
      </c>
      <c r="N331" t="s">
        <v>89</v>
      </c>
      <c r="O331" t="str">
        <f t="shared" si="42"/>
        <v>games</v>
      </c>
      <c r="P331" t="str">
        <f t="shared" si="43"/>
        <v>video games</v>
      </c>
      <c r="Q331" s="4">
        <f t="shared" si="44"/>
        <v>0.22896588486140726</v>
      </c>
      <c r="R331" s="44">
        <f t="shared" si="45"/>
        <v>101.78672985781991</v>
      </c>
      <c r="S331" s="42">
        <f t="shared" si="46"/>
        <v>11</v>
      </c>
      <c r="T331" s="5">
        <f t="shared" si="47"/>
        <v>9.2533390779836271</v>
      </c>
    </row>
    <row r="332" spans="1:20" ht="31" x14ac:dyDescent="0.35">
      <c r="A332">
        <v>330</v>
      </c>
      <c r="B332" t="s">
        <v>712</v>
      </c>
      <c r="C332" s="3" t="s">
        <v>713</v>
      </c>
      <c r="D332" s="5">
        <v>33700</v>
      </c>
      <c r="E332" s="5">
        <v>62330</v>
      </c>
      <c r="F332" t="s">
        <v>20</v>
      </c>
      <c r="G332">
        <v>1385</v>
      </c>
      <c r="H332" t="s">
        <v>40</v>
      </c>
      <c r="I332" t="s">
        <v>41</v>
      </c>
      <c r="J332">
        <v>1512712800</v>
      </c>
      <c r="K332">
        <v>1512799200</v>
      </c>
      <c r="L332" s="11">
        <f t="shared" si="40"/>
        <v>43077.25</v>
      </c>
      <c r="M332" s="11">
        <f t="shared" si="41"/>
        <v>43078.25</v>
      </c>
      <c r="N332" t="s">
        <v>42</v>
      </c>
      <c r="O332" t="str">
        <f t="shared" si="42"/>
        <v>film &amp; video</v>
      </c>
      <c r="P332" t="str">
        <f t="shared" si="43"/>
        <v>documentary</v>
      </c>
      <c r="Q332" s="4">
        <f t="shared" si="44"/>
        <v>1.8495548961424333</v>
      </c>
      <c r="R332" s="44">
        <f t="shared" si="45"/>
        <v>45.003610108303249</v>
      </c>
      <c r="S332" s="42">
        <f t="shared" si="46"/>
        <v>1</v>
      </c>
      <c r="T332" s="5">
        <f t="shared" si="47"/>
        <v>45.003610108303249</v>
      </c>
    </row>
    <row r="333" spans="1:20" x14ac:dyDescent="0.35">
      <c r="A333">
        <v>331</v>
      </c>
      <c r="B333" t="s">
        <v>714</v>
      </c>
      <c r="C333" s="3" t="s">
        <v>715</v>
      </c>
      <c r="D333" s="5">
        <v>3300</v>
      </c>
      <c r="E333" s="5">
        <v>14643</v>
      </c>
      <c r="F333" t="s">
        <v>20</v>
      </c>
      <c r="G333">
        <v>190</v>
      </c>
      <c r="H333" t="s">
        <v>21</v>
      </c>
      <c r="I333" t="s">
        <v>22</v>
      </c>
      <c r="J333">
        <v>1324274400</v>
      </c>
      <c r="K333">
        <v>1324360800</v>
      </c>
      <c r="L333" s="11">
        <f t="shared" si="40"/>
        <v>40896.25</v>
      </c>
      <c r="M333" s="11">
        <f t="shared" si="41"/>
        <v>40897.25</v>
      </c>
      <c r="N333" t="s">
        <v>17</v>
      </c>
      <c r="O333" t="str">
        <f t="shared" si="42"/>
        <v>food</v>
      </c>
      <c r="P333" t="str">
        <f t="shared" si="43"/>
        <v>food trucks</v>
      </c>
      <c r="Q333" s="4">
        <f t="shared" si="44"/>
        <v>4.4372727272727275</v>
      </c>
      <c r="R333" s="44">
        <f t="shared" si="45"/>
        <v>77.068421052631578</v>
      </c>
      <c r="S333" s="42">
        <f t="shared" si="46"/>
        <v>1</v>
      </c>
      <c r="T333" s="5">
        <f t="shared" si="47"/>
        <v>77.068421052631578</v>
      </c>
    </row>
    <row r="334" spans="1:20" ht="31" x14ac:dyDescent="0.35">
      <c r="A334">
        <v>332</v>
      </c>
      <c r="B334" t="s">
        <v>716</v>
      </c>
      <c r="C334" s="3" t="s">
        <v>717</v>
      </c>
      <c r="D334" s="5">
        <v>20700</v>
      </c>
      <c r="E334" s="5">
        <v>41396</v>
      </c>
      <c r="F334" t="s">
        <v>20</v>
      </c>
      <c r="G334">
        <v>470</v>
      </c>
      <c r="H334" t="s">
        <v>21</v>
      </c>
      <c r="I334" t="s">
        <v>22</v>
      </c>
      <c r="J334">
        <v>1364446800</v>
      </c>
      <c r="K334">
        <v>1364533200</v>
      </c>
      <c r="L334" s="11">
        <f t="shared" si="40"/>
        <v>41361.208333333336</v>
      </c>
      <c r="M334" s="11">
        <f t="shared" si="41"/>
        <v>41362.208333333336</v>
      </c>
      <c r="N334" t="s">
        <v>65</v>
      </c>
      <c r="O334" t="str">
        <f t="shared" si="42"/>
        <v>technology</v>
      </c>
      <c r="P334" t="str">
        <f t="shared" si="43"/>
        <v>wearables</v>
      </c>
      <c r="Q334" s="4">
        <f t="shared" si="44"/>
        <v>1.999806763285024</v>
      </c>
      <c r="R334" s="44">
        <f t="shared" si="45"/>
        <v>88.076595744680844</v>
      </c>
      <c r="S334" s="42">
        <f t="shared" si="46"/>
        <v>1</v>
      </c>
      <c r="T334" s="5">
        <f t="shared" si="47"/>
        <v>88.076595744680844</v>
      </c>
    </row>
    <row r="335" spans="1:20" x14ac:dyDescent="0.35">
      <c r="A335">
        <v>333</v>
      </c>
      <c r="B335" t="s">
        <v>718</v>
      </c>
      <c r="C335" s="3" t="s">
        <v>719</v>
      </c>
      <c r="D335" s="5">
        <v>9600</v>
      </c>
      <c r="E335" s="5">
        <v>11900</v>
      </c>
      <c r="F335" t="s">
        <v>20</v>
      </c>
      <c r="G335">
        <v>253</v>
      </c>
      <c r="H335" t="s">
        <v>21</v>
      </c>
      <c r="I335" t="s">
        <v>22</v>
      </c>
      <c r="J335">
        <v>1542693600</v>
      </c>
      <c r="K335">
        <v>1545112800</v>
      </c>
      <c r="L335" s="11">
        <f t="shared" si="40"/>
        <v>43424.25</v>
      </c>
      <c r="M335" s="11">
        <f t="shared" si="41"/>
        <v>43452.25</v>
      </c>
      <c r="N335" t="s">
        <v>33</v>
      </c>
      <c r="O335" t="str">
        <f t="shared" si="42"/>
        <v>theater</v>
      </c>
      <c r="P335" t="str">
        <f t="shared" si="43"/>
        <v>plays</v>
      </c>
      <c r="Q335" s="4">
        <f t="shared" si="44"/>
        <v>1.2395833333333333</v>
      </c>
      <c r="R335" s="44">
        <f t="shared" si="45"/>
        <v>47.035573122529641</v>
      </c>
      <c r="S335" s="42">
        <f t="shared" si="46"/>
        <v>28</v>
      </c>
      <c r="T335" s="5">
        <f t="shared" si="47"/>
        <v>1.6798418972332014</v>
      </c>
    </row>
    <row r="336" spans="1:20" x14ac:dyDescent="0.35">
      <c r="A336">
        <v>334</v>
      </c>
      <c r="B336" t="s">
        <v>720</v>
      </c>
      <c r="C336" s="3" t="s">
        <v>721</v>
      </c>
      <c r="D336" s="5">
        <v>66200</v>
      </c>
      <c r="E336" s="5">
        <v>123538</v>
      </c>
      <c r="F336" t="s">
        <v>20</v>
      </c>
      <c r="G336">
        <v>1113</v>
      </c>
      <c r="H336" t="s">
        <v>21</v>
      </c>
      <c r="I336" t="s">
        <v>22</v>
      </c>
      <c r="J336">
        <v>1515564000</v>
      </c>
      <c r="K336">
        <v>1516168800</v>
      </c>
      <c r="L336" s="11">
        <f t="shared" si="40"/>
        <v>43110.25</v>
      </c>
      <c r="M336" s="11">
        <f t="shared" si="41"/>
        <v>43117.25</v>
      </c>
      <c r="N336" t="s">
        <v>23</v>
      </c>
      <c r="O336" t="str">
        <f t="shared" si="42"/>
        <v>music</v>
      </c>
      <c r="P336" t="str">
        <f t="shared" si="43"/>
        <v>rock</v>
      </c>
      <c r="Q336" s="4">
        <f t="shared" si="44"/>
        <v>1.8661329305135952</v>
      </c>
      <c r="R336" s="44">
        <f t="shared" si="45"/>
        <v>110.99550763701707</v>
      </c>
      <c r="S336" s="42">
        <f t="shared" si="46"/>
        <v>7</v>
      </c>
      <c r="T336" s="5">
        <f t="shared" si="47"/>
        <v>15.856501091002439</v>
      </c>
    </row>
    <row r="337" spans="1:20" x14ac:dyDescent="0.35">
      <c r="A337">
        <v>335</v>
      </c>
      <c r="B337" t="s">
        <v>722</v>
      </c>
      <c r="C337" s="3" t="s">
        <v>723</v>
      </c>
      <c r="D337" s="5">
        <v>173800</v>
      </c>
      <c r="E337" s="5">
        <v>198628</v>
      </c>
      <c r="F337" t="s">
        <v>20</v>
      </c>
      <c r="G337">
        <v>2283</v>
      </c>
      <c r="H337" t="s">
        <v>21</v>
      </c>
      <c r="I337" t="s">
        <v>22</v>
      </c>
      <c r="J337">
        <v>1573797600</v>
      </c>
      <c r="K337">
        <v>1574920800</v>
      </c>
      <c r="L337" s="11">
        <f t="shared" si="40"/>
        <v>43784.25</v>
      </c>
      <c r="M337" s="11">
        <f t="shared" si="41"/>
        <v>43797.25</v>
      </c>
      <c r="N337" t="s">
        <v>23</v>
      </c>
      <c r="O337" t="str">
        <f t="shared" si="42"/>
        <v>music</v>
      </c>
      <c r="P337" t="str">
        <f t="shared" si="43"/>
        <v>rock</v>
      </c>
      <c r="Q337" s="4">
        <f t="shared" si="44"/>
        <v>1.1428538550057536</v>
      </c>
      <c r="R337" s="44">
        <f t="shared" si="45"/>
        <v>87.003066141042481</v>
      </c>
      <c r="S337" s="42">
        <f t="shared" si="46"/>
        <v>13</v>
      </c>
      <c r="T337" s="5">
        <f t="shared" si="47"/>
        <v>6.69254354931096</v>
      </c>
    </row>
    <row r="338" spans="1:20" x14ac:dyDescent="0.35">
      <c r="A338">
        <v>336</v>
      </c>
      <c r="B338" t="s">
        <v>724</v>
      </c>
      <c r="C338" s="3" t="s">
        <v>725</v>
      </c>
      <c r="D338" s="5">
        <v>70700</v>
      </c>
      <c r="E338" s="5">
        <v>68602</v>
      </c>
      <c r="F338" t="s">
        <v>14</v>
      </c>
      <c r="G338">
        <v>1072</v>
      </c>
      <c r="H338" t="s">
        <v>21</v>
      </c>
      <c r="I338" t="s">
        <v>22</v>
      </c>
      <c r="J338">
        <v>1292392800</v>
      </c>
      <c r="K338">
        <v>1292479200</v>
      </c>
      <c r="L338" s="11">
        <f t="shared" si="40"/>
        <v>40527.25</v>
      </c>
      <c r="M338" s="11">
        <f t="shared" si="41"/>
        <v>40528.25</v>
      </c>
      <c r="N338" t="s">
        <v>23</v>
      </c>
      <c r="O338" t="str">
        <f t="shared" si="42"/>
        <v>music</v>
      </c>
      <c r="P338" t="str">
        <f t="shared" si="43"/>
        <v>rock</v>
      </c>
      <c r="Q338" s="4">
        <f t="shared" si="44"/>
        <v>0.97032531824611035</v>
      </c>
      <c r="R338" s="44">
        <f t="shared" si="45"/>
        <v>63.994402985074629</v>
      </c>
      <c r="S338" s="42">
        <f t="shared" si="46"/>
        <v>1</v>
      </c>
      <c r="T338" s="5">
        <f t="shared" si="47"/>
        <v>63.994402985074629</v>
      </c>
    </row>
    <row r="339" spans="1:20" x14ac:dyDescent="0.35">
      <c r="A339">
        <v>337</v>
      </c>
      <c r="B339" t="s">
        <v>726</v>
      </c>
      <c r="C339" s="3" t="s">
        <v>727</v>
      </c>
      <c r="D339" s="5">
        <v>94500</v>
      </c>
      <c r="E339" s="5">
        <v>116064</v>
      </c>
      <c r="F339" t="s">
        <v>20</v>
      </c>
      <c r="G339">
        <v>1095</v>
      </c>
      <c r="H339" t="s">
        <v>21</v>
      </c>
      <c r="I339" t="s">
        <v>22</v>
      </c>
      <c r="J339">
        <v>1573452000</v>
      </c>
      <c r="K339">
        <v>1573538400</v>
      </c>
      <c r="L339" s="11">
        <f t="shared" si="40"/>
        <v>43780.25</v>
      </c>
      <c r="M339" s="11">
        <f t="shared" si="41"/>
        <v>43781.25</v>
      </c>
      <c r="N339" t="s">
        <v>33</v>
      </c>
      <c r="O339" t="str">
        <f t="shared" si="42"/>
        <v>theater</v>
      </c>
      <c r="P339" t="str">
        <f t="shared" si="43"/>
        <v>plays</v>
      </c>
      <c r="Q339" s="4">
        <f t="shared" si="44"/>
        <v>1.2281904761904763</v>
      </c>
      <c r="R339" s="44">
        <f t="shared" si="45"/>
        <v>105.9945205479452</v>
      </c>
      <c r="S339" s="42">
        <f t="shared" si="46"/>
        <v>1</v>
      </c>
      <c r="T339" s="5">
        <f t="shared" si="47"/>
        <v>105.9945205479452</v>
      </c>
    </row>
    <row r="340" spans="1:20" x14ac:dyDescent="0.35">
      <c r="A340">
        <v>338</v>
      </c>
      <c r="B340" t="s">
        <v>728</v>
      </c>
      <c r="C340" s="3" t="s">
        <v>729</v>
      </c>
      <c r="D340" s="5">
        <v>69800</v>
      </c>
      <c r="E340" s="5">
        <v>125042</v>
      </c>
      <c r="F340" t="s">
        <v>20</v>
      </c>
      <c r="G340">
        <v>1690</v>
      </c>
      <c r="H340" t="s">
        <v>21</v>
      </c>
      <c r="I340" t="s">
        <v>22</v>
      </c>
      <c r="J340">
        <v>1317790800</v>
      </c>
      <c r="K340">
        <v>1320382800</v>
      </c>
      <c r="L340" s="11">
        <f t="shared" si="40"/>
        <v>40821.208333333336</v>
      </c>
      <c r="M340" s="11">
        <f t="shared" si="41"/>
        <v>40851.208333333336</v>
      </c>
      <c r="N340" t="s">
        <v>33</v>
      </c>
      <c r="O340" t="str">
        <f t="shared" si="42"/>
        <v>theater</v>
      </c>
      <c r="P340" t="str">
        <f t="shared" si="43"/>
        <v>plays</v>
      </c>
      <c r="Q340" s="4">
        <f t="shared" si="44"/>
        <v>1.7914326647564469</v>
      </c>
      <c r="R340" s="44">
        <f t="shared" si="45"/>
        <v>73.989349112426041</v>
      </c>
      <c r="S340" s="42">
        <f t="shared" si="46"/>
        <v>30</v>
      </c>
      <c r="T340" s="5">
        <f t="shared" si="47"/>
        <v>2.4663116370808682</v>
      </c>
    </row>
    <row r="341" spans="1:20" x14ac:dyDescent="0.35">
      <c r="A341">
        <v>339</v>
      </c>
      <c r="B341" t="s">
        <v>730</v>
      </c>
      <c r="C341" s="3" t="s">
        <v>731</v>
      </c>
      <c r="D341" s="5">
        <v>136300</v>
      </c>
      <c r="E341" s="5">
        <v>108974</v>
      </c>
      <c r="F341" t="s">
        <v>74</v>
      </c>
      <c r="G341">
        <v>1297</v>
      </c>
      <c r="H341" t="s">
        <v>15</v>
      </c>
      <c r="I341" t="s">
        <v>16</v>
      </c>
      <c r="J341">
        <v>1501650000</v>
      </c>
      <c r="K341">
        <v>1502859600</v>
      </c>
      <c r="L341" s="11">
        <f t="shared" si="40"/>
        <v>42949.208333333328</v>
      </c>
      <c r="M341" s="11">
        <f t="shared" si="41"/>
        <v>42963.208333333328</v>
      </c>
      <c r="N341" t="s">
        <v>33</v>
      </c>
      <c r="O341" t="str">
        <f t="shared" si="42"/>
        <v>theater</v>
      </c>
      <c r="P341" t="str">
        <f t="shared" si="43"/>
        <v>plays</v>
      </c>
      <c r="Q341" s="4">
        <f t="shared" si="44"/>
        <v>0.79951577402787966</v>
      </c>
      <c r="R341" s="44">
        <f t="shared" si="45"/>
        <v>84.02004626060139</v>
      </c>
      <c r="S341" s="42">
        <f t="shared" si="46"/>
        <v>14</v>
      </c>
      <c r="T341" s="5">
        <f t="shared" si="47"/>
        <v>6.001431875757242</v>
      </c>
    </row>
    <row r="342" spans="1:20" x14ac:dyDescent="0.35">
      <c r="A342">
        <v>340</v>
      </c>
      <c r="B342" t="s">
        <v>732</v>
      </c>
      <c r="C342" s="3" t="s">
        <v>733</v>
      </c>
      <c r="D342" s="5">
        <v>37100</v>
      </c>
      <c r="E342" s="5">
        <v>34964</v>
      </c>
      <c r="F342" t="s">
        <v>14</v>
      </c>
      <c r="G342">
        <v>393</v>
      </c>
      <c r="H342" t="s">
        <v>21</v>
      </c>
      <c r="I342" t="s">
        <v>22</v>
      </c>
      <c r="J342">
        <v>1323669600</v>
      </c>
      <c r="K342">
        <v>1323756000</v>
      </c>
      <c r="L342" s="11">
        <f t="shared" si="40"/>
        <v>40889.25</v>
      </c>
      <c r="M342" s="11">
        <f t="shared" si="41"/>
        <v>40890.25</v>
      </c>
      <c r="N342" t="s">
        <v>122</v>
      </c>
      <c r="O342" t="str">
        <f t="shared" si="42"/>
        <v>photography</v>
      </c>
      <c r="P342" t="str">
        <f t="shared" si="43"/>
        <v>photography books</v>
      </c>
      <c r="Q342" s="4">
        <f t="shared" si="44"/>
        <v>0.94242587601078165</v>
      </c>
      <c r="R342" s="44">
        <f t="shared" si="45"/>
        <v>88.966921119592882</v>
      </c>
      <c r="S342" s="42">
        <f t="shared" si="46"/>
        <v>1</v>
      </c>
      <c r="T342" s="5">
        <f t="shared" si="47"/>
        <v>88.966921119592882</v>
      </c>
    </row>
    <row r="343" spans="1:20" ht="31" x14ac:dyDescent="0.35">
      <c r="A343">
        <v>341</v>
      </c>
      <c r="B343" t="s">
        <v>734</v>
      </c>
      <c r="C343" s="3" t="s">
        <v>735</v>
      </c>
      <c r="D343" s="5">
        <v>114300</v>
      </c>
      <c r="E343" s="5">
        <v>96777</v>
      </c>
      <c r="F343" t="s">
        <v>14</v>
      </c>
      <c r="G343">
        <v>1257</v>
      </c>
      <c r="H343" t="s">
        <v>21</v>
      </c>
      <c r="I343" t="s">
        <v>22</v>
      </c>
      <c r="J343">
        <v>1440738000</v>
      </c>
      <c r="K343">
        <v>1441342800</v>
      </c>
      <c r="L343" s="11">
        <f t="shared" si="40"/>
        <v>42244.208333333328</v>
      </c>
      <c r="M343" s="11">
        <f t="shared" si="41"/>
        <v>42251.208333333328</v>
      </c>
      <c r="N343" t="s">
        <v>60</v>
      </c>
      <c r="O343" t="str">
        <f t="shared" si="42"/>
        <v>music</v>
      </c>
      <c r="P343" t="str">
        <f t="shared" si="43"/>
        <v>indie rock</v>
      </c>
      <c r="Q343" s="4">
        <f t="shared" si="44"/>
        <v>0.84669291338582675</v>
      </c>
      <c r="R343" s="44">
        <f t="shared" si="45"/>
        <v>76.990453460620529</v>
      </c>
      <c r="S343" s="42">
        <f t="shared" si="46"/>
        <v>7</v>
      </c>
      <c r="T343" s="5">
        <f t="shared" si="47"/>
        <v>10.998636208660075</v>
      </c>
    </row>
    <row r="344" spans="1:20" x14ac:dyDescent="0.35">
      <c r="A344">
        <v>342</v>
      </c>
      <c r="B344" t="s">
        <v>736</v>
      </c>
      <c r="C344" s="3" t="s">
        <v>737</v>
      </c>
      <c r="D344" s="5">
        <v>47900</v>
      </c>
      <c r="E344" s="5">
        <v>31864</v>
      </c>
      <c r="F344" t="s">
        <v>14</v>
      </c>
      <c r="G344">
        <v>328</v>
      </c>
      <c r="H344" t="s">
        <v>21</v>
      </c>
      <c r="I344" t="s">
        <v>22</v>
      </c>
      <c r="J344">
        <v>1374296400</v>
      </c>
      <c r="K344">
        <v>1375333200</v>
      </c>
      <c r="L344" s="11">
        <f t="shared" si="40"/>
        <v>41475.208333333336</v>
      </c>
      <c r="M344" s="11">
        <f t="shared" si="41"/>
        <v>41487.208333333336</v>
      </c>
      <c r="N344" t="s">
        <v>33</v>
      </c>
      <c r="O344" t="str">
        <f t="shared" si="42"/>
        <v>theater</v>
      </c>
      <c r="P344" t="str">
        <f t="shared" si="43"/>
        <v>plays</v>
      </c>
      <c r="Q344" s="4">
        <f t="shared" si="44"/>
        <v>0.66521920668058454</v>
      </c>
      <c r="R344" s="44">
        <f t="shared" si="45"/>
        <v>97.146341463414629</v>
      </c>
      <c r="S344" s="42">
        <f t="shared" si="46"/>
        <v>12</v>
      </c>
      <c r="T344" s="5">
        <f t="shared" si="47"/>
        <v>8.095528455284553</v>
      </c>
    </row>
    <row r="345" spans="1:20" x14ac:dyDescent="0.35">
      <c r="A345">
        <v>343</v>
      </c>
      <c r="B345" t="s">
        <v>738</v>
      </c>
      <c r="C345" s="3" t="s">
        <v>739</v>
      </c>
      <c r="D345" s="5">
        <v>9000</v>
      </c>
      <c r="E345" s="5">
        <v>4853</v>
      </c>
      <c r="F345" t="s">
        <v>14</v>
      </c>
      <c r="G345">
        <v>147</v>
      </c>
      <c r="H345" t="s">
        <v>21</v>
      </c>
      <c r="I345" t="s">
        <v>22</v>
      </c>
      <c r="J345">
        <v>1384840800</v>
      </c>
      <c r="K345">
        <v>1389420000</v>
      </c>
      <c r="L345" s="11">
        <f t="shared" si="40"/>
        <v>41597.25</v>
      </c>
      <c r="M345" s="11">
        <f t="shared" si="41"/>
        <v>41650.25</v>
      </c>
      <c r="N345" t="s">
        <v>33</v>
      </c>
      <c r="O345" t="str">
        <f t="shared" si="42"/>
        <v>theater</v>
      </c>
      <c r="P345" t="str">
        <f t="shared" si="43"/>
        <v>plays</v>
      </c>
      <c r="Q345" s="4">
        <f t="shared" si="44"/>
        <v>0.53922222222222227</v>
      </c>
      <c r="R345" s="44">
        <f t="shared" si="45"/>
        <v>33.013605442176868</v>
      </c>
      <c r="S345" s="42">
        <f t="shared" si="46"/>
        <v>53</v>
      </c>
      <c r="T345" s="5">
        <f t="shared" si="47"/>
        <v>0.62289821589012961</v>
      </c>
    </row>
    <row r="346" spans="1:20" x14ac:dyDescent="0.35">
      <c r="A346">
        <v>344</v>
      </c>
      <c r="B346" t="s">
        <v>740</v>
      </c>
      <c r="C346" s="3" t="s">
        <v>741</v>
      </c>
      <c r="D346" s="5">
        <v>197600</v>
      </c>
      <c r="E346" s="5">
        <v>82959</v>
      </c>
      <c r="F346" t="s">
        <v>14</v>
      </c>
      <c r="G346">
        <v>830</v>
      </c>
      <c r="H346" t="s">
        <v>21</v>
      </c>
      <c r="I346" t="s">
        <v>22</v>
      </c>
      <c r="J346">
        <v>1516600800</v>
      </c>
      <c r="K346">
        <v>1520056800</v>
      </c>
      <c r="L346" s="11">
        <f t="shared" si="40"/>
        <v>43122.25</v>
      </c>
      <c r="M346" s="11">
        <f t="shared" si="41"/>
        <v>43162.25</v>
      </c>
      <c r="N346" t="s">
        <v>89</v>
      </c>
      <c r="O346" t="str">
        <f t="shared" si="42"/>
        <v>games</v>
      </c>
      <c r="P346" t="str">
        <f t="shared" si="43"/>
        <v>video games</v>
      </c>
      <c r="Q346" s="4">
        <f t="shared" si="44"/>
        <v>0.41983299595141699</v>
      </c>
      <c r="R346" s="44">
        <f t="shared" si="45"/>
        <v>99.950602409638549</v>
      </c>
      <c r="S346" s="42">
        <f t="shared" si="46"/>
        <v>40</v>
      </c>
      <c r="T346" s="5">
        <f t="shared" si="47"/>
        <v>2.4987650602409639</v>
      </c>
    </row>
    <row r="347" spans="1:20" x14ac:dyDescent="0.35">
      <c r="A347">
        <v>345</v>
      </c>
      <c r="B347" t="s">
        <v>742</v>
      </c>
      <c r="C347" s="3" t="s">
        <v>743</v>
      </c>
      <c r="D347" s="5">
        <v>157600</v>
      </c>
      <c r="E347" s="5">
        <v>23159</v>
      </c>
      <c r="F347" t="s">
        <v>14</v>
      </c>
      <c r="G347">
        <v>331</v>
      </c>
      <c r="H347" t="s">
        <v>40</v>
      </c>
      <c r="I347" t="s">
        <v>41</v>
      </c>
      <c r="J347">
        <v>1436418000</v>
      </c>
      <c r="K347">
        <v>1436504400</v>
      </c>
      <c r="L347" s="11">
        <f t="shared" si="40"/>
        <v>42194.208333333328</v>
      </c>
      <c r="M347" s="11">
        <f t="shared" si="41"/>
        <v>42195.208333333328</v>
      </c>
      <c r="N347" t="s">
        <v>53</v>
      </c>
      <c r="O347" t="str">
        <f t="shared" si="42"/>
        <v>film &amp; video</v>
      </c>
      <c r="P347" t="str">
        <f t="shared" si="43"/>
        <v>drama</v>
      </c>
      <c r="Q347" s="4">
        <f t="shared" si="44"/>
        <v>0.14694796954314721</v>
      </c>
      <c r="R347" s="44">
        <f t="shared" si="45"/>
        <v>69.966767371601208</v>
      </c>
      <c r="S347" s="42">
        <f t="shared" si="46"/>
        <v>1</v>
      </c>
      <c r="T347" s="5">
        <f t="shared" si="47"/>
        <v>69.966767371601208</v>
      </c>
    </row>
    <row r="348" spans="1:20" x14ac:dyDescent="0.35">
      <c r="A348">
        <v>346</v>
      </c>
      <c r="B348" t="s">
        <v>744</v>
      </c>
      <c r="C348" s="3" t="s">
        <v>745</v>
      </c>
      <c r="D348" s="5">
        <v>8000</v>
      </c>
      <c r="E348" s="5">
        <v>2758</v>
      </c>
      <c r="F348" t="s">
        <v>14</v>
      </c>
      <c r="G348">
        <v>25</v>
      </c>
      <c r="H348" t="s">
        <v>21</v>
      </c>
      <c r="I348" t="s">
        <v>22</v>
      </c>
      <c r="J348">
        <v>1503550800</v>
      </c>
      <c r="K348">
        <v>1508302800</v>
      </c>
      <c r="L348" s="11">
        <f t="shared" si="40"/>
        <v>42971.208333333328</v>
      </c>
      <c r="M348" s="11">
        <f t="shared" si="41"/>
        <v>43026.208333333328</v>
      </c>
      <c r="N348" t="s">
        <v>60</v>
      </c>
      <c r="O348" t="str">
        <f t="shared" si="42"/>
        <v>music</v>
      </c>
      <c r="P348" t="str">
        <f t="shared" si="43"/>
        <v>indie rock</v>
      </c>
      <c r="Q348" s="4">
        <f t="shared" si="44"/>
        <v>0.34475</v>
      </c>
      <c r="R348" s="44">
        <f t="shared" si="45"/>
        <v>110.32</v>
      </c>
      <c r="S348" s="42">
        <f t="shared" si="46"/>
        <v>55</v>
      </c>
      <c r="T348" s="5">
        <f t="shared" si="47"/>
        <v>2.0058181818181815</v>
      </c>
    </row>
    <row r="349" spans="1:20" x14ac:dyDescent="0.35">
      <c r="A349">
        <v>347</v>
      </c>
      <c r="B349" t="s">
        <v>746</v>
      </c>
      <c r="C349" s="3" t="s">
        <v>747</v>
      </c>
      <c r="D349" s="5">
        <v>900</v>
      </c>
      <c r="E349" s="5">
        <v>12607</v>
      </c>
      <c r="F349" t="s">
        <v>20</v>
      </c>
      <c r="G349">
        <v>191</v>
      </c>
      <c r="H349" t="s">
        <v>21</v>
      </c>
      <c r="I349" t="s">
        <v>22</v>
      </c>
      <c r="J349">
        <v>1423634400</v>
      </c>
      <c r="K349">
        <v>1425708000</v>
      </c>
      <c r="L349" s="11">
        <f t="shared" si="40"/>
        <v>42046.25</v>
      </c>
      <c r="M349" s="11">
        <f t="shared" si="41"/>
        <v>42070.25</v>
      </c>
      <c r="N349" t="s">
        <v>28</v>
      </c>
      <c r="O349" t="str">
        <f t="shared" si="42"/>
        <v>technology</v>
      </c>
      <c r="P349" t="str">
        <f t="shared" si="43"/>
        <v>web</v>
      </c>
      <c r="Q349" s="4">
        <f t="shared" si="44"/>
        <v>14.007777777777777</v>
      </c>
      <c r="R349" s="44">
        <f t="shared" si="45"/>
        <v>66.005235602094245</v>
      </c>
      <c r="S349" s="42">
        <f t="shared" si="46"/>
        <v>24</v>
      </c>
      <c r="T349" s="5">
        <f t="shared" si="47"/>
        <v>2.7502181500872602</v>
      </c>
    </row>
    <row r="350" spans="1:20" x14ac:dyDescent="0.35">
      <c r="A350">
        <v>348</v>
      </c>
      <c r="B350" t="s">
        <v>748</v>
      </c>
      <c r="C350" s="3" t="s">
        <v>749</v>
      </c>
      <c r="D350" s="5">
        <v>199000</v>
      </c>
      <c r="E350" s="5">
        <v>142823</v>
      </c>
      <c r="F350" t="s">
        <v>14</v>
      </c>
      <c r="G350">
        <v>3483</v>
      </c>
      <c r="H350" t="s">
        <v>21</v>
      </c>
      <c r="I350" t="s">
        <v>22</v>
      </c>
      <c r="J350">
        <v>1487224800</v>
      </c>
      <c r="K350">
        <v>1488348000</v>
      </c>
      <c r="L350" s="11">
        <f t="shared" si="40"/>
        <v>42782.25</v>
      </c>
      <c r="M350" s="11">
        <f t="shared" si="41"/>
        <v>42795.25</v>
      </c>
      <c r="N350" t="s">
        <v>17</v>
      </c>
      <c r="O350" t="str">
        <f t="shared" si="42"/>
        <v>food</v>
      </c>
      <c r="P350" t="str">
        <f t="shared" si="43"/>
        <v>food trucks</v>
      </c>
      <c r="Q350" s="4">
        <f t="shared" si="44"/>
        <v>0.71770351758793971</v>
      </c>
      <c r="R350" s="44">
        <f t="shared" si="45"/>
        <v>41.005742176284812</v>
      </c>
      <c r="S350" s="42">
        <f t="shared" si="46"/>
        <v>13</v>
      </c>
      <c r="T350" s="5">
        <f t="shared" si="47"/>
        <v>3.1542878597142163</v>
      </c>
    </row>
    <row r="351" spans="1:20" x14ac:dyDescent="0.35">
      <c r="A351">
        <v>349</v>
      </c>
      <c r="B351" t="s">
        <v>750</v>
      </c>
      <c r="C351" s="3" t="s">
        <v>751</v>
      </c>
      <c r="D351" s="5">
        <v>180800</v>
      </c>
      <c r="E351" s="5">
        <v>95958</v>
      </c>
      <c r="F351" t="s">
        <v>14</v>
      </c>
      <c r="G351">
        <v>923</v>
      </c>
      <c r="H351" t="s">
        <v>21</v>
      </c>
      <c r="I351" t="s">
        <v>22</v>
      </c>
      <c r="J351">
        <v>1500008400</v>
      </c>
      <c r="K351">
        <v>1502600400</v>
      </c>
      <c r="L351" s="11">
        <f t="shared" si="40"/>
        <v>42930.208333333328</v>
      </c>
      <c r="M351" s="11">
        <f t="shared" si="41"/>
        <v>42960.208333333328</v>
      </c>
      <c r="N351" t="s">
        <v>33</v>
      </c>
      <c r="O351" t="str">
        <f t="shared" si="42"/>
        <v>theater</v>
      </c>
      <c r="P351" t="str">
        <f t="shared" si="43"/>
        <v>plays</v>
      </c>
      <c r="Q351" s="4">
        <f t="shared" si="44"/>
        <v>0.53074115044247783</v>
      </c>
      <c r="R351" s="44">
        <f t="shared" si="45"/>
        <v>103.96316359696641</v>
      </c>
      <c r="S351" s="42">
        <f t="shared" si="46"/>
        <v>30</v>
      </c>
      <c r="T351" s="5">
        <f t="shared" si="47"/>
        <v>3.4654387865655472</v>
      </c>
    </row>
    <row r="352" spans="1:20" x14ac:dyDescent="0.35">
      <c r="A352">
        <v>350</v>
      </c>
      <c r="B352" t="s">
        <v>752</v>
      </c>
      <c r="C352" s="3" t="s">
        <v>753</v>
      </c>
      <c r="D352" s="5">
        <v>100</v>
      </c>
      <c r="E352" s="5">
        <v>5</v>
      </c>
      <c r="F352" t="s">
        <v>14</v>
      </c>
      <c r="G352">
        <v>1</v>
      </c>
      <c r="H352" t="s">
        <v>21</v>
      </c>
      <c r="I352" t="s">
        <v>22</v>
      </c>
      <c r="J352">
        <v>1432098000</v>
      </c>
      <c r="K352">
        <v>1433653200</v>
      </c>
      <c r="L352" s="11">
        <f t="shared" si="40"/>
        <v>42144.208333333328</v>
      </c>
      <c r="M352" s="11">
        <f t="shared" si="41"/>
        <v>42162.208333333328</v>
      </c>
      <c r="N352" t="s">
        <v>159</v>
      </c>
      <c r="O352" t="str">
        <f t="shared" si="42"/>
        <v>music</v>
      </c>
      <c r="P352" t="str">
        <f t="shared" si="43"/>
        <v>jazz</v>
      </c>
      <c r="Q352" s="4">
        <f t="shared" si="44"/>
        <v>0.05</v>
      </c>
      <c r="R352" s="44">
        <f t="shared" si="45"/>
        <v>5</v>
      </c>
      <c r="S352" s="42">
        <f t="shared" si="46"/>
        <v>18</v>
      </c>
      <c r="T352" s="5">
        <f t="shared" si="47"/>
        <v>0.27777777777777779</v>
      </c>
    </row>
    <row r="353" spans="1:20" x14ac:dyDescent="0.35">
      <c r="A353">
        <v>351</v>
      </c>
      <c r="B353" t="s">
        <v>754</v>
      </c>
      <c r="C353" s="3" t="s">
        <v>755</v>
      </c>
      <c r="D353" s="5">
        <v>74100</v>
      </c>
      <c r="E353" s="5">
        <v>94631</v>
      </c>
      <c r="F353" t="s">
        <v>20</v>
      </c>
      <c r="G353">
        <v>2013</v>
      </c>
      <c r="H353" t="s">
        <v>21</v>
      </c>
      <c r="I353" t="s">
        <v>22</v>
      </c>
      <c r="J353">
        <v>1440392400</v>
      </c>
      <c r="K353">
        <v>1441602000</v>
      </c>
      <c r="L353" s="11">
        <f t="shared" si="40"/>
        <v>42240.208333333328</v>
      </c>
      <c r="M353" s="11">
        <f t="shared" si="41"/>
        <v>42254.208333333328</v>
      </c>
      <c r="N353" t="s">
        <v>23</v>
      </c>
      <c r="O353" t="str">
        <f t="shared" si="42"/>
        <v>music</v>
      </c>
      <c r="P353" t="str">
        <f t="shared" si="43"/>
        <v>rock</v>
      </c>
      <c r="Q353" s="4">
        <f t="shared" si="44"/>
        <v>1.2770715249662619</v>
      </c>
      <c r="R353" s="44">
        <f t="shared" si="45"/>
        <v>47.009935419771487</v>
      </c>
      <c r="S353" s="42">
        <f t="shared" si="46"/>
        <v>14</v>
      </c>
      <c r="T353" s="5">
        <f t="shared" si="47"/>
        <v>3.3578525299836777</v>
      </c>
    </row>
    <row r="354" spans="1:20" x14ac:dyDescent="0.35">
      <c r="A354">
        <v>352</v>
      </c>
      <c r="B354" t="s">
        <v>756</v>
      </c>
      <c r="C354" s="3" t="s">
        <v>757</v>
      </c>
      <c r="D354" s="5">
        <v>2800</v>
      </c>
      <c r="E354" s="5">
        <v>977</v>
      </c>
      <c r="F354" t="s">
        <v>14</v>
      </c>
      <c r="G354">
        <v>33</v>
      </c>
      <c r="H354" t="s">
        <v>15</v>
      </c>
      <c r="I354" t="s">
        <v>16</v>
      </c>
      <c r="J354">
        <v>1446876000</v>
      </c>
      <c r="K354">
        <v>1447567200</v>
      </c>
      <c r="L354" s="11">
        <f t="shared" si="40"/>
        <v>42315.25</v>
      </c>
      <c r="M354" s="11">
        <f t="shared" si="41"/>
        <v>42323.25</v>
      </c>
      <c r="N354" t="s">
        <v>33</v>
      </c>
      <c r="O354" t="str">
        <f t="shared" si="42"/>
        <v>theater</v>
      </c>
      <c r="P354" t="str">
        <f t="shared" si="43"/>
        <v>plays</v>
      </c>
      <c r="Q354" s="4">
        <f t="shared" si="44"/>
        <v>0.34892857142857142</v>
      </c>
      <c r="R354" s="44">
        <f t="shared" si="45"/>
        <v>29.606060606060606</v>
      </c>
      <c r="S354" s="42">
        <f t="shared" si="46"/>
        <v>8</v>
      </c>
      <c r="T354" s="5">
        <f t="shared" si="47"/>
        <v>3.7007575757575757</v>
      </c>
    </row>
    <row r="355" spans="1:20" x14ac:dyDescent="0.35">
      <c r="A355">
        <v>353</v>
      </c>
      <c r="B355" t="s">
        <v>758</v>
      </c>
      <c r="C355" s="3" t="s">
        <v>759</v>
      </c>
      <c r="D355" s="5">
        <v>33600</v>
      </c>
      <c r="E355" s="5">
        <v>137961</v>
      </c>
      <c r="F355" t="s">
        <v>20</v>
      </c>
      <c r="G355">
        <v>1703</v>
      </c>
      <c r="H355" t="s">
        <v>21</v>
      </c>
      <c r="I355" t="s">
        <v>22</v>
      </c>
      <c r="J355">
        <v>1562302800</v>
      </c>
      <c r="K355">
        <v>1562389200</v>
      </c>
      <c r="L355" s="11">
        <f t="shared" si="40"/>
        <v>43651.208333333328</v>
      </c>
      <c r="M355" s="11">
        <f t="shared" si="41"/>
        <v>43652.208333333328</v>
      </c>
      <c r="N355" t="s">
        <v>33</v>
      </c>
      <c r="O355" t="str">
        <f t="shared" si="42"/>
        <v>theater</v>
      </c>
      <c r="P355" t="str">
        <f t="shared" si="43"/>
        <v>plays</v>
      </c>
      <c r="Q355" s="4">
        <f t="shared" si="44"/>
        <v>4.105982142857143</v>
      </c>
      <c r="R355" s="44">
        <f t="shared" si="45"/>
        <v>81.010569583088667</v>
      </c>
      <c r="S355" s="42">
        <f t="shared" si="46"/>
        <v>1</v>
      </c>
      <c r="T355" s="5">
        <f t="shared" si="47"/>
        <v>81.010569583088667</v>
      </c>
    </row>
    <row r="356" spans="1:20" x14ac:dyDescent="0.35">
      <c r="A356">
        <v>354</v>
      </c>
      <c r="B356" t="s">
        <v>760</v>
      </c>
      <c r="C356" s="3" t="s">
        <v>761</v>
      </c>
      <c r="D356" s="5">
        <v>6100</v>
      </c>
      <c r="E356" s="5">
        <v>7548</v>
      </c>
      <c r="F356" t="s">
        <v>20</v>
      </c>
      <c r="G356">
        <v>80</v>
      </c>
      <c r="H356" t="s">
        <v>36</v>
      </c>
      <c r="I356" t="s">
        <v>37</v>
      </c>
      <c r="J356">
        <v>1378184400</v>
      </c>
      <c r="K356">
        <v>1378789200</v>
      </c>
      <c r="L356" s="11">
        <f t="shared" si="40"/>
        <v>41520.208333333336</v>
      </c>
      <c r="M356" s="11">
        <f t="shared" si="41"/>
        <v>41527.208333333336</v>
      </c>
      <c r="N356" t="s">
        <v>42</v>
      </c>
      <c r="O356" t="str">
        <f t="shared" si="42"/>
        <v>film &amp; video</v>
      </c>
      <c r="P356" t="str">
        <f t="shared" si="43"/>
        <v>documentary</v>
      </c>
      <c r="Q356" s="4">
        <f t="shared" si="44"/>
        <v>1.2373770491803278</v>
      </c>
      <c r="R356" s="44">
        <f t="shared" si="45"/>
        <v>94.35</v>
      </c>
      <c r="S356" s="42">
        <f t="shared" si="46"/>
        <v>7</v>
      </c>
      <c r="T356" s="5">
        <f t="shared" si="47"/>
        <v>13.478571428571428</v>
      </c>
    </row>
    <row r="357" spans="1:20" x14ac:dyDescent="0.35">
      <c r="A357">
        <v>355</v>
      </c>
      <c r="B357" t="s">
        <v>762</v>
      </c>
      <c r="C357" s="3" t="s">
        <v>763</v>
      </c>
      <c r="D357" s="5">
        <v>3800</v>
      </c>
      <c r="E357" s="5">
        <v>2241</v>
      </c>
      <c r="F357" t="s">
        <v>47</v>
      </c>
      <c r="G357">
        <v>86</v>
      </c>
      <c r="H357" t="s">
        <v>21</v>
      </c>
      <c r="I357" t="s">
        <v>22</v>
      </c>
      <c r="J357">
        <v>1485064800</v>
      </c>
      <c r="K357">
        <v>1488520800</v>
      </c>
      <c r="L357" s="11">
        <f t="shared" si="40"/>
        <v>42757.25</v>
      </c>
      <c r="M357" s="11">
        <f t="shared" si="41"/>
        <v>42797.25</v>
      </c>
      <c r="N357" t="s">
        <v>65</v>
      </c>
      <c r="O357" t="str">
        <f t="shared" si="42"/>
        <v>technology</v>
      </c>
      <c r="P357" t="str">
        <f t="shared" si="43"/>
        <v>wearables</v>
      </c>
      <c r="Q357" s="4">
        <f t="shared" si="44"/>
        <v>0.58973684210526311</v>
      </c>
      <c r="R357" s="44">
        <f t="shared" si="45"/>
        <v>26.058139534883722</v>
      </c>
      <c r="S357" s="42">
        <f t="shared" si="46"/>
        <v>40</v>
      </c>
      <c r="T357" s="5">
        <f t="shared" si="47"/>
        <v>0.65145348837209305</v>
      </c>
    </row>
    <row r="358" spans="1:20" x14ac:dyDescent="0.35">
      <c r="A358">
        <v>356</v>
      </c>
      <c r="B358" t="s">
        <v>764</v>
      </c>
      <c r="C358" s="3" t="s">
        <v>765</v>
      </c>
      <c r="D358" s="5">
        <v>9300</v>
      </c>
      <c r="E358" s="5">
        <v>3431</v>
      </c>
      <c r="F358" t="s">
        <v>14</v>
      </c>
      <c r="G358">
        <v>40</v>
      </c>
      <c r="H358" t="s">
        <v>107</v>
      </c>
      <c r="I358" t="s">
        <v>108</v>
      </c>
      <c r="J358">
        <v>1326520800</v>
      </c>
      <c r="K358">
        <v>1327298400</v>
      </c>
      <c r="L358" s="11">
        <f t="shared" si="40"/>
        <v>40922.25</v>
      </c>
      <c r="M358" s="11">
        <f t="shared" si="41"/>
        <v>40931.25</v>
      </c>
      <c r="N358" t="s">
        <v>33</v>
      </c>
      <c r="O358" t="str">
        <f t="shared" si="42"/>
        <v>theater</v>
      </c>
      <c r="P358" t="str">
        <f t="shared" si="43"/>
        <v>plays</v>
      </c>
      <c r="Q358" s="4">
        <f t="shared" si="44"/>
        <v>0.36892473118279567</v>
      </c>
      <c r="R358" s="44">
        <f t="shared" si="45"/>
        <v>85.775000000000006</v>
      </c>
      <c r="S358" s="42">
        <f t="shared" si="46"/>
        <v>9</v>
      </c>
      <c r="T358" s="5">
        <f t="shared" si="47"/>
        <v>9.5305555555555568</v>
      </c>
    </row>
    <row r="359" spans="1:20" x14ac:dyDescent="0.35">
      <c r="A359">
        <v>357</v>
      </c>
      <c r="B359" t="s">
        <v>766</v>
      </c>
      <c r="C359" s="3" t="s">
        <v>767</v>
      </c>
      <c r="D359" s="5">
        <v>2300</v>
      </c>
      <c r="E359" s="5">
        <v>4253</v>
      </c>
      <c r="F359" t="s">
        <v>20</v>
      </c>
      <c r="G359">
        <v>41</v>
      </c>
      <c r="H359" t="s">
        <v>21</v>
      </c>
      <c r="I359" t="s">
        <v>22</v>
      </c>
      <c r="J359">
        <v>1441256400</v>
      </c>
      <c r="K359">
        <v>1443416400</v>
      </c>
      <c r="L359" s="11">
        <f t="shared" si="40"/>
        <v>42250.208333333328</v>
      </c>
      <c r="M359" s="11">
        <f t="shared" si="41"/>
        <v>42275.208333333328</v>
      </c>
      <c r="N359" t="s">
        <v>89</v>
      </c>
      <c r="O359" t="str">
        <f t="shared" si="42"/>
        <v>games</v>
      </c>
      <c r="P359" t="str">
        <f t="shared" si="43"/>
        <v>video games</v>
      </c>
      <c r="Q359" s="4">
        <f t="shared" si="44"/>
        <v>1.8491304347826087</v>
      </c>
      <c r="R359" s="44">
        <f t="shared" si="45"/>
        <v>103.73170731707317</v>
      </c>
      <c r="S359" s="42">
        <f t="shared" si="46"/>
        <v>25</v>
      </c>
      <c r="T359" s="5">
        <f t="shared" si="47"/>
        <v>4.149268292682927</v>
      </c>
    </row>
    <row r="360" spans="1:20" x14ac:dyDescent="0.35">
      <c r="A360">
        <v>358</v>
      </c>
      <c r="B360" t="s">
        <v>768</v>
      </c>
      <c r="C360" s="3" t="s">
        <v>769</v>
      </c>
      <c r="D360" s="5">
        <v>9700</v>
      </c>
      <c r="E360" s="5">
        <v>1146</v>
      </c>
      <c r="F360" t="s">
        <v>14</v>
      </c>
      <c r="G360">
        <v>23</v>
      </c>
      <c r="H360" t="s">
        <v>15</v>
      </c>
      <c r="I360" t="s">
        <v>16</v>
      </c>
      <c r="J360">
        <v>1533877200</v>
      </c>
      <c r="K360">
        <v>1534136400</v>
      </c>
      <c r="L360" s="11">
        <f t="shared" si="40"/>
        <v>43322.208333333328</v>
      </c>
      <c r="M360" s="11">
        <f t="shared" si="41"/>
        <v>43325.208333333328</v>
      </c>
      <c r="N360" t="s">
        <v>122</v>
      </c>
      <c r="O360" t="str">
        <f t="shared" si="42"/>
        <v>photography</v>
      </c>
      <c r="P360" t="str">
        <f t="shared" si="43"/>
        <v>photography books</v>
      </c>
      <c r="Q360" s="4">
        <f t="shared" si="44"/>
        <v>0.11814432989690722</v>
      </c>
      <c r="R360" s="44">
        <f t="shared" si="45"/>
        <v>49.826086956521742</v>
      </c>
      <c r="S360" s="42">
        <f t="shared" si="46"/>
        <v>3</v>
      </c>
      <c r="T360" s="5">
        <f t="shared" si="47"/>
        <v>16.608695652173914</v>
      </c>
    </row>
    <row r="361" spans="1:20" x14ac:dyDescent="0.35">
      <c r="A361">
        <v>359</v>
      </c>
      <c r="B361" t="s">
        <v>770</v>
      </c>
      <c r="C361" s="3" t="s">
        <v>771</v>
      </c>
      <c r="D361" s="5">
        <v>4000</v>
      </c>
      <c r="E361" s="5">
        <v>11948</v>
      </c>
      <c r="F361" t="s">
        <v>20</v>
      </c>
      <c r="G361">
        <v>187</v>
      </c>
      <c r="H361" t="s">
        <v>21</v>
      </c>
      <c r="I361" t="s">
        <v>22</v>
      </c>
      <c r="J361">
        <v>1314421200</v>
      </c>
      <c r="K361">
        <v>1315026000</v>
      </c>
      <c r="L361" s="11">
        <f t="shared" si="40"/>
        <v>40782.208333333336</v>
      </c>
      <c r="M361" s="11">
        <f t="shared" si="41"/>
        <v>40789.208333333336</v>
      </c>
      <c r="N361" t="s">
        <v>71</v>
      </c>
      <c r="O361" t="str">
        <f t="shared" si="42"/>
        <v>film &amp; video</v>
      </c>
      <c r="P361" t="str">
        <f t="shared" si="43"/>
        <v>animation</v>
      </c>
      <c r="Q361" s="4">
        <f t="shared" si="44"/>
        <v>2.9870000000000001</v>
      </c>
      <c r="R361" s="44">
        <f t="shared" si="45"/>
        <v>63.893048128342244</v>
      </c>
      <c r="S361" s="42">
        <f t="shared" si="46"/>
        <v>7</v>
      </c>
      <c r="T361" s="5">
        <f t="shared" si="47"/>
        <v>9.1275783040488925</v>
      </c>
    </row>
    <row r="362" spans="1:20" x14ac:dyDescent="0.35">
      <c r="A362">
        <v>360</v>
      </c>
      <c r="B362" t="s">
        <v>772</v>
      </c>
      <c r="C362" s="3" t="s">
        <v>773</v>
      </c>
      <c r="D362" s="5">
        <v>59700</v>
      </c>
      <c r="E362" s="5">
        <v>135132</v>
      </c>
      <c r="F362" t="s">
        <v>20</v>
      </c>
      <c r="G362">
        <v>2875</v>
      </c>
      <c r="H362" t="s">
        <v>40</v>
      </c>
      <c r="I362" t="s">
        <v>41</v>
      </c>
      <c r="J362">
        <v>1293861600</v>
      </c>
      <c r="K362">
        <v>1295071200</v>
      </c>
      <c r="L362" s="11">
        <f t="shared" si="40"/>
        <v>40544.25</v>
      </c>
      <c r="M362" s="11">
        <f t="shared" si="41"/>
        <v>40558.25</v>
      </c>
      <c r="N362" t="s">
        <v>33</v>
      </c>
      <c r="O362" t="str">
        <f t="shared" si="42"/>
        <v>theater</v>
      </c>
      <c r="P362" t="str">
        <f t="shared" si="43"/>
        <v>plays</v>
      </c>
      <c r="Q362" s="4">
        <f t="shared" si="44"/>
        <v>2.2635175879396985</v>
      </c>
      <c r="R362" s="44">
        <f t="shared" si="45"/>
        <v>47.002434782608695</v>
      </c>
      <c r="S362" s="42">
        <f t="shared" si="46"/>
        <v>14</v>
      </c>
      <c r="T362" s="5">
        <f t="shared" si="47"/>
        <v>3.3573167701863356</v>
      </c>
    </row>
    <row r="363" spans="1:20" x14ac:dyDescent="0.35">
      <c r="A363">
        <v>361</v>
      </c>
      <c r="B363" t="s">
        <v>774</v>
      </c>
      <c r="C363" s="3" t="s">
        <v>775</v>
      </c>
      <c r="D363" s="5">
        <v>5500</v>
      </c>
      <c r="E363" s="5">
        <v>9546</v>
      </c>
      <c r="F363" t="s">
        <v>20</v>
      </c>
      <c r="G363">
        <v>88</v>
      </c>
      <c r="H363" t="s">
        <v>21</v>
      </c>
      <c r="I363" t="s">
        <v>22</v>
      </c>
      <c r="J363">
        <v>1507352400</v>
      </c>
      <c r="K363">
        <v>1509426000</v>
      </c>
      <c r="L363" s="11">
        <f t="shared" si="40"/>
        <v>43015.208333333328</v>
      </c>
      <c r="M363" s="11">
        <f t="shared" si="41"/>
        <v>43039.208333333328</v>
      </c>
      <c r="N363" t="s">
        <v>33</v>
      </c>
      <c r="O363" t="str">
        <f t="shared" si="42"/>
        <v>theater</v>
      </c>
      <c r="P363" t="str">
        <f t="shared" si="43"/>
        <v>plays</v>
      </c>
      <c r="Q363" s="4">
        <f t="shared" si="44"/>
        <v>1.7356363636363636</v>
      </c>
      <c r="R363" s="44">
        <f t="shared" si="45"/>
        <v>108.47727272727273</v>
      </c>
      <c r="S363" s="42">
        <f t="shared" si="46"/>
        <v>24</v>
      </c>
      <c r="T363" s="5">
        <f t="shared" si="47"/>
        <v>4.5198863636363642</v>
      </c>
    </row>
    <row r="364" spans="1:20" x14ac:dyDescent="0.35">
      <c r="A364">
        <v>362</v>
      </c>
      <c r="B364" t="s">
        <v>776</v>
      </c>
      <c r="C364" s="3" t="s">
        <v>777</v>
      </c>
      <c r="D364" s="5">
        <v>3700</v>
      </c>
      <c r="E364" s="5">
        <v>13755</v>
      </c>
      <c r="F364" t="s">
        <v>20</v>
      </c>
      <c r="G364">
        <v>191</v>
      </c>
      <c r="H364" t="s">
        <v>21</v>
      </c>
      <c r="I364" t="s">
        <v>22</v>
      </c>
      <c r="J364">
        <v>1296108000</v>
      </c>
      <c r="K364">
        <v>1299391200</v>
      </c>
      <c r="L364" s="11">
        <f t="shared" si="40"/>
        <v>40570.25</v>
      </c>
      <c r="M364" s="11">
        <f t="shared" si="41"/>
        <v>40608.25</v>
      </c>
      <c r="N364" t="s">
        <v>23</v>
      </c>
      <c r="O364" t="str">
        <f t="shared" si="42"/>
        <v>music</v>
      </c>
      <c r="P364" t="str">
        <f t="shared" si="43"/>
        <v>rock</v>
      </c>
      <c r="Q364" s="4">
        <f t="shared" si="44"/>
        <v>3.7175675675675675</v>
      </c>
      <c r="R364" s="44">
        <f t="shared" si="45"/>
        <v>72.015706806282722</v>
      </c>
      <c r="S364" s="42">
        <f t="shared" si="46"/>
        <v>38</v>
      </c>
      <c r="T364" s="5">
        <f t="shared" si="47"/>
        <v>1.8951501791127032</v>
      </c>
    </row>
    <row r="365" spans="1:20" x14ac:dyDescent="0.35">
      <c r="A365">
        <v>363</v>
      </c>
      <c r="B365" t="s">
        <v>778</v>
      </c>
      <c r="C365" s="3" t="s">
        <v>779</v>
      </c>
      <c r="D365" s="5">
        <v>5200</v>
      </c>
      <c r="E365" s="5">
        <v>8330</v>
      </c>
      <c r="F365" t="s">
        <v>20</v>
      </c>
      <c r="G365">
        <v>139</v>
      </c>
      <c r="H365" t="s">
        <v>21</v>
      </c>
      <c r="I365" t="s">
        <v>22</v>
      </c>
      <c r="J365">
        <v>1324965600</v>
      </c>
      <c r="K365">
        <v>1325052000</v>
      </c>
      <c r="L365" s="11">
        <f t="shared" si="40"/>
        <v>40904.25</v>
      </c>
      <c r="M365" s="11">
        <f t="shared" si="41"/>
        <v>40905.25</v>
      </c>
      <c r="N365" t="s">
        <v>23</v>
      </c>
      <c r="O365" t="str">
        <f t="shared" si="42"/>
        <v>music</v>
      </c>
      <c r="P365" t="str">
        <f t="shared" si="43"/>
        <v>rock</v>
      </c>
      <c r="Q365" s="4">
        <f t="shared" si="44"/>
        <v>1.601923076923077</v>
      </c>
      <c r="R365" s="44">
        <f t="shared" si="45"/>
        <v>59.928057553956833</v>
      </c>
      <c r="S365" s="42">
        <f t="shared" si="46"/>
        <v>1</v>
      </c>
      <c r="T365" s="5">
        <f t="shared" si="47"/>
        <v>59.928057553956833</v>
      </c>
    </row>
    <row r="366" spans="1:20" x14ac:dyDescent="0.35">
      <c r="A366">
        <v>364</v>
      </c>
      <c r="B366" t="s">
        <v>780</v>
      </c>
      <c r="C366" s="3" t="s">
        <v>781</v>
      </c>
      <c r="D366" s="5">
        <v>900</v>
      </c>
      <c r="E366" s="5">
        <v>14547</v>
      </c>
      <c r="F366" t="s">
        <v>20</v>
      </c>
      <c r="G366">
        <v>186</v>
      </c>
      <c r="H366" t="s">
        <v>21</v>
      </c>
      <c r="I366" t="s">
        <v>22</v>
      </c>
      <c r="J366">
        <v>1520229600</v>
      </c>
      <c r="K366">
        <v>1522818000</v>
      </c>
      <c r="L366" s="11">
        <f t="shared" si="40"/>
        <v>43164.25</v>
      </c>
      <c r="M366" s="11">
        <f t="shared" si="41"/>
        <v>43194.208333333328</v>
      </c>
      <c r="N366" t="s">
        <v>60</v>
      </c>
      <c r="O366" t="str">
        <f t="shared" si="42"/>
        <v>music</v>
      </c>
      <c r="P366" t="str">
        <f t="shared" si="43"/>
        <v>indie rock</v>
      </c>
      <c r="Q366" s="4">
        <f t="shared" si="44"/>
        <v>16.163333333333334</v>
      </c>
      <c r="R366" s="44">
        <f t="shared" si="45"/>
        <v>78.209677419354833</v>
      </c>
      <c r="S366" s="42">
        <f t="shared" si="46"/>
        <v>29.958333333328483</v>
      </c>
      <c r="T366" s="5">
        <f t="shared" si="47"/>
        <v>2.6106151016200556</v>
      </c>
    </row>
    <row r="367" spans="1:20" x14ac:dyDescent="0.35">
      <c r="A367">
        <v>365</v>
      </c>
      <c r="B367" t="s">
        <v>782</v>
      </c>
      <c r="C367" s="3" t="s">
        <v>783</v>
      </c>
      <c r="D367" s="5">
        <v>1600</v>
      </c>
      <c r="E367" s="5">
        <v>11735</v>
      </c>
      <c r="F367" t="s">
        <v>20</v>
      </c>
      <c r="G367">
        <v>112</v>
      </c>
      <c r="H367" t="s">
        <v>26</v>
      </c>
      <c r="I367" t="s">
        <v>27</v>
      </c>
      <c r="J367">
        <v>1482991200</v>
      </c>
      <c r="K367">
        <v>1485324000</v>
      </c>
      <c r="L367" s="11">
        <f t="shared" si="40"/>
        <v>42733.25</v>
      </c>
      <c r="M367" s="11">
        <f t="shared" si="41"/>
        <v>42760.25</v>
      </c>
      <c r="N367" t="s">
        <v>33</v>
      </c>
      <c r="O367" t="str">
        <f t="shared" si="42"/>
        <v>theater</v>
      </c>
      <c r="P367" t="str">
        <f t="shared" si="43"/>
        <v>plays</v>
      </c>
      <c r="Q367" s="4">
        <f t="shared" si="44"/>
        <v>7.3343749999999996</v>
      </c>
      <c r="R367" s="44">
        <f t="shared" si="45"/>
        <v>104.77678571428571</v>
      </c>
      <c r="S367" s="42">
        <f t="shared" si="46"/>
        <v>27</v>
      </c>
      <c r="T367" s="5">
        <f t="shared" si="47"/>
        <v>3.880621693121693</v>
      </c>
    </row>
    <row r="368" spans="1:20" x14ac:dyDescent="0.35">
      <c r="A368">
        <v>366</v>
      </c>
      <c r="B368" t="s">
        <v>784</v>
      </c>
      <c r="C368" s="3" t="s">
        <v>785</v>
      </c>
      <c r="D368" s="5">
        <v>1800</v>
      </c>
      <c r="E368" s="5">
        <v>10658</v>
      </c>
      <c r="F368" t="s">
        <v>20</v>
      </c>
      <c r="G368">
        <v>101</v>
      </c>
      <c r="H368" t="s">
        <v>21</v>
      </c>
      <c r="I368" t="s">
        <v>22</v>
      </c>
      <c r="J368">
        <v>1294034400</v>
      </c>
      <c r="K368">
        <v>1294120800</v>
      </c>
      <c r="L368" s="11">
        <f t="shared" si="40"/>
        <v>40546.25</v>
      </c>
      <c r="M368" s="11">
        <f t="shared" si="41"/>
        <v>40547.25</v>
      </c>
      <c r="N368" t="s">
        <v>33</v>
      </c>
      <c r="O368" t="str">
        <f t="shared" si="42"/>
        <v>theater</v>
      </c>
      <c r="P368" t="str">
        <f t="shared" si="43"/>
        <v>plays</v>
      </c>
      <c r="Q368" s="4">
        <f t="shared" si="44"/>
        <v>5.9211111111111112</v>
      </c>
      <c r="R368" s="44">
        <f t="shared" si="45"/>
        <v>105.52475247524752</v>
      </c>
      <c r="S368" s="42">
        <f t="shared" si="46"/>
        <v>1</v>
      </c>
      <c r="T368" s="5">
        <f t="shared" si="47"/>
        <v>105.52475247524752</v>
      </c>
    </row>
    <row r="369" spans="1:20" x14ac:dyDescent="0.35">
      <c r="A369">
        <v>367</v>
      </c>
      <c r="B369" t="s">
        <v>786</v>
      </c>
      <c r="C369" s="3" t="s">
        <v>787</v>
      </c>
      <c r="D369" s="5">
        <v>9900</v>
      </c>
      <c r="E369" s="5">
        <v>1870</v>
      </c>
      <c r="F369" t="s">
        <v>14</v>
      </c>
      <c r="G369">
        <v>75</v>
      </c>
      <c r="H369" t="s">
        <v>21</v>
      </c>
      <c r="I369" t="s">
        <v>22</v>
      </c>
      <c r="J369">
        <v>1413608400</v>
      </c>
      <c r="K369">
        <v>1415685600</v>
      </c>
      <c r="L369" s="11">
        <f t="shared" si="40"/>
        <v>41930.208333333336</v>
      </c>
      <c r="M369" s="11">
        <f t="shared" si="41"/>
        <v>41954.25</v>
      </c>
      <c r="N369" t="s">
        <v>33</v>
      </c>
      <c r="O369" t="str">
        <f t="shared" si="42"/>
        <v>theater</v>
      </c>
      <c r="P369" t="str">
        <f t="shared" si="43"/>
        <v>plays</v>
      </c>
      <c r="Q369" s="4">
        <f t="shared" si="44"/>
        <v>0.18888888888888888</v>
      </c>
      <c r="R369" s="44">
        <f t="shared" si="45"/>
        <v>24.933333333333334</v>
      </c>
      <c r="S369" s="42">
        <f t="shared" si="46"/>
        <v>24.041666666664241</v>
      </c>
      <c r="T369" s="5">
        <f t="shared" si="47"/>
        <v>1.0370883882150093</v>
      </c>
    </row>
    <row r="370" spans="1:20" x14ac:dyDescent="0.35">
      <c r="A370">
        <v>368</v>
      </c>
      <c r="B370" t="s">
        <v>788</v>
      </c>
      <c r="C370" s="3" t="s">
        <v>789</v>
      </c>
      <c r="D370" s="5">
        <v>5200</v>
      </c>
      <c r="E370" s="5">
        <v>14394</v>
      </c>
      <c r="F370" t="s">
        <v>20</v>
      </c>
      <c r="G370">
        <v>206</v>
      </c>
      <c r="H370" t="s">
        <v>40</v>
      </c>
      <c r="I370" t="s">
        <v>41</v>
      </c>
      <c r="J370">
        <v>1286946000</v>
      </c>
      <c r="K370">
        <v>1288933200</v>
      </c>
      <c r="L370" s="11">
        <f t="shared" si="40"/>
        <v>40464.208333333336</v>
      </c>
      <c r="M370" s="11">
        <f t="shared" si="41"/>
        <v>40487.208333333336</v>
      </c>
      <c r="N370" t="s">
        <v>42</v>
      </c>
      <c r="O370" t="str">
        <f t="shared" si="42"/>
        <v>film &amp; video</v>
      </c>
      <c r="P370" t="str">
        <f t="shared" si="43"/>
        <v>documentary</v>
      </c>
      <c r="Q370" s="4">
        <f t="shared" si="44"/>
        <v>2.7680769230769231</v>
      </c>
      <c r="R370" s="44">
        <f t="shared" si="45"/>
        <v>69.873786407766985</v>
      </c>
      <c r="S370" s="42">
        <f t="shared" si="46"/>
        <v>23</v>
      </c>
      <c r="T370" s="5">
        <f t="shared" si="47"/>
        <v>3.0379907133811734</v>
      </c>
    </row>
    <row r="371" spans="1:20" x14ac:dyDescent="0.35">
      <c r="A371">
        <v>369</v>
      </c>
      <c r="B371" t="s">
        <v>790</v>
      </c>
      <c r="C371" s="3" t="s">
        <v>791</v>
      </c>
      <c r="D371" s="5">
        <v>5400</v>
      </c>
      <c r="E371" s="5">
        <v>14743</v>
      </c>
      <c r="F371" t="s">
        <v>20</v>
      </c>
      <c r="G371">
        <v>154</v>
      </c>
      <c r="H371" t="s">
        <v>21</v>
      </c>
      <c r="I371" t="s">
        <v>22</v>
      </c>
      <c r="J371">
        <v>1359871200</v>
      </c>
      <c r="K371">
        <v>1363237200</v>
      </c>
      <c r="L371" s="11">
        <f t="shared" si="40"/>
        <v>41308.25</v>
      </c>
      <c r="M371" s="11">
        <f t="shared" si="41"/>
        <v>41347.208333333336</v>
      </c>
      <c r="N371" t="s">
        <v>269</v>
      </c>
      <c r="O371" t="str">
        <f t="shared" si="42"/>
        <v>film &amp; video</v>
      </c>
      <c r="P371" t="str">
        <f t="shared" si="43"/>
        <v>television</v>
      </c>
      <c r="Q371" s="4">
        <f t="shared" si="44"/>
        <v>2.730185185185185</v>
      </c>
      <c r="R371" s="44">
        <f t="shared" si="45"/>
        <v>95.733766233766232</v>
      </c>
      <c r="S371" s="42">
        <f t="shared" si="46"/>
        <v>38.958333333335759</v>
      </c>
      <c r="T371" s="5">
        <f t="shared" si="47"/>
        <v>2.4573373150911726</v>
      </c>
    </row>
    <row r="372" spans="1:20" x14ac:dyDescent="0.35">
      <c r="A372">
        <v>370</v>
      </c>
      <c r="B372" t="s">
        <v>792</v>
      </c>
      <c r="C372" s="3" t="s">
        <v>793</v>
      </c>
      <c r="D372" s="5">
        <v>112300</v>
      </c>
      <c r="E372" s="5">
        <v>178965</v>
      </c>
      <c r="F372" t="s">
        <v>20</v>
      </c>
      <c r="G372">
        <v>5966</v>
      </c>
      <c r="H372" t="s">
        <v>21</v>
      </c>
      <c r="I372" t="s">
        <v>22</v>
      </c>
      <c r="J372">
        <v>1555304400</v>
      </c>
      <c r="K372">
        <v>1555822800</v>
      </c>
      <c r="L372" s="11">
        <f t="shared" si="40"/>
        <v>43570.208333333328</v>
      </c>
      <c r="M372" s="11">
        <f t="shared" si="41"/>
        <v>43576.208333333328</v>
      </c>
      <c r="N372" t="s">
        <v>33</v>
      </c>
      <c r="O372" t="str">
        <f t="shared" si="42"/>
        <v>theater</v>
      </c>
      <c r="P372" t="str">
        <f t="shared" si="43"/>
        <v>plays</v>
      </c>
      <c r="Q372" s="4">
        <f t="shared" si="44"/>
        <v>1.593633125556545</v>
      </c>
      <c r="R372" s="44">
        <f t="shared" si="45"/>
        <v>29.997485752598056</v>
      </c>
      <c r="S372" s="42">
        <f t="shared" si="46"/>
        <v>6</v>
      </c>
      <c r="T372" s="5">
        <f t="shared" si="47"/>
        <v>4.9995809587663427</v>
      </c>
    </row>
    <row r="373" spans="1:20" x14ac:dyDescent="0.35">
      <c r="A373">
        <v>371</v>
      </c>
      <c r="B373" t="s">
        <v>794</v>
      </c>
      <c r="C373" s="3" t="s">
        <v>795</v>
      </c>
      <c r="D373" s="5">
        <v>189200</v>
      </c>
      <c r="E373" s="5">
        <v>128410</v>
      </c>
      <c r="F373" t="s">
        <v>14</v>
      </c>
      <c r="G373">
        <v>2176</v>
      </c>
      <c r="H373" t="s">
        <v>21</v>
      </c>
      <c r="I373" t="s">
        <v>22</v>
      </c>
      <c r="J373">
        <v>1423375200</v>
      </c>
      <c r="K373">
        <v>1427778000</v>
      </c>
      <c r="L373" s="11">
        <f t="shared" si="40"/>
        <v>42043.25</v>
      </c>
      <c r="M373" s="11">
        <f t="shared" si="41"/>
        <v>42094.208333333328</v>
      </c>
      <c r="N373" t="s">
        <v>33</v>
      </c>
      <c r="O373" t="str">
        <f t="shared" si="42"/>
        <v>theater</v>
      </c>
      <c r="P373" t="str">
        <f t="shared" si="43"/>
        <v>plays</v>
      </c>
      <c r="Q373" s="4">
        <f t="shared" si="44"/>
        <v>0.67869978858350954</v>
      </c>
      <c r="R373" s="44">
        <f t="shared" si="45"/>
        <v>59.011948529411768</v>
      </c>
      <c r="S373" s="42">
        <f t="shared" si="46"/>
        <v>50.958333333328483</v>
      </c>
      <c r="T373" s="5">
        <f t="shared" si="47"/>
        <v>1.1580431436680436</v>
      </c>
    </row>
    <row r="374" spans="1:20" ht="31" x14ac:dyDescent="0.35">
      <c r="A374">
        <v>372</v>
      </c>
      <c r="B374" t="s">
        <v>796</v>
      </c>
      <c r="C374" s="3" t="s">
        <v>797</v>
      </c>
      <c r="D374" s="5">
        <v>900</v>
      </c>
      <c r="E374" s="5">
        <v>14324</v>
      </c>
      <c r="F374" t="s">
        <v>20</v>
      </c>
      <c r="G374">
        <v>169</v>
      </c>
      <c r="H374" t="s">
        <v>21</v>
      </c>
      <c r="I374" t="s">
        <v>22</v>
      </c>
      <c r="J374">
        <v>1420696800</v>
      </c>
      <c r="K374">
        <v>1422424800</v>
      </c>
      <c r="L374" s="11">
        <f t="shared" si="40"/>
        <v>42012.25</v>
      </c>
      <c r="M374" s="11">
        <f t="shared" si="41"/>
        <v>42032.25</v>
      </c>
      <c r="N374" t="s">
        <v>42</v>
      </c>
      <c r="O374" t="str">
        <f t="shared" si="42"/>
        <v>film &amp; video</v>
      </c>
      <c r="P374" t="str">
        <f t="shared" si="43"/>
        <v>documentary</v>
      </c>
      <c r="Q374" s="4">
        <f t="shared" si="44"/>
        <v>15.915555555555555</v>
      </c>
      <c r="R374" s="44">
        <f t="shared" si="45"/>
        <v>84.757396449704146</v>
      </c>
      <c r="S374" s="42">
        <f t="shared" si="46"/>
        <v>20</v>
      </c>
      <c r="T374" s="5">
        <f t="shared" si="47"/>
        <v>4.2378698224852069</v>
      </c>
    </row>
    <row r="375" spans="1:20" x14ac:dyDescent="0.35">
      <c r="A375">
        <v>373</v>
      </c>
      <c r="B375" t="s">
        <v>798</v>
      </c>
      <c r="C375" s="3" t="s">
        <v>799</v>
      </c>
      <c r="D375" s="5">
        <v>22500</v>
      </c>
      <c r="E375" s="5">
        <v>164291</v>
      </c>
      <c r="F375" t="s">
        <v>20</v>
      </c>
      <c r="G375">
        <v>2106</v>
      </c>
      <c r="H375" t="s">
        <v>21</v>
      </c>
      <c r="I375" t="s">
        <v>22</v>
      </c>
      <c r="J375">
        <v>1502946000</v>
      </c>
      <c r="K375">
        <v>1503637200</v>
      </c>
      <c r="L375" s="11">
        <f t="shared" si="40"/>
        <v>42964.208333333328</v>
      </c>
      <c r="M375" s="11">
        <f t="shared" si="41"/>
        <v>42972.208333333328</v>
      </c>
      <c r="N375" t="s">
        <v>33</v>
      </c>
      <c r="O375" t="str">
        <f t="shared" si="42"/>
        <v>theater</v>
      </c>
      <c r="P375" t="str">
        <f t="shared" si="43"/>
        <v>plays</v>
      </c>
      <c r="Q375" s="4">
        <f t="shared" si="44"/>
        <v>7.3018222222222224</v>
      </c>
      <c r="R375" s="44">
        <f t="shared" si="45"/>
        <v>78.010921177587846</v>
      </c>
      <c r="S375" s="42">
        <f t="shared" si="46"/>
        <v>8</v>
      </c>
      <c r="T375" s="5">
        <f t="shared" si="47"/>
        <v>9.7513651471984808</v>
      </c>
    </row>
    <row r="376" spans="1:20" ht="31" x14ac:dyDescent="0.35">
      <c r="A376">
        <v>374</v>
      </c>
      <c r="B376" t="s">
        <v>800</v>
      </c>
      <c r="C376" s="3" t="s">
        <v>801</v>
      </c>
      <c r="D376" s="5">
        <v>167400</v>
      </c>
      <c r="E376" s="5">
        <v>22073</v>
      </c>
      <c r="F376" t="s">
        <v>14</v>
      </c>
      <c r="G376">
        <v>441</v>
      </c>
      <c r="H376" t="s">
        <v>21</v>
      </c>
      <c r="I376" t="s">
        <v>22</v>
      </c>
      <c r="J376">
        <v>1547186400</v>
      </c>
      <c r="K376">
        <v>1547618400</v>
      </c>
      <c r="L376" s="11">
        <f t="shared" si="40"/>
        <v>43476.25</v>
      </c>
      <c r="M376" s="11">
        <f t="shared" si="41"/>
        <v>43481.25</v>
      </c>
      <c r="N376" t="s">
        <v>42</v>
      </c>
      <c r="O376" t="str">
        <f t="shared" si="42"/>
        <v>film &amp; video</v>
      </c>
      <c r="P376" t="str">
        <f t="shared" si="43"/>
        <v>documentary</v>
      </c>
      <c r="Q376" s="4">
        <f t="shared" si="44"/>
        <v>0.13185782556750297</v>
      </c>
      <c r="R376" s="44">
        <f t="shared" si="45"/>
        <v>50.05215419501134</v>
      </c>
      <c r="S376" s="42">
        <f t="shared" si="46"/>
        <v>5</v>
      </c>
      <c r="T376" s="5">
        <f t="shared" si="47"/>
        <v>10.010430839002268</v>
      </c>
    </row>
    <row r="377" spans="1:20" ht="31" x14ac:dyDescent="0.35">
      <c r="A377">
        <v>375</v>
      </c>
      <c r="B377" t="s">
        <v>802</v>
      </c>
      <c r="C377" s="3" t="s">
        <v>803</v>
      </c>
      <c r="D377" s="5">
        <v>2700</v>
      </c>
      <c r="E377" s="5">
        <v>1479</v>
      </c>
      <c r="F377" t="s">
        <v>14</v>
      </c>
      <c r="G377">
        <v>25</v>
      </c>
      <c r="H377" t="s">
        <v>21</v>
      </c>
      <c r="I377" t="s">
        <v>22</v>
      </c>
      <c r="J377">
        <v>1444971600</v>
      </c>
      <c r="K377">
        <v>1449900000</v>
      </c>
      <c r="L377" s="11">
        <f t="shared" si="40"/>
        <v>42293.208333333328</v>
      </c>
      <c r="M377" s="11">
        <f t="shared" si="41"/>
        <v>42350.25</v>
      </c>
      <c r="N377" t="s">
        <v>60</v>
      </c>
      <c r="O377" t="str">
        <f t="shared" si="42"/>
        <v>music</v>
      </c>
      <c r="P377" t="str">
        <f t="shared" si="43"/>
        <v>indie rock</v>
      </c>
      <c r="Q377" s="4">
        <f t="shared" si="44"/>
        <v>0.54777777777777781</v>
      </c>
      <c r="R377" s="44">
        <f t="shared" si="45"/>
        <v>59.16</v>
      </c>
      <c r="S377" s="42">
        <f t="shared" si="46"/>
        <v>57.041666666671517</v>
      </c>
      <c r="T377" s="5">
        <f t="shared" si="47"/>
        <v>1.0371365960554266</v>
      </c>
    </row>
    <row r="378" spans="1:20" x14ac:dyDescent="0.35">
      <c r="A378">
        <v>376</v>
      </c>
      <c r="B378" t="s">
        <v>804</v>
      </c>
      <c r="C378" s="3" t="s">
        <v>805</v>
      </c>
      <c r="D378" s="5">
        <v>3400</v>
      </c>
      <c r="E378" s="5">
        <v>12275</v>
      </c>
      <c r="F378" t="s">
        <v>20</v>
      </c>
      <c r="G378">
        <v>131</v>
      </c>
      <c r="H378" t="s">
        <v>21</v>
      </c>
      <c r="I378" t="s">
        <v>22</v>
      </c>
      <c r="J378">
        <v>1404622800</v>
      </c>
      <c r="K378">
        <v>1405141200</v>
      </c>
      <c r="L378" s="11">
        <f t="shared" si="40"/>
        <v>41826.208333333336</v>
      </c>
      <c r="M378" s="11">
        <f t="shared" si="41"/>
        <v>41832.208333333336</v>
      </c>
      <c r="N378" t="s">
        <v>23</v>
      </c>
      <c r="O378" t="str">
        <f t="shared" si="42"/>
        <v>music</v>
      </c>
      <c r="P378" t="str">
        <f t="shared" si="43"/>
        <v>rock</v>
      </c>
      <c r="Q378" s="4">
        <f t="shared" si="44"/>
        <v>3.6102941176470589</v>
      </c>
      <c r="R378" s="44">
        <f t="shared" si="45"/>
        <v>93.702290076335885</v>
      </c>
      <c r="S378" s="42">
        <f t="shared" si="46"/>
        <v>6</v>
      </c>
      <c r="T378" s="5">
        <f t="shared" si="47"/>
        <v>15.617048346055981</v>
      </c>
    </row>
    <row r="379" spans="1:20" x14ac:dyDescent="0.35">
      <c r="A379">
        <v>377</v>
      </c>
      <c r="B379" t="s">
        <v>806</v>
      </c>
      <c r="C379" s="3" t="s">
        <v>807</v>
      </c>
      <c r="D379" s="5">
        <v>49700</v>
      </c>
      <c r="E379" s="5">
        <v>5098</v>
      </c>
      <c r="F379" t="s">
        <v>14</v>
      </c>
      <c r="G379">
        <v>127</v>
      </c>
      <c r="H379" t="s">
        <v>21</v>
      </c>
      <c r="I379" t="s">
        <v>22</v>
      </c>
      <c r="J379">
        <v>1571720400</v>
      </c>
      <c r="K379">
        <v>1572933600</v>
      </c>
      <c r="L379" s="11">
        <f t="shared" si="40"/>
        <v>43760.208333333328</v>
      </c>
      <c r="M379" s="11">
        <f t="shared" si="41"/>
        <v>43774.25</v>
      </c>
      <c r="N379" t="s">
        <v>33</v>
      </c>
      <c r="O379" t="str">
        <f t="shared" si="42"/>
        <v>theater</v>
      </c>
      <c r="P379" t="str">
        <f t="shared" si="43"/>
        <v>plays</v>
      </c>
      <c r="Q379" s="4">
        <f t="shared" si="44"/>
        <v>0.10257545271629778</v>
      </c>
      <c r="R379" s="44">
        <f t="shared" si="45"/>
        <v>40.14173228346457</v>
      </c>
      <c r="S379" s="42">
        <f t="shared" si="46"/>
        <v>14.041666666671517</v>
      </c>
      <c r="T379" s="5">
        <f t="shared" si="47"/>
        <v>2.8587583822042042</v>
      </c>
    </row>
    <row r="380" spans="1:20" x14ac:dyDescent="0.35">
      <c r="A380">
        <v>378</v>
      </c>
      <c r="B380" t="s">
        <v>808</v>
      </c>
      <c r="C380" s="3" t="s">
        <v>809</v>
      </c>
      <c r="D380" s="5">
        <v>178200</v>
      </c>
      <c r="E380" s="5">
        <v>24882</v>
      </c>
      <c r="F380" t="s">
        <v>14</v>
      </c>
      <c r="G380">
        <v>355</v>
      </c>
      <c r="H380" t="s">
        <v>21</v>
      </c>
      <c r="I380" t="s">
        <v>22</v>
      </c>
      <c r="J380">
        <v>1526878800</v>
      </c>
      <c r="K380">
        <v>1530162000</v>
      </c>
      <c r="L380" s="11">
        <f t="shared" si="40"/>
        <v>43241.208333333328</v>
      </c>
      <c r="M380" s="11">
        <f t="shared" si="41"/>
        <v>43279.208333333328</v>
      </c>
      <c r="N380" t="s">
        <v>42</v>
      </c>
      <c r="O380" t="str">
        <f t="shared" si="42"/>
        <v>film &amp; video</v>
      </c>
      <c r="P380" t="str">
        <f t="shared" si="43"/>
        <v>documentary</v>
      </c>
      <c r="Q380" s="4">
        <f t="shared" si="44"/>
        <v>0.13962962962962963</v>
      </c>
      <c r="R380" s="44">
        <f t="shared" si="45"/>
        <v>70.090140845070422</v>
      </c>
      <c r="S380" s="42">
        <f t="shared" si="46"/>
        <v>38</v>
      </c>
      <c r="T380" s="5">
        <f t="shared" si="47"/>
        <v>1.844477390659748</v>
      </c>
    </row>
    <row r="381" spans="1:20" x14ac:dyDescent="0.35">
      <c r="A381">
        <v>379</v>
      </c>
      <c r="B381" t="s">
        <v>810</v>
      </c>
      <c r="C381" s="3" t="s">
        <v>811</v>
      </c>
      <c r="D381" s="5">
        <v>7200</v>
      </c>
      <c r="E381" s="5">
        <v>2912</v>
      </c>
      <c r="F381" t="s">
        <v>14</v>
      </c>
      <c r="G381">
        <v>44</v>
      </c>
      <c r="H381" t="s">
        <v>40</v>
      </c>
      <c r="I381" t="s">
        <v>41</v>
      </c>
      <c r="J381">
        <v>1319691600</v>
      </c>
      <c r="K381">
        <v>1320904800</v>
      </c>
      <c r="L381" s="11">
        <f t="shared" si="40"/>
        <v>40843.208333333336</v>
      </c>
      <c r="M381" s="11">
        <f t="shared" si="41"/>
        <v>40857.25</v>
      </c>
      <c r="N381" t="s">
        <v>33</v>
      </c>
      <c r="O381" t="str">
        <f t="shared" si="42"/>
        <v>theater</v>
      </c>
      <c r="P381" t="str">
        <f t="shared" si="43"/>
        <v>plays</v>
      </c>
      <c r="Q381" s="4">
        <f t="shared" si="44"/>
        <v>0.40444444444444444</v>
      </c>
      <c r="R381" s="44">
        <f t="shared" si="45"/>
        <v>66.181818181818187</v>
      </c>
      <c r="S381" s="42">
        <f t="shared" si="46"/>
        <v>14.041666666664241</v>
      </c>
      <c r="T381" s="5">
        <f t="shared" si="47"/>
        <v>4.7132452117623469</v>
      </c>
    </row>
    <row r="382" spans="1:20" ht="31" x14ac:dyDescent="0.35">
      <c r="A382">
        <v>380</v>
      </c>
      <c r="B382" t="s">
        <v>812</v>
      </c>
      <c r="C382" s="3" t="s">
        <v>813</v>
      </c>
      <c r="D382" s="5">
        <v>2500</v>
      </c>
      <c r="E382" s="5">
        <v>4008</v>
      </c>
      <c r="F382" t="s">
        <v>20</v>
      </c>
      <c r="G382">
        <v>84</v>
      </c>
      <c r="H382" t="s">
        <v>21</v>
      </c>
      <c r="I382" t="s">
        <v>22</v>
      </c>
      <c r="J382">
        <v>1371963600</v>
      </c>
      <c r="K382">
        <v>1372395600</v>
      </c>
      <c r="L382" s="11">
        <f t="shared" si="40"/>
        <v>41448.208333333336</v>
      </c>
      <c r="M382" s="11">
        <f t="shared" si="41"/>
        <v>41453.208333333336</v>
      </c>
      <c r="N382" t="s">
        <v>33</v>
      </c>
      <c r="O382" t="str">
        <f t="shared" si="42"/>
        <v>theater</v>
      </c>
      <c r="P382" t="str">
        <f t="shared" si="43"/>
        <v>plays</v>
      </c>
      <c r="Q382" s="4">
        <f t="shared" si="44"/>
        <v>1.6032</v>
      </c>
      <c r="R382" s="44">
        <f t="shared" si="45"/>
        <v>47.714285714285715</v>
      </c>
      <c r="S382" s="42">
        <f t="shared" si="46"/>
        <v>5</v>
      </c>
      <c r="T382" s="5">
        <f t="shared" si="47"/>
        <v>9.5428571428571427</v>
      </c>
    </row>
    <row r="383" spans="1:20" x14ac:dyDescent="0.35">
      <c r="A383">
        <v>381</v>
      </c>
      <c r="B383" t="s">
        <v>814</v>
      </c>
      <c r="C383" s="3" t="s">
        <v>815</v>
      </c>
      <c r="D383" s="5">
        <v>5300</v>
      </c>
      <c r="E383" s="5">
        <v>9749</v>
      </c>
      <c r="F383" t="s">
        <v>20</v>
      </c>
      <c r="G383">
        <v>155</v>
      </c>
      <c r="H383" t="s">
        <v>21</v>
      </c>
      <c r="I383" t="s">
        <v>22</v>
      </c>
      <c r="J383">
        <v>1433739600</v>
      </c>
      <c r="K383">
        <v>1437714000</v>
      </c>
      <c r="L383" s="11">
        <f t="shared" si="40"/>
        <v>42163.208333333328</v>
      </c>
      <c r="M383" s="11">
        <f t="shared" si="41"/>
        <v>42209.208333333328</v>
      </c>
      <c r="N383" t="s">
        <v>33</v>
      </c>
      <c r="O383" t="str">
        <f t="shared" si="42"/>
        <v>theater</v>
      </c>
      <c r="P383" t="str">
        <f t="shared" si="43"/>
        <v>plays</v>
      </c>
      <c r="Q383" s="4">
        <f t="shared" si="44"/>
        <v>1.8394339622641509</v>
      </c>
      <c r="R383" s="44">
        <f t="shared" si="45"/>
        <v>62.896774193548389</v>
      </c>
      <c r="S383" s="42">
        <f t="shared" si="46"/>
        <v>46</v>
      </c>
      <c r="T383" s="5">
        <f t="shared" si="47"/>
        <v>1.3673211781206172</v>
      </c>
    </row>
    <row r="384" spans="1:20" ht="31" x14ac:dyDescent="0.35">
      <c r="A384">
        <v>382</v>
      </c>
      <c r="B384" t="s">
        <v>816</v>
      </c>
      <c r="C384" s="3" t="s">
        <v>817</v>
      </c>
      <c r="D384" s="5">
        <v>9100</v>
      </c>
      <c r="E384" s="5">
        <v>5803</v>
      </c>
      <c r="F384" t="s">
        <v>14</v>
      </c>
      <c r="G384">
        <v>67</v>
      </c>
      <c r="H384" t="s">
        <v>21</v>
      </c>
      <c r="I384" t="s">
        <v>22</v>
      </c>
      <c r="J384">
        <v>1508130000</v>
      </c>
      <c r="K384">
        <v>1509771600</v>
      </c>
      <c r="L384" s="11">
        <f t="shared" si="40"/>
        <v>43024.208333333328</v>
      </c>
      <c r="M384" s="11">
        <f t="shared" si="41"/>
        <v>43043.208333333328</v>
      </c>
      <c r="N384" t="s">
        <v>122</v>
      </c>
      <c r="O384" t="str">
        <f t="shared" si="42"/>
        <v>photography</v>
      </c>
      <c r="P384" t="str">
        <f t="shared" si="43"/>
        <v>photography books</v>
      </c>
      <c r="Q384" s="4">
        <f t="shared" si="44"/>
        <v>0.63769230769230767</v>
      </c>
      <c r="R384" s="44">
        <f t="shared" si="45"/>
        <v>86.611940298507463</v>
      </c>
      <c r="S384" s="42">
        <f t="shared" si="46"/>
        <v>19</v>
      </c>
      <c r="T384" s="5">
        <f t="shared" si="47"/>
        <v>4.5585231736056562</v>
      </c>
    </row>
    <row r="385" spans="1:20" x14ac:dyDescent="0.35">
      <c r="A385">
        <v>383</v>
      </c>
      <c r="B385" t="s">
        <v>818</v>
      </c>
      <c r="C385" s="3" t="s">
        <v>819</v>
      </c>
      <c r="D385" s="5">
        <v>6300</v>
      </c>
      <c r="E385" s="5">
        <v>14199</v>
      </c>
      <c r="F385" t="s">
        <v>20</v>
      </c>
      <c r="G385">
        <v>189</v>
      </c>
      <c r="H385" t="s">
        <v>21</v>
      </c>
      <c r="I385" t="s">
        <v>22</v>
      </c>
      <c r="J385">
        <v>1550037600</v>
      </c>
      <c r="K385">
        <v>1550556000</v>
      </c>
      <c r="L385" s="11">
        <f t="shared" si="40"/>
        <v>43509.25</v>
      </c>
      <c r="M385" s="11">
        <f t="shared" si="41"/>
        <v>43515.25</v>
      </c>
      <c r="N385" t="s">
        <v>17</v>
      </c>
      <c r="O385" t="str">
        <f t="shared" si="42"/>
        <v>food</v>
      </c>
      <c r="P385" t="str">
        <f t="shared" si="43"/>
        <v>food trucks</v>
      </c>
      <c r="Q385" s="4">
        <f t="shared" si="44"/>
        <v>2.2538095238095237</v>
      </c>
      <c r="R385" s="44">
        <f t="shared" si="45"/>
        <v>75.126984126984127</v>
      </c>
      <c r="S385" s="42">
        <f t="shared" si="46"/>
        <v>6</v>
      </c>
      <c r="T385" s="5">
        <f t="shared" si="47"/>
        <v>12.52116402116402</v>
      </c>
    </row>
    <row r="386" spans="1:20" x14ac:dyDescent="0.35">
      <c r="A386">
        <v>384</v>
      </c>
      <c r="B386" t="s">
        <v>820</v>
      </c>
      <c r="C386" s="3" t="s">
        <v>821</v>
      </c>
      <c r="D386" s="5">
        <v>114400</v>
      </c>
      <c r="E386" s="5">
        <v>196779</v>
      </c>
      <c r="F386" t="s">
        <v>20</v>
      </c>
      <c r="G386">
        <v>4799</v>
      </c>
      <c r="H386" t="s">
        <v>21</v>
      </c>
      <c r="I386" t="s">
        <v>22</v>
      </c>
      <c r="J386">
        <v>1486706400</v>
      </c>
      <c r="K386">
        <v>1489039200</v>
      </c>
      <c r="L386" s="11">
        <f t="shared" ref="L386:L449" si="48">J386 / 86400 + DATE(1970,1,1)</f>
        <v>42776.25</v>
      </c>
      <c r="M386" s="11">
        <f t="shared" ref="M386:M449" si="49">K386 / 86400 + DATE(1970,1,1)</f>
        <v>42803.25</v>
      </c>
      <c r="N386" t="s">
        <v>42</v>
      </c>
      <c r="O386" t="str">
        <f t="shared" ref="O386:O449" si="50">LEFT(N386, FIND("/", N386)-1)</f>
        <v>film &amp; video</v>
      </c>
      <c r="P386" t="str">
        <f t="shared" ref="P386:P449" si="51">RIGHT(N386, LEN(N386) -FIND("/", N386))</f>
        <v>documentary</v>
      </c>
      <c r="Q386" s="4">
        <f t="shared" ref="Q386:Q449" si="52">E386/D386</f>
        <v>1.7200961538461539</v>
      </c>
      <c r="R386" s="44">
        <f t="shared" ref="R386:R449" si="53">IFERROR(E386/G386, "n/a")</f>
        <v>41.004167534903104</v>
      </c>
      <c r="S386" s="42">
        <f t="shared" ref="S386:S449" si="54">M386-L386</f>
        <v>27</v>
      </c>
      <c r="T386" s="5">
        <f t="shared" ref="T386:T449" si="55">IFERROR(R386/S386, "N/A")</f>
        <v>1.518672871663078</v>
      </c>
    </row>
    <row r="387" spans="1:20" ht="31" x14ac:dyDescent="0.35">
      <c r="A387">
        <v>385</v>
      </c>
      <c r="B387" t="s">
        <v>822</v>
      </c>
      <c r="C387" s="3" t="s">
        <v>823</v>
      </c>
      <c r="D387" s="5">
        <v>38900</v>
      </c>
      <c r="E387" s="5">
        <v>56859</v>
      </c>
      <c r="F387" t="s">
        <v>20</v>
      </c>
      <c r="G387">
        <v>1137</v>
      </c>
      <c r="H387" t="s">
        <v>21</v>
      </c>
      <c r="I387" t="s">
        <v>22</v>
      </c>
      <c r="J387">
        <v>1553835600</v>
      </c>
      <c r="K387">
        <v>1556600400</v>
      </c>
      <c r="L387" s="11">
        <f t="shared" si="48"/>
        <v>43553.208333333328</v>
      </c>
      <c r="M387" s="11">
        <f t="shared" si="49"/>
        <v>43585.208333333328</v>
      </c>
      <c r="N387" t="s">
        <v>68</v>
      </c>
      <c r="O387" t="str">
        <f t="shared" si="50"/>
        <v>publishing</v>
      </c>
      <c r="P387" t="str">
        <f t="shared" si="51"/>
        <v>nonfiction</v>
      </c>
      <c r="Q387" s="4">
        <f t="shared" si="52"/>
        <v>1.4616709511568124</v>
      </c>
      <c r="R387" s="44">
        <f t="shared" si="53"/>
        <v>50.007915567282325</v>
      </c>
      <c r="S387" s="42">
        <f t="shared" si="54"/>
        <v>32</v>
      </c>
      <c r="T387" s="5">
        <f t="shared" si="55"/>
        <v>1.5627473614775726</v>
      </c>
    </row>
    <row r="388" spans="1:20" ht="31" x14ac:dyDescent="0.35">
      <c r="A388">
        <v>386</v>
      </c>
      <c r="B388" t="s">
        <v>824</v>
      </c>
      <c r="C388" s="3" t="s">
        <v>825</v>
      </c>
      <c r="D388" s="5">
        <v>135500</v>
      </c>
      <c r="E388" s="5">
        <v>103554</v>
      </c>
      <c r="F388" t="s">
        <v>14</v>
      </c>
      <c r="G388">
        <v>1068</v>
      </c>
      <c r="H388" t="s">
        <v>21</v>
      </c>
      <c r="I388" t="s">
        <v>22</v>
      </c>
      <c r="J388">
        <v>1277528400</v>
      </c>
      <c r="K388">
        <v>1278565200</v>
      </c>
      <c r="L388" s="11">
        <f t="shared" si="48"/>
        <v>40355.208333333336</v>
      </c>
      <c r="M388" s="11">
        <f t="shared" si="49"/>
        <v>40367.208333333336</v>
      </c>
      <c r="N388" t="s">
        <v>33</v>
      </c>
      <c r="O388" t="str">
        <f t="shared" si="50"/>
        <v>theater</v>
      </c>
      <c r="P388" t="str">
        <f t="shared" si="51"/>
        <v>plays</v>
      </c>
      <c r="Q388" s="4">
        <f t="shared" si="52"/>
        <v>0.76423616236162362</v>
      </c>
      <c r="R388" s="44">
        <f t="shared" si="53"/>
        <v>96.960674157303373</v>
      </c>
      <c r="S388" s="42">
        <f t="shared" si="54"/>
        <v>12</v>
      </c>
      <c r="T388" s="5">
        <f t="shared" si="55"/>
        <v>8.0800561797752817</v>
      </c>
    </row>
    <row r="389" spans="1:20" x14ac:dyDescent="0.35">
      <c r="A389">
        <v>387</v>
      </c>
      <c r="B389" t="s">
        <v>826</v>
      </c>
      <c r="C389" s="3" t="s">
        <v>827</v>
      </c>
      <c r="D389" s="5">
        <v>109000</v>
      </c>
      <c r="E389" s="5">
        <v>42795</v>
      </c>
      <c r="F389" t="s">
        <v>14</v>
      </c>
      <c r="G389">
        <v>424</v>
      </c>
      <c r="H389" t="s">
        <v>21</v>
      </c>
      <c r="I389" t="s">
        <v>22</v>
      </c>
      <c r="J389">
        <v>1339477200</v>
      </c>
      <c r="K389">
        <v>1339909200</v>
      </c>
      <c r="L389" s="11">
        <f t="shared" si="48"/>
        <v>41072.208333333336</v>
      </c>
      <c r="M389" s="11">
        <f t="shared" si="49"/>
        <v>41077.208333333336</v>
      </c>
      <c r="N389" t="s">
        <v>65</v>
      </c>
      <c r="O389" t="str">
        <f t="shared" si="50"/>
        <v>technology</v>
      </c>
      <c r="P389" t="str">
        <f t="shared" si="51"/>
        <v>wearables</v>
      </c>
      <c r="Q389" s="4">
        <f t="shared" si="52"/>
        <v>0.39261467889908258</v>
      </c>
      <c r="R389" s="44">
        <f t="shared" si="53"/>
        <v>100.93160377358491</v>
      </c>
      <c r="S389" s="42">
        <f t="shared" si="54"/>
        <v>5</v>
      </c>
      <c r="T389" s="5">
        <f t="shared" si="55"/>
        <v>20.186320754716981</v>
      </c>
    </row>
    <row r="390" spans="1:20" x14ac:dyDescent="0.35">
      <c r="A390">
        <v>388</v>
      </c>
      <c r="B390" t="s">
        <v>828</v>
      </c>
      <c r="C390" s="3" t="s">
        <v>829</v>
      </c>
      <c r="D390" s="5">
        <v>114800</v>
      </c>
      <c r="E390" s="5">
        <v>12938</v>
      </c>
      <c r="F390" t="s">
        <v>74</v>
      </c>
      <c r="G390">
        <v>145</v>
      </c>
      <c r="H390" t="s">
        <v>98</v>
      </c>
      <c r="I390" t="s">
        <v>99</v>
      </c>
      <c r="J390">
        <v>1325656800</v>
      </c>
      <c r="K390">
        <v>1325829600</v>
      </c>
      <c r="L390" s="11">
        <f t="shared" si="48"/>
        <v>40912.25</v>
      </c>
      <c r="M390" s="11">
        <f t="shared" si="49"/>
        <v>40914.25</v>
      </c>
      <c r="N390" t="s">
        <v>60</v>
      </c>
      <c r="O390" t="str">
        <f t="shared" si="50"/>
        <v>music</v>
      </c>
      <c r="P390" t="str">
        <f t="shared" si="51"/>
        <v>indie rock</v>
      </c>
      <c r="Q390" s="4">
        <f t="shared" si="52"/>
        <v>0.11270034843205574</v>
      </c>
      <c r="R390" s="44">
        <f t="shared" si="53"/>
        <v>89.227586206896547</v>
      </c>
      <c r="S390" s="42">
        <f t="shared" si="54"/>
        <v>2</v>
      </c>
      <c r="T390" s="5">
        <f t="shared" si="55"/>
        <v>44.613793103448273</v>
      </c>
    </row>
    <row r="391" spans="1:20" x14ac:dyDescent="0.35">
      <c r="A391">
        <v>389</v>
      </c>
      <c r="B391" t="s">
        <v>830</v>
      </c>
      <c r="C391" s="3" t="s">
        <v>831</v>
      </c>
      <c r="D391" s="5">
        <v>83000</v>
      </c>
      <c r="E391" s="5">
        <v>101352</v>
      </c>
      <c r="F391" t="s">
        <v>20</v>
      </c>
      <c r="G391">
        <v>1152</v>
      </c>
      <c r="H391" t="s">
        <v>21</v>
      </c>
      <c r="I391" t="s">
        <v>22</v>
      </c>
      <c r="J391">
        <v>1288242000</v>
      </c>
      <c r="K391">
        <v>1290578400</v>
      </c>
      <c r="L391" s="11">
        <f t="shared" si="48"/>
        <v>40479.208333333336</v>
      </c>
      <c r="M391" s="11">
        <f t="shared" si="49"/>
        <v>40506.25</v>
      </c>
      <c r="N391" t="s">
        <v>33</v>
      </c>
      <c r="O391" t="str">
        <f t="shared" si="50"/>
        <v>theater</v>
      </c>
      <c r="P391" t="str">
        <f t="shared" si="51"/>
        <v>plays</v>
      </c>
      <c r="Q391" s="4">
        <f t="shared" si="52"/>
        <v>1.2211084337349398</v>
      </c>
      <c r="R391" s="44">
        <f t="shared" si="53"/>
        <v>87.979166666666671</v>
      </c>
      <c r="S391" s="42">
        <f t="shared" si="54"/>
        <v>27.041666666664241</v>
      </c>
      <c r="T391" s="5">
        <f t="shared" si="55"/>
        <v>3.2534668721112321</v>
      </c>
    </row>
    <row r="392" spans="1:20" x14ac:dyDescent="0.35">
      <c r="A392">
        <v>390</v>
      </c>
      <c r="B392" t="s">
        <v>832</v>
      </c>
      <c r="C392" s="3" t="s">
        <v>833</v>
      </c>
      <c r="D392" s="5">
        <v>2400</v>
      </c>
      <c r="E392" s="5">
        <v>4477</v>
      </c>
      <c r="F392" t="s">
        <v>20</v>
      </c>
      <c r="G392">
        <v>50</v>
      </c>
      <c r="H392" t="s">
        <v>21</v>
      </c>
      <c r="I392" t="s">
        <v>22</v>
      </c>
      <c r="J392">
        <v>1379048400</v>
      </c>
      <c r="K392">
        <v>1380344400</v>
      </c>
      <c r="L392" s="11">
        <f t="shared" si="48"/>
        <v>41530.208333333336</v>
      </c>
      <c r="M392" s="11">
        <f t="shared" si="49"/>
        <v>41545.208333333336</v>
      </c>
      <c r="N392" t="s">
        <v>122</v>
      </c>
      <c r="O392" t="str">
        <f t="shared" si="50"/>
        <v>photography</v>
      </c>
      <c r="P392" t="str">
        <f t="shared" si="51"/>
        <v>photography books</v>
      </c>
      <c r="Q392" s="4">
        <f t="shared" si="52"/>
        <v>1.8654166666666667</v>
      </c>
      <c r="R392" s="44">
        <f t="shared" si="53"/>
        <v>89.54</v>
      </c>
      <c r="S392" s="42">
        <f t="shared" si="54"/>
        <v>15</v>
      </c>
      <c r="T392" s="5">
        <f t="shared" si="55"/>
        <v>5.969333333333334</v>
      </c>
    </row>
    <row r="393" spans="1:20" x14ac:dyDescent="0.35">
      <c r="A393">
        <v>391</v>
      </c>
      <c r="B393" t="s">
        <v>834</v>
      </c>
      <c r="C393" s="3" t="s">
        <v>835</v>
      </c>
      <c r="D393" s="5">
        <v>60400</v>
      </c>
      <c r="E393" s="5">
        <v>4393</v>
      </c>
      <c r="F393" t="s">
        <v>14</v>
      </c>
      <c r="G393">
        <v>151</v>
      </c>
      <c r="H393" t="s">
        <v>21</v>
      </c>
      <c r="I393" t="s">
        <v>22</v>
      </c>
      <c r="J393">
        <v>1389679200</v>
      </c>
      <c r="K393">
        <v>1389852000</v>
      </c>
      <c r="L393" s="11">
        <f t="shared" si="48"/>
        <v>41653.25</v>
      </c>
      <c r="M393" s="11">
        <f t="shared" si="49"/>
        <v>41655.25</v>
      </c>
      <c r="N393" t="s">
        <v>68</v>
      </c>
      <c r="O393" t="str">
        <f t="shared" si="50"/>
        <v>publishing</v>
      </c>
      <c r="P393" t="str">
        <f t="shared" si="51"/>
        <v>nonfiction</v>
      </c>
      <c r="Q393" s="4">
        <f t="shared" si="52"/>
        <v>7.27317880794702E-2</v>
      </c>
      <c r="R393" s="44">
        <f t="shared" si="53"/>
        <v>29.09271523178808</v>
      </c>
      <c r="S393" s="42">
        <f t="shared" si="54"/>
        <v>2</v>
      </c>
      <c r="T393" s="5">
        <f t="shared" si="55"/>
        <v>14.54635761589404</v>
      </c>
    </row>
    <row r="394" spans="1:20" ht="31" x14ac:dyDescent="0.35">
      <c r="A394">
        <v>392</v>
      </c>
      <c r="B394" t="s">
        <v>836</v>
      </c>
      <c r="C394" s="3" t="s">
        <v>837</v>
      </c>
      <c r="D394" s="5">
        <v>102900</v>
      </c>
      <c r="E394" s="5">
        <v>67546</v>
      </c>
      <c r="F394" t="s">
        <v>14</v>
      </c>
      <c r="G394">
        <v>1608</v>
      </c>
      <c r="H394" t="s">
        <v>21</v>
      </c>
      <c r="I394" t="s">
        <v>22</v>
      </c>
      <c r="J394">
        <v>1294293600</v>
      </c>
      <c r="K394">
        <v>1294466400</v>
      </c>
      <c r="L394" s="11">
        <f t="shared" si="48"/>
        <v>40549.25</v>
      </c>
      <c r="M394" s="11">
        <f t="shared" si="49"/>
        <v>40551.25</v>
      </c>
      <c r="N394" t="s">
        <v>65</v>
      </c>
      <c r="O394" t="str">
        <f t="shared" si="50"/>
        <v>technology</v>
      </c>
      <c r="P394" t="str">
        <f t="shared" si="51"/>
        <v>wearables</v>
      </c>
      <c r="Q394" s="4">
        <f t="shared" si="52"/>
        <v>0.65642371234207963</v>
      </c>
      <c r="R394" s="44">
        <f t="shared" si="53"/>
        <v>42.006218905472636</v>
      </c>
      <c r="S394" s="42">
        <f t="shared" si="54"/>
        <v>2</v>
      </c>
      <c r="T394" s="5">
        <f t="shared" si="55"/>
        <v>21.003109452736318</v>
      </c>
    </row>
    <row r="395" spans="1:20" x14ac:dyDescent="0.35">
      <c r="A395">
        <v>393</v>
      </c>
      <c r="B395" t="s">
        <v>838</v>
      </c>
      <c r="C395" s="3" t="s">
        <v>839</v>
      </c>
      <c r="D395" s="5">
        <v>62800</v>
      </c>
      <c r="E395" s="5">
        <v>143788</v>
      </c>
      <c r="F395" t="s">
        <v>20</v>
      </c>
      <c r="G395">
        <v>3059</v>
      </c>
      <c r="H395" t="s">
        <v>15</v>
      </c>
      <c r="I395" t="s">
        <v>16</v>
      </c>
      <c r="J395">
        <v>1500267600</v>
      </c>
      <c r="K395">
        <v>1500354000</v>
      </c>
      <c r="L395" s="11">
        <f t="shared" si="48"/>
        <v>42933.208333333328</v>
      </c>
      <c r="M395" s="11">
        <f t="shared" si="49"/>
        <v>42934.208333333328</v>
      </c>
      <c r="N395" t="s">
        <v>159</v>
      </c>
      <c r="O395" t="str">
        <f t="shared" si="50"/>
        <v>music</v>
      </c>
      <c r="P395" t="str">
        <f t="shared" si="51"/>
        <v>jazz</v>
      </c>
      <c r="Q395" s="4">
        <f t="shared" si="52"/>
        <v>2.2896178343949045</v>
      </c>
      <c r="R395" s="44">
        <f t="shared" si="53"/>
        <v>47.004903563255965</v>
      </c>
      <c r="S395" s="42">
        <f t="shared" si="54"/>
        <v>1</v>
      </c>
      <c r="T395" s="5">
        <f t="shared" si="55"/>
        <v>47.004903563255965</v>
      </c>
    </row>
    <row r="396" spans="1:20" x14ac:dyDescent="0.35">
      <c r="A396">
        <v>394</v>
      </c>
      <c r="B396" t="s">
        <v>840</v>
      </c>
      <c r="C396" s="3" t="s">
        <v>841</v>
      </c>
      <c r="D396" s="5">
        <v>800</v>
      </c>
      <c r="E396" s="5">
        <v>3755</v>
      </c>
      <c r="F396" t="s">
        <v>20</v>
      </c>
      <c r="G396">
        <v>34</v>
      </c>
      <c r="H396" t="s">
        <v>21</v>
      </c>
      <c r="I396" t="s">
        <v>22</v>
      </c>
      <c r="J396">
        <v>1375074000</v>
      </c>
      <c r="K396">
        <v>1375938000</v>
      </c>
      <c r="L396" s="11">
        <f t="shared" si="48"/>
        <v>41484.208333333336</v>
      </c>
      <c r="M396" s="11">
        <f t="shared" si="49"/>
        <v>41494.208333333336</v>
      </c>
      <c r="N396" t="s">
        <v>42</v>
      </c>
      <c r="O396" t="str">
        <f t="shared" si="50"/>
        <v>film &amp; video</v>
      </c>
      <c r="P396" t="str">
        <f t="shared" si="51"/>
        <v>documentary</v>
      </c>
      <c r="Q396" s="4">
        <f t="shared" si="52"/>
        <v>4.6937499999999996</v>
      </c>
      <c r="R396" s="44">
        <f t="shared" si="53"/>
        <v>110.44117647058823</v>
      </c>
      <c r="S396" s="42">
        <f t="shared" si="54"/>
        <v>10</v>
      </c>
      <c r="T396" s="5">
        <f t="shared" si="55"/>
        <v>11.044117647058822</v>
      </c>
    </row>
    <row r="397" spans="1:20" ht="31" x14ac:dyDescent="0.35">
      <c r="A397">
        <v>395</v>
      </c>
      <c r="B397" t="s">
        <v>295</v>
      </c>
      <c r="C397" s="3" t="s">
        <v>842</v>
      </c>
      <c r="D397" s="5">
        <v>7100</v>
      </c>
      <c r="E397" s="5">
        <v>9238</v>
      </c>
      <c r="F397" t="s">
        <v>20</v>
      </c>
      <c r="G397">
        <v>220</v>
      </c>
      <c r="H397" t="s">
        <v>21</v>
      </c>
      <c r="I397" t="s">
        <v>22</v>
      </c>
      <c r="J397">
        <v>1323324000</v>
      </c>
      <c r="K397">
        <v>1323410400</v>
      </c>
      <c r="L397" s="11">
        <f t="shared" si="48"/>
        <v>40885.25</v>
      </c>
      <c r="M397" s="11">
        <f t="shared" si="49"/>
        <v>40886.25</v>
      </c>
      <c r="N397" t="s">
        <v>33</v>
      </c>
      <c r="O397" t="str">
        <f t="shared" si="50"/>
        <v>theater</v>
      </c>
      <c r="P397" t="str">
        <f t="shared" si="51"/>
        <v>plays</v>
      </c>
      <c r="Q397" s="4">
        <f t="shared" si="52"/>
        <v>1.3011267605633803</v>
      </c>
      <c r="R397" s="44">
        <f t="shared" si="53"/>
        <v>41.990909090909092</v>
      </c>
      <c r="S397" s="42">
        <f t="shared" si="54"/>
        <v>1</v>
      </c>
      <c r="T397" s="5">
        <f t="shared" si="55"/>
        <v>41.990909090909092</v>
      </c>
    </row>
    <row r="398" spans="1:20" x14ac:dyDescent="0.35">
      <c r="A398">
        <v>396</v>
      </c>
      <c r="B398" t="s">
        <v>843</v>
      </c>
      <c r="C398" s="3" t="s">
        <v>844</v>
      </c>
      <c r="D398" s="5">
        <v>46100</v>
      </c>
      <c r="E398" s="5">
        <v>77012</v>
      </c>
      <c r="F398" t="s">
        <v>20</v>
      </c>
      <c r="G398">
        <v>1604</v>
      </c>
      <c r="H398" t="s">
        <v>26</v>
      </c>
      <c r="I398" t="s">
        <v>27</v>
      </c>
      <c r="J398">
        <v>1538715600</v>
      </c>
      <c r="K398">
        <v>1539406800</v>
      </c>
      <c r="L398" s="11">
        <f t="shared" si="48"/>
        <v>43378.208333333328</v>
      </c>
      <c r="M398" s="11">
        <f t="shared" si="49"/>
        <v>43386.208333333328</v>
      </c>
      <c r="N398" t="s">
        <v>53</v>
      </c>
      <c r="O398" t="str">
        <f t="shared" si="50"/>
        <v>film &amp; video</v>
      </c>
      <c r="P398" t="str">
        <f t="shared" si="51"/>
        <v>drama</v>
      </c>
      <c r="Q398" s="4">
        <f t="shared" si="52"/>
        <v>1.6705422993492407</v>
      </c>
      <c r="R398" s="44">
        <f t="shared" si="53"/>
        <v>48.012468827930178</v>
      </c>
      <c r="S398" s="42">
        <f t="shared" si="54"/>
        <v>8</v>
      </c>
      <c r="T398" s="5">
        <f t="shared" si="55"/>
        <v>6.0015586034912722</v>
      </c>
    </row>
    <row r="399" spans="1:20" x14ac:dyDescent="0.35">
      <c r="A399">
        <v>397</v>
      </c>
      <c r="B399" t="s">
        <v>845</v>
      </c>
      <c r="C399" s="3" t="s">
        <v>846</v>
      </c>
      <c r="D399" s="5">
        <v>8100</v>
      </c>
      <c r="E399" s="5">
        <v>14083</v>
      </c>
      <c r="F399" t="s">
        <v>20</v>
      </c>
      <c r="G399">
        <v>454</v>
      </c>
      <c r="H399" t="s">
        <v>21</v>
      </c>
      <c r="I399" t="s">
        <v>22</v>
      </c>
      <c r="J399">
        <v>1369285200</v>
      </c>
      <c r="K399">
        <v>1369803600</v>
      </c>
      <c r="L399" s="11">
        <f t="shared" si="48"/>
        <v>41417.208333333336</v>
      </c>
      <c r="M399" s="11">
        <f t="shared" si="49"/>
        <v>41423.208333333336</v>
      </c>
      <c r="N399" t="s">
        <v>23</v>
      </c>
      <c r="O399" t="str">
        <f t="shared" si="50"/>
        <v>music</v>
      </c>
      <c r="P399" t="str">
        <f t="shared" si="51"/>
        <v>rock</v>
      </c>
      <c r="Q399" s="4">
        <f t="shared" si="52"/>
        <v>1.738641975308642</v>
      </c>
      <c r="R399" s="44">
        <f t="shared" si="53"/>
        <v>31.019823788546255</v>
      </c>
      <c r="S399" s="42">
        <f t="shared" si="54"/>
        <v>6</v>
      </c>
      <c r="T399" s="5">
        <f t="shared" si="55"/>
        <v>5.1699706314243761</v>
      </c>
    </row>
    <row r="400" spans="1:20" ht="31" x14ac:dyDescent="0.35">
      <c r="A400">
        <v>398</v>
      </c>
      <c r="B400" t="s">
        <v>847</v>
      </c>
      <c r="C400" s="3" t="s">
        <v>848</v>
      </c>
      <c r="D400" s="5">
        <v>1700</v>
      </c>
      <c r="E400" s="5">
        <v>12202</v>
      </c>
      <c r="F400" t="s">
        <v>20</v>
      </c>
      <c r="G400">
        <v>123</v>
      </c>
      <c r="H400" t="s">
        <v>107</v>
      </c>
      <c r="I400" t="s">
        <v>108</v>
      </c>
      <c r="J400">
        <v>1525755600</v>
      </c>
      <c r="K400">
        <v>1525928400</v>
      </c>
      <c r="L400" s="11">
        <f t="shared" si="48"/>
        <v>43228.208333333328</v>
      </c>
      <c r="M400" s="11">
        <f t="shared" si="49"/>
        <v>43230.208333333328</v>
      </c>
      <c r="N400" t="s">
        <v>71</v>
      </c>
      <c r="O400" t="str">
        <f t="shared" si="50"/>
        <v>film &amp; video</v>
      </c>
      <c r="P400" t="str">
        <f t="shared" si="51"/>
        <v>animation</v>
      </c>
      <c r="Q400" s="4">
        <f t="shared" si="52"/>
        <v>7.1776470588235295</v>
      </c>
      <c r="R400" s="44">
        <f t="shared" si="53"/>
        <v>99.203252032520325</v>
      </c>
      <c r="S400" s="42">
        <f t="shared" si="54"/>
        <v>2</v>
      </c>
      <c r="T400" s="5">
        <f t="shared" si="55"/>
        <v>49.601626016260163</v>
      </c>
    </row>
    <row r="401" spans="1:20" x14ac:dyDescent="0.35">
      <c r="A401">
        <v>399</v>
      </c>
      <c r="B401" t="s">
        <v>849</v>
      </c>
      <c r="C401" s="3" t="s">
        <v>850</v>
      </c>
      <c r="D401" s="5">
        <v>97300</v>
      </c>
      <c r="E401" s="5">
        <v>62127</v>
      </c>
      <c r="F401" t="s">
        <v>14</v>
      </c>
      <c r="G401">
        <v>941</v>
      </c>
      <c r="H401" t="s">
        <v>21</v>
      </c>
      <c r="I401" t="s">
        <v>22</v>
      </c>
      <c r="J401">
        <v>1296626400</v>
      </c>
      <c r="K401">
        <v>1297231200</v>
      </c>
      <c r="L401" s="11">
        <f t="shared" si="48"/>
        <v>40576.25</v>
      </c>
      <c r="M401" s="11">
        <f t="shared" si="49"/>
        <v>40583.25</v>
      </c>
      <c r="N401" t="s">
        <v>60</v>
      </c>
      <c r="O401" t="str">
        <f t="shared" si="50"/>
        <v>music</v>
      </c>
      <c r="P401" t="str">
        <f t="shared" si="51"/>
        <v>indie rock</v>
      </c>
      <c r="Q401" s="4">
        <f t="shared" si="52"/>
        <v>0.63850976361767731</v>
      </c>
      <c r="R401" s="44">
        <f t="shared" si="53"/>
        <v>66.022316684378325</v>
      </c>
      <c r="S401" s="42">
        <f t="shared" si="54"/>
        <v>7</v>
      </c>
      <c r="T401" s="5">
        <f t="shared" si="55"/>
        <v>9.4317595263397607</v>
      </c>
    </row>
    <row r="402" spans="1:20" ht="31" x14ac:dyDescent="0.35">
      <c r="A402">
        <v>400</v>
      </c>
      <c r="B402" t="s">
        <v>851</v>
      </c>
      <c r="C402" s="3" t="s">
        <v>852</v>
      </c>
      <c r="D402" s="5">
        <v>100</v>
      </c>
      <c r="E402" s="5">
        <v>2</v>
      </c>
      <c r="F402" t="s">
        <v>14</v>
      </c>
      <c r="G402">
        <v>1</v>
      </c>
      <c r="H402" t="s">
        <v>21</v>
      </c>
      <c r="I402" t="s">
        <v>22</v>
      </c>
      <c r="J402">
        <v>1376629200</v>
      </c>
      <c r="K402">
        <v>1378530000</v>
      </c>
      <c r="L402" s="11">
        <f t="shared" si="48"/>
        <v>41502.208333333336</v>
      </c>
      <c r="M402" s="11">
        <f t="shared" si="49"/>
        <v>41524.208333333336</v>
      </c>
      <c r="N402" t="s">
        <v>122</v>
      </c>
      <c r="O402" t="str">
        <f t="shared" si="50"/>
        <v>photography</v>
      </c>
      <c r="P402" t="str">
        <f t="shared" si="51"/>
        <v>photography books</v>
      </c>
      <c r="Q402" s="4">
        <f t="shared" si="52"/>
        <v>0.02</v>
      </c>
      <c r="R402" s="44">
        <f t="shared" si="53"/>
        <v>2</v>
      </c>
      <c r="S402" s="42">
        <f t="shared" si="54"/>
        <v>22</v>
      </c>
      <c r="T402" s="5">
        <f t="shared" si="55"/>
        <v>9.0909090909090912E-2</v>
      </c>
    </row>
    <row r="403" spans="1:20" x14ac:dyDescent="0.35">
      <c r="A403">
        <v>401</v>
      </c>
      <c r="B403" t="s">
        <v>853</v>
      </c>
      <c r="C403" s="3" t="s">
        <v>854</v>
      </c>
      <c r="D403" s="5">
        <v>900</v>
      </c>
      <c r="E403" s="5">
        <v>13772</v>
      </c>
      <c r="F403" t="s">
        <v>20</v>
      </c>
      <c r="G403">
        <v>299</v>
      </c>
      <c r="H403" t="s">
        <v>21</v>
      </c>
      <c r="I403" t="s">
        <v>22</v>
      </c>
      <c r="J403">
        <v>1572152400</v>
      </c>
      <c r="K403">
        <v>1572152400</v>
      </c>
      <c r="L403" s="11">
        <f t="shared" si="48"/>
        <v>43765.208333333328</v>
      </c>
      <c r="M403" s="11">
        <f t="shared" si="49"/>
        <v>43765.208333333328</v>
      </c>
      <c r="N403" t="s">
        <v>33</v>
      </c>
      <c r="O403" t="str">
        <f t="shared" si="50"/>
        <v>theater</v>
      </c>
      <c r="P403" t="str">
        <f t="shared" si="51"/>
        <v>plays</v>
      </c>
      <c r="Q403" s="4">
        <f t="shared" si="52"/>
        <v>15.302222222222222</v>
      </c>
      <c r="R403" s="44">
        <f t="shared" si="53"/>
        <v>46.060200668896321</v>
      </c>
      <c r="S403" s="42">
        <f t="shared" si="54"/>
        <v>0</v>
      </c>
      <c r="T403" s="5" t="str">
        <f t="shared" si="55"/>
        <v>N/A</v>
      </c>
    </row>
    <row r="404" spans="1:20" x14ac:dyDescent="0.35">
      <c r="A404">
        <v>402</v>
      </c>
      <c r="B404" t="s">
        <v>855</v>
      </c>
      <c r="C404" s="3" t="s">
        <v>856</v>
      </c>
      <c r="D404" s="5">
        <v>7300</v>
      </c>
      <c r="E404" s="5">
        <v>2946</v>
      </c>
      <c r="F404" t="s">
        <v>14</v>
      </c>
      <c r="G404">
        <v>40</v>
      </c>
      <c r="H404" t="s">
        <v>21</v>
      </c>
      <c r="I404" t="s">
        <v>22</v>
      </c>
      <c r="J404">
        <v>1325829600</v>
      </c>
      <c r="K404">
        <v>1329890400</v>
      </c>
      <c r="L404" s="11">
        <f t="shared" si="48"/>
        <v>40914.25</v>
      </c>
      <c r="M404" s="11">
        <f t="shared" si="49"/>
        <v>40961.25</v>
      </c>
      <c r="N404" t="s">
        <v>100</v>
      </c>
      <c r="O404" t="str">
        <f t="shared" si="50"/>
        <v>film &amp; video</v>
      </c>
      <c r="P404" t="str">
        <f t="shared" si="51"/>
        <v>shorts</v>
      </c>
      <c r="Q404" s="4">
        <f t="shared" si="52"/>
        <v>0.40356164383561643</v>
      </c>
      <c r="R404" s="44">
        <f t="shared" si="53"/>
        <v>73.650000000000006</v>
      </c>
      <c r="S404" s="42">
        <f t="shared" si="54"/>
        <v>47</v>
      </c>
      <c r="T404" s="5">
        <f t="shared" si="55"/>
        <v>1.5670212765957447</v>
      </c>
    </row>
    <row r="405" spans="1:20" x14ac:dyDescent="0.35">
      <c r="A405">
        <v>403</v>
      </c>
      <c r="B405" t="s">
        <v>857</v>
      </c>
      <c r="C405" s="3" t="s">
        <v>858</v>
      </c>
      <c r="D405" s="5">
        <v>195800</v>
      </c>
      <c r="E405" s="5">
        <v>168820</v>
      </c>
      <c r="F405" t="s">
        <v>14</v>
      </c>
      <c r="G405">
        <v>3015</v>
      </c>
      <c r="H405" t="s">
        <v>15</v>
      </c>
      <c r="I405" t="s">
        <v>16</v>
      </c>
      <c r="J405">
        <v>1273640400</v>
      </c>
      <c r="K405">
        <v>1276750800</v>
      </c>
      <c r="L405" s="11">
        <f t="shared" si="48"/>
        <v>40310.208333333336</v>
      </c>
      <c r="M405" s="11">
        <f t="shared" si="49"/>
        <v>40346.208333333336</v>
      </c>
      <c r="N405" t="s">
        <v>33</v>
      </c>
      <c r="O405" t="str">
        <f t="shared" si="50"/>
        <v>theater</v>
      </c>
      <c r="P405" t="str">
        <f t="shared" si="51"/>
        <v>plays</v>
      </c>
      <c r="Q405" s="4">
        <f t="shared" si="52"/>
        <v>0.86220633299284988</v>
      </c>
      <c r="R405" s="44">
        <f t="shared" si="53"/>
        <v>55.99336650082919</v>
      </c>
      <c r="S405" s="42">
        <f t="shared" si="54"/>
        <v>36</v>
      </c>
      <c r="T405" s="5">
        <f t="shared" si="55"/>
        <v>1.5553712916896998</v>
      </c>
    </row>
    <row r="406" spans="1:20" x14ac:dyDescent="0.35">
      <c r="A406">
        <v>404</v>
      </c>
      <c r="B406" t="s">
        <v>859</v>
      </c>
      <c r="C406" s="3" t="s">
        <v>860</v>
      </c>
      <c r="D406" s="5">
        <v>48900</v>
      </c>
      <c r="E406" s="5">
        <v>154321</v>
      </c>
      <c r="F406" t="s">
        <v>20</v>
      </c>
      <c r="G406">
        <v>2237</v>
      </c>
      <c r="H406" t="s">
        <v>21</v>
      </c>
      <c r="I406" t="s">
        <v>22</v>
      </c>
      <c r="J406">
        <v>1510639200</v>
      </c>
      <c r="K406">
        <v>1510898400</v>
      </c>
      <c r="L406" s="11">
        <f t="shared" si="48"/>
        <v>43053.25</v>
      </c>
      <c r="M406" s="11">
        <f t="shared" si="49"/>
        <v>43056.25</v>
      </c>
      <c r="N406" t="s">
        <v>33</v>
      </c>
      <c r="O406" t="str">
        <f t="shared" si="50"/>
        <v>theater</v>
      </c>
      <c r="P406" t="str">
        <f t="shared" si="51"/>
        <v>plays</v>
      </c>
      <c r="Q406" s="4">
        <f t="shared" si="52"/>
        <v>3.1558486707566464</v>
      </c>
      <c r="R406" s="44">
        <f t="shared" si="53"/>
        <v>68.985695127402778</v>
      </c>
      <c r="S406" s="42">
        <f t="shared" si="54"/>
        <v>3</v>
      </c>
      <c r="T406" s="5">
        <f t="shared" si="55"/>
        <v>22.995231709134259</v>
      </c>
    </row>
    <row r="407" spans="1:20" x14ac:dyDescent="0.35">
      <c r="A407">
        <v>405</v>
      </c>
      <c r="B407" t="s">
        <v>861</v>
      </c>
      <c r="C407" s="3" t="s">
        <v>862</v>
      </c>
      <c r="D407" s="5">
        <v>29600</v>
      </c>
      <c r="E407" s="5">
        <v>26527</v>
      </c>
      <c r="F407" t="s">
        <v>14</v>
      </c>
      <c r="G407">
        <v>435</v>
      </c>
      <c r="H407" t="s">
        <v>21</v>
      </c>
      <c r="I407" t="s">
        <v>22</v>
      </c>
      <c r="J407">
        <v>1528088400</v>
      </c>
      <c r="K407">
        <v>1532408400</v>
      </c>
      <c r="L407" s="11">
        <f t="shared" si="48"/>
        <v>43255.208333333328</v>
      </c>
      <c r="M407" s="11">
        <f t="shared" si="49"/>
        <v>43305.208333333328</v>
      </c>
      <c r="N407" t="s">
        <v>33</v>
      </c>
      <c r="O407" t="str">
        <f t="shared" si="50"/>
        <v>theater</v>
      </c>
      <c r="P407" t="str">
        <f t="shared" si="51"/>
        <v>plays</v>
      </c>
      <c r="Q407" s="4">
        <f t="shared" si="52"/>
        <v>0.89618243243243245</v>
      </c>
      <c r="R407" s="44">
        <f t="shared" si="53"/>
        <v>60.981609195402299</v>
      </c>
      <c r="S407" s="42">
        <f t="shared" si="54"/>
        <v>50</v>
      </c>
      <c r="T407" s="5">
        <f t="shared" si="55"/>
        <v>1.219632183908046</v>
      </c>
    </row>
    <row r="408" spans="1:20" x14ac:dyDescent="0.35">
      <c r="A408">
        <v>406</v>
      </c>
      <c r="B408" t="s">
        <v>863</v>
      </c>
      <c r="C408" s="3" t="s">
        <v>864</v>
      </c>
      <c r="D408" s="5">
        <v>39300</v>
      </c>
      <c r="E408" s="5">
        <v>71583</v>
      </c>
      <c r="F408" t="s">
        <v>20</v>
      </c>
      <c r="G408">
        <v>645</v>
      </c>
      <c r="H408" t="s">
        <v>21</v>
      </c>
      <c r="I408" t="s">
        <v>22</v>
      </c>
      <c r="J408">
        <v>1359525600</v>
      </c>
      <c r="K408">
        <v>1360562400</v>
      </c>
      <c r="L408" s="11">
        <f t="shared" si="48"/>
        <v>41304.25</v>
      </c>
      <c r="M408" s="11">
        <f t="shared" si="49"/>
        <v>41316.25</v>
      </c>
      <c r="N408" t="s">
        <v>42</v>
      </c>
      <c r="O408" t="str">
        <f t="shared" si="50"/>
        <v>film &amp; video</v>
      </c>
      <c r="P408" t="str">
        <f t="shared" si="51"/>
        <v>documentary</v>
      </c>
      <c r="Q408" s="4">
        <f t="shared" si="52"/>
        <v>1.8214503816793892</v>
      </c>
      <c r="R408" s="44">
        <f t="shared" si="53"/>
        <v>110.98139534883721</v>
      </c>
      <c r="S408" s="42">
        <f t="shared" si="54"/>
        <v>12</v>
      </c>
      <c r="T408" s="5">
        <f t="shared" si="55"/>
        <v>9.2484496124031015</v>
      </c>
    </row>
    <row r="409" spans="1:20" x14ac:dyDescent="0.35">
      <c r="A409">
        <v>407</v>
      </c>
      <c r="B409" t="s">
        <v>865</v>
      </c>
      <c r="C409" s="3" t="s">
        <v>866</v>
      </c>
      <c r="D409" s="5">
        <v>3400</v>
      </c>
      <c r="E409" s="5">
        <v>12100</v>
      </c>
      <c r="F409" t="s">
        <v>20</v>
      </c>
      <c r="G409">
        <v>484</v>
      </c>
      <c r="H409" t="s">
        <v>36</v>
      </c>
      <c r="I409" t="s">
        <v>37</v>
      </c>
      <c r="J409">
        <v>1570942800</v>
      </c>
      <c r="K409">
        <v>1571547600</v>
      </c>
      <c r="L409" s="11">
        <f t="shared" si="48"/>
        <v>43751.208333333328</v>
      </c>
      <c r="M409" s="11">
        <f t="shared" si="49"/>
        <v>43758.208333333328</v>
      </c>
      <c r="N409" t="s">
        <v>33</v>
      </c>
      <c r="O409" t="str">
        <f t="shared" si="50"/>
        <v>theater</v>
      </c>
      <c r="P409" t="str">
        <f t="shared" si="51"/>
        <v>plays</v>
      </c>
      <c r="Q409" s="4">
        <f t="shared" si="52"/>
        <v>3.5588235294117645</v>
      </c>
      <c r="R409" s="44">
        <f t="shared" si="53"/>
        <v>25</v>
      </c>
      <c r="S409" s="42">
        <f t="shared" si="54"/>
        <v>7</v>
      </c>
      <c r="T409" s="5">
        <f t="shared" si="55"/>
        <v>3.5714285714285716</v>
      </c>
    </row>
    <row r="410" spans="1:20" x14ac:dyDescent="0.35">
      <c r="A410">
        <v>408</v>
      </c>
      <c r="B410" t="s">
        <v>867</v>
      </c>
      <c r="C410" s="3" t="s">
        <v>868</v>
      </c>
      <c r="D410" s="5">
        <v>9200</v>
      </c>
      <c r="E410" s="5">
        <v>12129</v>
      </c>
      <c r="F410" t="s">
        <v>20</v>
      </c>
      <c r="G410">
        <v>154</v>
      </c>
      <c r="H410" t="s">
        <v>15</v>
      </c>
      <c r="I410" t="s">
        <v>16</v>
      </c>
      <c r="J410">
        <v>1466398800</v>
      </c>
      <c r="K410">
        <v>1468126800</v>
      </c>
      <c r="L410" s="11">
        <f t="shared" si="48"/>
        <v>42541.208333333328</v>
      </c>
      <c r="M410" s="11">
        <f t="shared" si="49"/>
        <v>42561.208333333328</v>
      </c>
      <c r="N410" t="s">
        <v>42</v>
      </c>
      <c r="O410" t="str">
        <f t="shared" si="50"/>
        <v>film &amp; video</v>
      </c>
      <c r="P410" t="str">
        <f t="shared" si="51"/>
        <v>documentary</v>
      </c>
      <c r="Q410" s="4">
        <f t="shared" si="52"/>
        <v>1.3183695652173912</v>
      </c>
      <c r="R410" s="44">
        <f t="shared" si="53"/>
        <v>78.759740259740255</v>
      </c>
      <c r="S410" s="42">
        <f t="shared" si="54"/>
        <v>20</v>
      </c>
      <c r="T410" s="5">
        <f t="shared" si="55"/>
        <v>3.9379870129870129</v>
      </c>
    </row>
    <row r="411" spans="1:20" x14ac:dyDescent="0.35">
      <c r="A411">
        <v>409</v>
      </c>
      <c r="B411" t="s">
        <v>243</v>
      </c>
      <c r="C411" s="3" t="s">
        <v>869</v>
      </c>
      <c r="D411" s="5">
        <v>135600</v>
      </c>
      <c r="E411" s="5">
        <v>62804</v>
      </c>
      <c r="F411" t="s">
        <v>14</v>
      </c>
      <c r="G411">
        <v>714</v>
      </c>
      <c r="H411" t="s">
        <v>21</v>
      </c>
      <c r="I411" t="s">
        <v>22</v>
      </c>
      <c r="J411">
        <v>1492491600</v>
      </c>
      <c r="K411">
        <v>1492837200</v>
      </c>
      <c r="L411" s="11">
        <f t="shared" si="48"/>
        <v>42843.208333333328</v>
      </c>
      <c r="M411" s="11">
        <f t="shared" si="49"/>
        <v>42847.208333333328</v>
      </c>
      <c r="N411" t="s">
        <v>23</v>
      </c>
      <c r="O411" t="str">
        <f t="shared" si="50"/>
        <v>music</v>
      </c>
      <c r="P411" t="str">
        <f t="shared" si="51"/>
        <v>rock</v>
      </c>
      <c r="Q411" s="4">
        <f t="shared" si="52"/>
        <v>0.46315634218289087</v>
      </c>
      <c r="R411" s="44">
        <f t="shared" si="53"/>
        <v>87.960784313725483</v>
      </c>
      <c r="S411" s="42">
        <f t="shared" si="54"/>
        <v>4</v>
      </c>
      <c r="T411" s="5">
        <f t="shared" si="55"/>
        <v>21.990196078431371</v>
      </c>
    </row>
    <row r="412" spans="1:20" x14ac:dyDescent="0.35">
      <c r="A412">
        <v>410</v>
      </c>
      <c r="B412" t="s">
        <v>870</v>
      </c>
      <c r="C412" s="3" t="s">
        <v>871</v>
      </c>
      <c r="D412" s="5">
        <v>153700</v>
      </c>
      <c r="E412" s="5">
        <v>55536</v>
      </c>
      <c r="F412" t="s">
        <v>47</v>
      </c>
      <c r="G412">
        <v>1111</v>
      </c>
      <c r="H412" t="s">
        <v>21</v>
      </c>
      <c r="I412" t="s">
        <v>22</v>
      </c>
      <c r="J412">
        <v>1430197200</v>
      </c>
      <c r="K412">
        <v>1430197200</v>
      </c>
      <c r="L412" s="11">
        <f t="shared" si="48"/>
        <v>42122.208333333328</v>
      </c>
      <c r="M412" s="11">
        <f t="shared" si="49"/>
        <v>42122.208333333328</v>
      </c>
      <c r="N412" t="s">
        <v>292</v>
      </c>
      <c r="O412" t="str">
        <f t="shared" si="50"/>
        <v>games</v>
      </c>
      <c r="P412" t="str">
        <f t="shared" si="51"/>
        <v>mobile games</v>
      </c>
      <c r="Q412" s="4">
        <f t="shared" si="52"/>
        <v>0.36132726089785294</v>
      </c>
      <c r="R412" s="44">
        <f t="shared" si="53"/>
        <v>49.987398739873989</v>
      </c>
      <c r="S412" s="42">
        <f t="shared" si="54"/>
        <v>0</v>
      </c>
      <c r="T412" s="5" t="str">
        <f t="shared" si="55"/>
        <v>N/A</v>
      </c>
    </row>
    <row r="413" spans="1:20" x14ac:dyDescent="0.35">
      <c r="A413">
        <v>411</v>
      </c>
      <c r="B413" t="s">
        <v>872</v>
      </c>
      <c r="C413" s="3" t="s">
        <v>873</v>
      </c>
      <c r="D413" s="5">
        <v>7800</v>
      </c>
      <c r="E413" s="5">
        <v>8161</v>
      </c>
      <c r="F413" t="s">
        <v>20</v>
      </c>
      <c r="G413">
        <v>82</v>
      </c>
      <c r="H413" t="s">
        <v>21</v>
      </c>
      <c r="I413" t="s">
        <v>22</v>
      </c>
      <c r="J413">
        <v>1496034000</v>
      </c>
      <c r="K413">
        <v>1496206800</v>
      </c>
      <c r="L413" s="11">
        <f t="shared" si="48"/>
        <v>42884.208333333328</v>
      </c>
      <c r="M413" s="11">
        <f t="shared" si="49"/>
        <v>42886.208333333328</v>
      </c>
      <c r="N413" t="s">
        <v>33</v>
      </c>
      <c r="O413" t="str">
        <f t="shared" si="50"/>
        <v>theater</v>
      </c>
      <c r="P413" t="str">
        <f t="shared" si="51"/>
        <v>plays</v>
      </c>
      <c r="Q413" s="4">
        <f t="shared" si="52"/>
        <v>1.0462820512820512</v>
      </c>
      <c r="R413" s="44">
        <f t="shared" si="53"/>
        <v>99.524390243902445</v>
      </c>
      <c r="S413" s="42">
        <f t="shared" si="54"/>
        <v>2</v>
      </c>
      <c r="T413" s="5">
        <f t="shared" si="55"/>
        <v>49.762195121951223</v>
      </c>
    </row>
    <row r="414" spans="1:20" x14ac:dyDescent="0.35">
      <c r="A414">
        <v>412</v>
      </c>
      <c r="B414" t="s">
        <v>874</v>
      </c>
      <c r="C414" s="3" t="s">
        <v>875</v>
      </c>
      <c r="D414" s="5">
        <v>2100</v>
      </c>
      <c r="E414" s="5">
        <v>14046</v>
      </c>
      <c r="F414" t="s">
        <v>20</v>
      </c>
      <c r="G414">
        <v>134</v>
      </c>
      <c r="H414" t="s">
        <v>21</v>
      </c>
      <c r="I414" t="s">
        <v>22</v>
      </c>
      <c r="J414">
        <v>1388728800</v>
      </c>
      <c r="K414">
        <v>1389592800</v>
      </c>
      <c r="L414" s="11">
        <f t="shared" si="48"/>
        <v>41642.25</v>
      </c>
      <c r="M414" s="11">
        <f t="shared" si="49"/>
        <v>41652.25</v>
      </c>
      <c r="N414" t="s">
        <v>119</v>
      </c>
      <c r="O414" t="str">
        <f t="shared" si="50"/>
        <v>publishing</v>
      </c>
      <c r="P414" t="str">
        <f t="shared" si="51"/>
        <v>fiction</v>
      </c>
      <c r="Q414" s="4">
        <f t="shared" si="52"/>
        <v>6.6885714285714286</v>
      </c>
      <c r="R414" s="44">
        <f t="shared" si="53"/>
        <v>104.82089552238806</v>
      </c>
      <c r="S414" s="42">
        <f t="shared" si="54"/>
        <v>10</v>
      </c>
      <c r="T414" s="5">
        <f t="shared" si="55"/>
        <v>10.482089552238806</v>
      </c>
    </row>
    <row r="415" spans="1:20" x14ac:dyDescent="0.35">
      <c r="A415">
        <v>413</v>
      </c>
      <c r="B415" t="s">
        <v>876</v>
      </c>
      <c r="C415" s="3" t="s">
        <v>877</v>
      </c>
      <c r="D415" s="5">
        <v>189500</v>
      </c>
      <c r="E415" s="5">
        <v>117628</v>
      </c>
      <c r="F415" t="s">
        <v>47</v>
      </c>
      <c r="G415">
        <v>1089</v>
      </c>
      <c r="H415" t="s">
        <v>21</v>
      </c>
      <c r="I415" t="s">
        <v>22</v>
      </c>
      <c r="J415">
        <v>1543298400</v>
      </c>
      <c r="K415">
        <v>1545631200</v>
      </c>
      <c r="L415" s="11">
        <f t="shared" si="48"/>
        <v>43431.25</v>
      </c>
      <c r="M415" s="11">
        <f t="shared" si="49"/>
        <v>43458.25</v>
      </c>
      <c r="N415" t="s">
        <v>71</v>
      </c>
      <c r="O415" t="str">
        <f t="shared" si="50"/>
        <v>film &amp; video</v>
      </c>
      <c r="P415" t="str">
        <f t="shared" si="51"/>
        <v>animation</v>
      </c>
      <c r="Q415" s="4">
        <f t="shared" si="52"/>
        <v>0.62072823218997364</v>
      </c>
      <c r="R415" s="44">
        <f t="shared" si="53"/>
        <v>108.01469237832875</v>
      </c>
      <c r="S415" s="42">
        <f t="shared" si="54"/>
        <v>27</v>
      </c>
      <c r="T415" s="5">
        <f t="shared" si="55"/>
        <v>4.0005441621603239</v>
      </c>
    </row>
    <row r="416" spans="1:20" x14ac:dyDescent="0.35">
      <c r="A416">
        <v>414</v>
      </c>
      <c r="B416" t="s">
        <v>878</v>
      </c>
      <c r="C416" s="3" t="s">
        <v>879</v>
      </c>
      <c r="D416" s="5">
        <v>188200</v>
      </c>
      <c r="E416" s="5">
        <v>159405</v>
      </c>
      <c r="F416" t="s">
        <v>14</v>
      </c>
      <c r="G416">
        <v>5497</v>
      </c>
      <c r="H416" t="s">
        <v>21</v>
      </c>
      <c r="I416" t="s">
        <v>22</v>
      </c>
      <c r="J416">
        <v>1271739600</v>
      </c>
      <c r="K416">
        <v>1272430800</v>
      </c>
      <c r="L416" s="11">
        <f t="shared" si="48"/>
        <v>40288.208333333336</v>
      </c>
      <c r="M416" s="11">
        <f t="shared" si="49"/>
        <v>40296.208333333336</v>
      </c>
      <c r="N416" t="s">
        <v>17</v>
      </c>
      <c r="O416" t="str">
        <f t="shared" si="50"/>
        <v>food</v>
      </c>
      <c r="P416" t="str">
        <f t="shared" si="51"/>
        <v>food trucks</v>
      </c>
      <c r="Q416" s="4">
        <f t="shared" si="52"/>
        <v>0.84699787460148779</v>
      </c>
      <c r="R416" s="44">
        <f t="shared" si="53"/>
        <v>28.998544660724033</v>
      </c>
      <c r="S416" s="42">
        <f t="shared" si="54"/>
        <v>8</v>
      </c>
      <c r="T416" s="5">
        <f t="shared" si="55"/>
        <v>3.6248180825905041</v>
      </c>
    </row>
    <row r="417" spans="1:20" x14ac:dyDescent="0.35">
      <c r="A417">
        <v>415</v>
      </c>
      <c r="B417" t="s">
        <v>880</v>
      </c>
      <c r="C417" s="3" t="s">
        <v>881</v>
      </c>
      <c r="D417" s="5">
        <v>113500</v>
      </c>
      <c r="E417" s="5">
        <v>12552</v>
      </c>
      <c r="F417" t="s">
        <v>14</v>
      </c>
      <c r="G417">
        <v>418</v>
      </c>
      <c r="H417" t="s">
        <v>21</v>
      </c>
      <c r="I417" t="s">
        <v>22</v>
      </c>
      <c r="J417">
        <v>1326434400</v>
      </c>
      <c r="K417">
        <v>1327903200</v>
      </c>
      <c r="L417" s="11">
        <f t="shared" si="48"/>
        <v>40921.25</v>
      </c>
      <c r="M417" s="11">
        <f t="shared" si="49"/>
        <v>40938.25</v>
      </c>
      <c r="N417" t="s">
        <v>33</v>
      </c>
      <c r="O417" t="str">
        <f t="shared" si="50"/>
        <v>theater</v>
      </c>
      <c r="P417" t="str">
        <f t="shared" si="51"/>
        <v>plays</v>
      </c>
      <c r="Q417" s="4">
        <f t="shared" si="52"/>
        <v>0.11059030837004405</v>
      </c>
      <c r="R417" s="44">
        <f t="shared" si="53"/>
        <v>30.028708133971293</v>
      </c>
      <c r="S417" s="42">
        <f t="shared" si="54"/>
        <v>17</v>
      </c>
      <c r="T417" s="5">
        <f t="shared" si="55"/>
        <v>1.7663945961159584</v>
      </c>
    </row>
    <row r="418" spans="1:20" ht="31" x14ac:dyDescent="0.35">
      <c r="A418">
        <v>416</v>
      </c>
      <c r="B418" t="s">
        <v>882</v>
      </c>
      <c r="C418" s="3" t="s">
        <v>883</v>
      </c>
      <c r="D418" s="5">
        <v>134600</v>
      </c>
      <c r="E418" s="5">
        <v>59007</v>
      </c>
      <c r="F418" t="s">
        <v>14</v>
      </c>
      <c r="G418">
        <v>1439</v>
      </c>
      <c r="H418" t="s">
        <v>21</v>
      </c>
      <c r="I418" t="s">
        <v>22</v>
      </c>
      <c r="J418">
        <v>1295244000</v>
      </c>
      <c r="K418">
        <v>1296021600</v>
      </c>
      <c r="L418" s="11">
        <f t="shared" si="48"/>
        <v>40560.25</v>
      </c>
      <c r="M418" s="11">
        <f t="shared" si="49"/>
        <v>40569.25</v>
      </c>
      <c r="N418" t="s">
        <v>42</v>
      </c>
      <c r="O418" t="str">
        <f t="shared" si="50"/>
        <v>film &amp; video</v>
      </c>
      <c r="P418" t="str">
        <f t="shared" si="51"/>
        <v>documentary</v>
      </c>
      <c r="Q418" s="4">
        <f t="shared" si="52"/>
        <v>0.43838781575037145</v>
      </c>
      <c r="R418" s="44">
        <f t="shared" si="53"/>
        <v>41.005559416261292</v>
      </c>
      <c r="S418" s="42">
        <f t="shared" si="54"/>
        <v>9</v>
      </c>
      <c r="T418" s="5">
        <f t="shared" si="55"/>
        <v>4.5561732684734766</v>
      </c>
    </row>
    <row r="419" spans="1:20" x14ac:dyDescent="0.35">
      <c r="A419">
        <v>417</v>
      </c>
      <c r="B419" t="s">
        <v>884</v>
      </c>
      <c r="C419" s="3" t="s">
        <v>885</v>
      </c>
      <c r="D419" s="5">
        <v>1700</v>
      </c>
      <c r="E419" s="5">
        <v>943</v>
      </c>
      <c r="F419" t="s">
        <v>14</v>
      </c>
      <c r="G419">
        <v>15</v>
      </c>
      <c r="H419" t="s">
        <v>21</v>
      </c>
      <c r="I419" t="s">
        <v>22</v>
      </c>
      <c r="J419">
        <v>1541221200</v>
      </c>
      <c r="K419">
        <v>1543298400</v>
      </c>
      <c r="L419" s="11">
        <f t="shared" si="48"/>
        <v>43407.208333333328</v>
      </c>
      <c r="M419" s="11">
        <f t="shared" si="49"/>
        <v>43431.25</v>
      </c>
      <c r="N419" t="s">
        <v>33</v>
      </c>
      <c r="O419" t="str">
        <f t="shared" si="50"/>
        <v>theater</v>
      </c>
      <c r="P419" t="str">
        <f t="shared" si="51"/>
        <v>plays</v>
      </c>
      <c r="Q419" s="4">
        <f t="shared" si="52"/>
        <v>0.55470588235294116</v>
      </c>
      <c r="R419" s="44">
        <f t="shared" si="53"/>
        <v>62.866666666666667</v>
      </c>
      <c r="S419" s="42">
        <f t="shared" si="54"/>
        <v>24.041666666671517</v>
      </c>
      <c r="T419" s="5">
        <f t="shared" si="55"/>
        <v>2.6149046793755555</v>
      </c>
    </row>
    <row r="420" spans="1:20" x14ac:dyDescent="0.35">
      <c r="A420">
        <v>418</v>
      </c>
      <c r="B420" t="s">
        <v>105</v>
      </c>
      <c r="C420" s="3" t="s">
        <v>886</v>
      </c>
      <c r="D420" s="5">
        <v>163700</v>
      </c>
      <c r="E420" s="5">
        <v>93963</v>
      </c>
      <c r="F420" t="s">
        <v>14</v>
      </c>
      <c r="G420">
        <v>1999</v>
      </c>
      <c r="H420" t="s">
        <v>15</v>
      </c>
      <c r="I420" t="s">
        <v>16</v>
      </c>
      <c r="J420">
        <v>1336280400</v>
      </c>
      <c r="K420">
        <v>1336366800</v>
      </c>
      <c r="L420" s="11">
        <f t="shared" si="48"/>
        <v>41035.208333333336</v>
      </c>
      <c r="M420" s="11">
        <f t="shared" si="49"/>
        <v>41036.208333333336</v>
      </c>
      <c r="N420" t="s">
        <v>42</v>
      </c>
      <c r="O420" t="str">
        <f t="shared" si="50"/>
        <v>film &amp; video</v>
      </c>
      <c r="P420" t="str">
        <f t="shared" si="51"/>
        <v>documentary</v>
      </c>
      <c r="Q420" s="4">
        <f t="shared" si="52"/>
        <v>0.57399511301160655</v>
      </c>
      <c r="R420" s="44">
        <f t="shared" si="53"/>
        <v>47.005002501250623</v>
      </c>
      <c r="S420" s="42">
        <f t="shared" si="54"/>
        <v>1</v>
      </c>
      <c r="T420" s="5">
        <f t="shared" si="55"/>
        <v>47.005002501250623</v>
      </c>
    </row>
    <row r="421" spans="1:20" x14ac:dyDescent="0.35">
      <c r="A421">
        <v>419</v>
      </c>
      <c r="B421" t="s">
        <v>887</v>
      </c>
      <c r="C421" s="3" t="s">
        <v>888</v>
      </c>
      <c r="D421" s="5">
        <v>113800</v>
      </c>
      <c r="E421" s="5">
        <v>140469</v>
      </c>
      <c r="F421" t="s">
        <v>20</v>
      </c>
      <c r="G421">
        <v>5203</v>
      </c>
      <c r="H421" t="s">
        <v>21</v>
      </c>
      <c r="I421" t="s">
        <v>22</v>
      </c>
      <c r="J421">
        <v>1324533600</v>
      </c>
      <c r="K421">
        <v>1325052000</v>
      </c>
      <c r="L421" s="11">
        <f t="shared" si="48"/>
        <v>40899.25</v>
      </c>
      <c r="M421" s="11">
        <f t="shared" si="49"/>
        <v>40905.25</v>
      </c>
      <c r="N421" t="s">
        <v>28</v>
      </c>
      <c r="O421" t="str">
        <f t="shared" si="50"/>
        <v>technology</v>
      </c>
      <c r="P421" t="str">
        <f t="shared" si="51"/>
        <v>web</v>
      </c>
      <c r="Q421" s="4">
        <f t="shared" si="52"/>
        <v>1.2343497363796134</v>
      </c>
      <c r="R421" s="44">
        <f t="shared" si="53"/>
        <v>26.997693638285604</v>
      </c>
      <c r="S421" s="42">
        <f t="shared" si="54"/>
        <v>6</v>
      </c>
      <c r="T421" s="5">
        <f t="shared" si="55"/>
        <v>4.4996156063809343</v>
      </c>
    </row>
    <row r="422" spans="1:20" x14ac:dyDescent="0.35">
      <c r="A422">
        <v>420</v>
      </c>
      <c r="B422" t="s">
        <v>889</v>
      </c>
      <c r="C422" s="3" t="s">
        <v>890</v>
      </c>
      <c r="D422" s="5">
        <v>5000</v>
      </c>
      <c r="E422" s="5">
        <v>6423</v>
      </c>
      <c r="F422" t="s">
        <v>20</v>
      </c>
      <c r="G422">
        <v>94</v>
      </c>
      <c r="H422" t="s">
        <v>21</v>
      </c>
      <c r="I422" t="s">
        <v>22</v>
      </c>
      <c r="J422">
        <v>1498366800</v>
      </c>
      <c r="K422">
        <v>1499576400</v>
      </c>
      <c r="L422" s="11">
        <f t="shared" si="48"/>
        <v>42911.208333333328</v>
      </c>
      <c r="M422" s="11">
        <f t="shared" si="49"/>
        <v>42925.208333333328</v>
      </c>
      <c r="N422" t="s">
        <v>33</v>
      </c>
      <c r="O422" t="str">
        <f t="shared" si="50"/>
        <v>theater</v>
      </c>
      <c r="P422" t="str">
        <f t="shared" si="51"/>
        <v>plays</v>
      </c>
      <c r="Q422" s="4">
        <f t="shared" si="52"/>
        <v>1.2846</v>
      </c>
      <c r="R422" s="44">
        <f t="shared" si="53"/>
        <v>68.329787234042556</v>
      </c>
      <c r="S422" s="42">
        <f t="shared" si="54"/>
        <v>14</v>
      </c>
      <c r="T422" s="5">
        <f t="shared" si="55"/>
        <v>4.8806990881458967</v>
      </c>
    </row>
    <row r="423" spans="1:20" x14ac:dyDescent="0.35">
      <c r="A423">
        <v>421</v>
      </c>
      <c r="B423" t="s">
        <v>891</v>
      </c>
      <c r="C423" s="3" t="s">
        <v>892</v>
      </c>
      <c r="D423" s="5">
        <v>9400</v>
      </c>
      <c r="E423" s="5">
        <v>6015</v>
      </c>
      <c r="F423" t="s">
        <v>14</v>
      </c>
      <c r="G423">
        <v>118</v>
      </c>
      <c r="H423" t="s">
        <v>21</v>
      </c>
      <c r="I423" t="s">
        <v>22</v>
      </c>
      <c r="J423">
        <v>1498712400</v>
      </c>
      <c r="K423">
        <v>1501304400</v>
      </c>
      <c r="L423" s="11">
        <f t="shared" si="48"/>
        <v>42915.208333333328</v>
      </c>
      <c r="M423" s="11">
        <f t="shared" si="49"/>
        <v>42945.208333333328</v>
      </c>
      <c r="N423" t="s">
        <v>65</v>
      </c>
      <c r="O423" t="str">
        <f t="shared" si="50"/>
        <v>technology</v>
      </c>
      <c r="P423" t="str">
        <f t="shared" si="51"/>
        <v>wearables</v>
      </c>
      <c r="Q423" s="4">
        <f t="shared" si="52"/>
        <v>0.63989361702127656</v>
      </c>
      <c r="R423" s="44">
        <f t="shared" si="53"/>
        <v>50.974576271186443</v>
      </c>
      <c r="S423" s="42">
        <f t="shared" si="54"/>
        <v>30</v>
      </c>
      <c r="T423" s="5">
        <f t="shared" si="55"/>
        <v>1.6991525423728815</v>
      </c>
    </row>
    <row r="424" spans="1:20" ht="31" x14ac:dyDescent="0.35">
      <c r="A424">
        <v>422</v>
      </c>
      <c r="B424" t="s">
        <v>893</v>
      </c>
      <c r="C424" s="3" t="s">
        <v>894</v>
      </c>
      <c r="D424" s="5">
        <v>8700</v>
      </c>
      <c r="E424" s="5">
        <v>11075</v>
      </c>
      <c r="F424" t="s">
        <v>20</v>
      </c>
      <c r="G424">
        <v>205</v>
      </c>
      <c r="H424" t="s">
        <v>21</v>
      </c>
      <c r="I424" t="s">
        <v>22</v>
      </c>
      <c r="J424">
        <v>1271480400</v>
      </c>
      <c r="K424">
        <v>1273208400</v>
      </c>
      <c r="L424" s="11">
        <f t="shared" si="48"/>
        <v>40285.208333333336</v>
      </c>
      <c r="M424" s="11">
        <f t="shared" si="49"/>
        <v>40305.208333333336</v>
      </c>
      <c r="N424" t="s">
        <v>33</v>
      </c>
      <c r="O424" t="str">
        <f t="shared" si="50"/>
        <v>theater</v>
      </c>
      <c r="P424" t="str">
        <f t="shared" si="51"/>
        <v>plays</v>
      </c>
      <c r="Q424" s="4">
        <f t="shared" si="52"/>
        <v>1.2729885057471264</v>
      </c>
      <c r="R424" s="44">
        <f t="shared" si="53"/>
        <v>54.024390243902438</v>
      </c>
      <c r="S424" s="42">
        <f t="shared" si="54"/>
        <v>20</v>
      </c>
      <c r="T424" s="5">
        <f t="shared" si="55"/>
        <v>2.7012195121951219</v>
      </c>
    </row>
    <row r="425" spans="1:20" x14ac:dyDescent="0.35">
      <c r="A425">
        <v>423</v>
      </c>
      <c r="B425" t="s">
        <v>895</v>
      </c>
      <c r="C425" s="3" t="s">
        <v>896</v>
      </c>
      <c r="D425" s="5">
        <v>147800</v>
      </c>
      <c r="E425" s="5">
        <v>15723</v>
      </c>
      <c r="F425" t="s">
        <v>14</v>
      </c>
      <c r="G425">
        <v>162</v>
      </c>
      <c r="H425" t="s">
        <v>21</v>
      </c>
      <c r="I425" t="s">
        <v>22</v>
      </c>
      <c r="J425">
        <v>1316667600</v>
      </c>
      <c r="K425">
        <v>1316840400</v>
      </c>
      <c r="L425" s="11">
        <f t="shared" si="48"/>
        <v>40808.208333333336</v>
      </c>
      <c r="M425" s="11">
        <f t="shared" si="49"/>
        <v>40810.208333333336</v>
      </c>
      <c r="N425" t="s">
        <v>17</v>
      </c>
      <c r="O425" t="str">
        <f t="shared" si="50"/>
        <v>food</v>
      </c>
      <c r="P425" t="str">
        <f t="shared" si="51"/>
        <v>food trucks</v>
      </c>
      <c r="Q425" s="4">
        <f t="shared" si="52"/>
        <v>0.10638024357239513</v>
      </c>
      <c r="R425" s="44">
        <f t="shared" si="53"/>
        <v>97.055555555555557</v>
      </c>
      <c r="S425" s="42">
        <f t="shared" si="54"/>
        <v>2</v>
      </c>
      <c r="T425" s="5">
        <f t="shared" si="55"/>
        <v>48.527777777777779</v>
      </c>
    </row>
    <row r="426" spans="1:20" x14ac:dyDescent="0.35">
      <c r="A426">
        <v>424</v>
      </c>
      <c r="B426" t="s">
        <v>897</v>
      </c>
      <c r="C426" s="3" t="s">
        <v>898</v>
      </c>
      <c r="D426" s="5">
        <v>5100</v>
      </c>
      <c r="E426" s="5">
        <v>2064</v>
      </c>
      <c r="F426" t="s">
        <v>14</v>
      </c>
      <c r="G426">
        <v>83</v>
      </c>
      <c r="H426" t="s">
        <v>21</v>
      </c>
      <c r="I426" t="s">
        <v>22</v>
      </c>
      <c r="J426">
        <v>1524027600</v>
      </c>
      <c r="K426">
        <v>1524546000</v>
      </c>
      <c r="L426" s="11">
        <f t="shared" si="48"/>
        <v>43208.208333333328</v>
      </c>
      <c r="M426" s="11">
        <f t="shared" si="49"/>
        <v>43214.208333333328</v>
      </c>
      <c r="N426" t="s">
        <v>60</v>
      </c>
      <c r="O426" t="str">
        <f t="shared" si="50"/>
        <v>music</v>
      </c>
      <c r="P426" t="str">
        <f t="shared" si="51"/>
        <v>indie rock</v>
      </c>
      <c r="Q426" s="4">
        <f t="shared" si="52"/>
        <v>0.40470588235294119</v>
      </c>
      <c r="R426" s="44">
        <f t="shared" si="53"/>
        <v>24.867469879518072</v>
      </c>
      <c r="S426" s="42">
        <f t="shared" si="54"/>
        <v>6</v>
      </c>
      <c r="T426" s="5">
        <f t="shared" si="55"/>
        <v>4.1445783132530121</v>
      </c>
    </row>
    <row r="427" spans="1:20" x14ac:dyDescent="0.35">
      <c r="A427">
        <v>425</v>
      </c>
      <c r="B427" t="s">
        <v>899</v>
      </c>
      <c r="C427" s="3" t="s">
        <v>900</v>
      </c>
      <c r="D427" s="5">
        <v>2700</v>
      </c>
      <c r="E427" s="5">
        <v>7767</v>
      </c>
      <c r="F427" t="s">
        <v>20</v>
      </c>
      <c r="G427">
        <v>92</v>
      </c>
      <c r="H427" t="s">
        <v>21</v>
      </c>
      <c r="I427" t="s">
        <v>22</v>
      </c>
      <c r="J427">
        <v>1438059600</v>
      </c>
      <c r="K427">
        <v>1438578000</v>
      </c>
      <c r="L427" s="11">
        <f t="shared" si="48"/>
        <v>42213.208333333328</v>
      </c>
      <c r="M427" s="11">
        <f t="shared" si="49"/>
        <v>42219.208333333328</v>
      </c>
      <c r="N427" t="s">
        <v>122</v>
      </c>
      <c r="O427" t="str">
        <f t="shared" si="50"/>
        <v>photography</v>
      </c>
      <c r="P427" t="str">
        <f t="shared" si="51"/>
        <v>photography books</v>
      </c>
      <c r="Q427" s="4">
        <f t="shared" si="52"/>
        <v>2.8766666666666665</v>
      </c>
      <c r="R427" s="44">
        <f t="shared" si="53"/>
        <v>84.423913043478265</v>
      </c>
      <c r="S427" s="42">
        <f t="shared" si="54"/>
        <v>6</v>
      </c>
      <c r="T427" s="5">
        <f t="shared" si="55"/>
        <v>14.070652173913045</v>
      </c>
    </row>
    <row r="428" spans="1:20" x14ac:dyDescent="0.35">
      <c r="A428">
        <v>426</v>
      </c>
      <c r="B428" t="s">
        <v>901</v>
      </c>
      <c r="C428" s="3" t="s">
        <v>902</v>
      </c>
      <c r="D428" s="5">
        <v>1800</v>
      </c>
      <c r="E428" s="5">
        <v>10313</v>
      </c>
      <c r="F428" t="s">
        <v>20</v>
      </c>
      <c r="G428">
        <v>219</v>
      </c>
      <c r="H428" t="s">
        <v>21</v>
      </c>
      <c r="I428" t="s">
        <v>22</v>
      </c>
      <c r="J428">
        <v>1361944800</v>
      </c>
      <c r="K428">
        <v>1362549600</v>
      </c>
      <c r="L428" s="11">
        <f t="shared" si="48"/>
        <v>41332.25</v>
      </c>
      <c r="M428" s="11">
        <f t="shared" si="49"/>
        <v>41339.25</v>
      </c>
      <c r="N428" t="s">
        <v>33</v>
      </c>
      <c r="O428" t="str">
        <f t="shared" si="50"/>
        <v>theater</v>
      </c>
      <c r="P428" t="str">
        <f t="shared" si="51"/>
        <v>plays</v>
      </c>
      <c r="Q428" s="4">
        <f t="shared" si="52"/>
        <v>5.7294444444444448</v>
      </c>
      <c r="R428" s="44">
        <f t="shared" si="53"/>
        <v>47.091324200913242</v>
      </c>
      <c r="S428" s="42">
        <f t="shared" si="54"/>
        <v>7</v>
      </c>
      <c r="T428" s="5">
        <f t="shared" si="55"/>
        <v>6.7273320287018921</v>
      </c>
    </row>
    <row r="429" spans="1:20" x14ac:dyDescent="0.35">
      <c r="A429">
        <v>427</v>
      </c>
      <c r="B429" t="s">
        <v>903</v>
      </c>
      <c r="C429" s="3" t="s">
        <v>904</v>
      </c>
      <c r="D429" s="5">
        <v>174500</v>
      </c>
      <c r="E429" s="5">
        <v>197018</v>
      </c>
      <c r="F429" t="s">
        <v>20</v>
      </c>
      <c r="G429">
        <v>2526</v>
      </c>
      <c r="H429" t="s">
        <v>21</v>
      </c>
      <c r="I429" t="s">
        <v>22</v>
      </c>
      <c r="J429">
        <v>1410584400</v>
      </c>
      <c r="K429">
        <v>1413349200</v>
      </c>
      <c r="L429" s="11">
        <f t="shared" si="48"/>
        <v>41895.208333333336</v>
      </c>
      <c r="M429" s="11">
        <f t="shared" si="49"/>
        <v>41927.208333333336</v>
      </c>
      <c r="N429" t="s">
        <v>33</v>
      </c>
      <c r="O429" t="str">
        <f t="shared" si="50"/>
        <v>theater</v>
      </c>
      <c r="P429" t="str">
        <f t="shared" si="51"/>
        <v>plays</v>
      </c>
      <c r="Q429" s="4">
        <f t="shared" si="52"/>
        <v>1.1290429799426933</v>
      </c>
      <c r="R429" s="44">
        <f t="shared" si="53"/>
        <v>77.996041171813147</v>
      </c>
      <c r="S429" s="42">
        <f t="shared" si="54"/>
        <v>32</v>
      </c>
      <c r="T429" s="5">
        <f t="shared" si="55"/>
        <v>2.4373762866191608</v>
      </c>
    </row>
    <row r="430" spans="1:20" x14ac:dyDescent="0.35">
      <c r="A430">
        <v>428</v>
      </c>
      <c r="B430" t="s">
        <v>905</v>
      </c>
      <c r="C430" s="3" t="s">
        <v>906</v>
      </c>
      <c r="D430" s="5">
        <v>101400</v>
      </c>
      <c r="E430" s="5">
        <v>47037</v>
      </c>
      <c r="F430" t="s">
        <v>14</v>
      </c>
      <c r="G430">
        <v>747</v>
      </c>
      <c r="H430" t="s">
        <v>21</v>
      </c>
      <c r="I430" t="s">
        <v>22</v>
      </c>
      <c r="J430">
        <v>1297404000</v>
      </c>
      <c r="K430">
        <v>1298008800</v>
      </c>
      <c r="L430" s="11">
        <f t="shared" si="48"/>
        <v>40585.25</v>
      </c>
      <c r="M430" s="11">
        <f t="shared" si="49"/>
        <v>40592.25</v>
      </c>
      <c r="N430" t="s">
        <v>71</v>
      </c>
      <c r="O430" t="str">
        <f t="shared" si="50"/>
        <v>film &amp; video</v>
      </c>
      <c r="P430" t="str">
        <f t="shared" si="51"/>
        <v>animation</v>
      </c>
      <c r="Q430" s="4">
        <f t="shared" si="52"/>
        <v>0.46387573964497042</v>
      </c>
      <c r="R430" s="44">
        <f t="shared" si="53"/>
        <v>62.967871485943775</v>
      </c>
      <c r="S430" s="42">
        <f t="shared" si="54"/>
        <v>7</v>
      </c>
      <c r="T430" s="5">
        <f t="shared" si="55"/>
        <v>8.9954102122776813</v>
      </c>
    </row>
    <row r="431" spans="1:20" x14ac:dyDescent="0.35">
      <c r="A431">
        <v>429</v>
      </c>
      <c r="B431" t="s">
        <v>907</v>
      </c>
      <c r="C431" s="3" t="s">
        <v>908</v>
      </c>
      <c r="D431" s="5">
        <v>191000</v>
      </c>
      <c r="E431" s="5">
        <v>173191</v>
      </c>
      <c r="F431" t="s">
        <v>74</v>
      </c>
      <c r="G431">
        <v>2138</v>
      </c>
      <c r="H431" t="s">
        <v>21</v>
      </c>
      <c r="I431" t="s">
        <v>22</v>
      </c>
      <c r="J431">
        <v>1392012000</v>
      </c>
      <c r="K431">
        <v>1394427600</v>
      </c>
      <c r="L431" s="11">
        <f t="shared" si="48"/>
        <v>41680.25</v>
      </c>
      <c r="M431" s="11">
        <f t="shared" si="49"/>
        <v>41708.208333333336</v>
      </c>
      <c r="N431" t="s">
        <v>122</v>
      </c>
      <c r="O431" t="str">
        <f t="shared" si="50"/>
        <v>photography</v>
      </c>
      <c r="P431" t="str">
        <f t="shared" si="51"/>
        <v>photography books</v>
      </c>
      <c r="Q431" s="4">
        <f t="shared" si="52"/>
        <v>0.90675916230366493</v>
      </c>
      <c r="R431" s="44">
        <f t="shared" si="53"/>
        <v>81.006080449017773</v>
      </c>
      <c r="S431" s="42">
        <f t="shared" si="54"/>
        <v>27.958333333335759</v>
      </c>
      <c r="T431" s="5">
        <f t="shared" si="55"/>
        <v>2.8973858878930816</v>
      </c>
    </row>
    <row r="432" spans="1:20" x14ac:dyDescent="0.35">
      <c r="A432">
        <v>430</v>
      </c>
      <c r="B432" t="s">
        <v>909</v>
      </c>
      <c r="C432" s="3" t="s">
        <v>910</v>
      </c>
      <c r="D432" s="5">
        <v>8100</v>
      </c>
      <c r="E432" s="5">
        <v>5487</v>
      </c>
      <c r="F432" t="s">
        <v>14</v>
      </c>
      <c r="G432">
        <v>84</v>
      </c>
      <c r="H432" t="s">
        <v>21</v>
      </c>
      <c r="I432" t="s">
        <v>22</v>
      </c>
      <c r="J432">
        <v>1569733200</v>
      </c>
      <c r="K432">
        <v>1572670800</v>
      </c>
      <c r="L432" s="11">
        <f t="shared" si="48"/>
        <v>43737.208333333328</v>
      </c>
      <c r="M432" s="11">
        <f t="shared" si="49"/>
        <v>43771.208333333328</v>
      </c>
      <c r="N432" t="s">
        <v>33</v>
      </c>
      <c r="O432" t="str">
        <f t="shared" si="50"/>
        <v>theater</v>
      </c>
      <c r="P432" t="str">
        <f t="shared" si="51"/>
        <v>plays</v>
      </c>
      <c r="Q432" s="4">
        <f t="shared" si="52"/>
        <v>0.67740740740740746</v>
      </c>
      <c r="R432" s="44">
        <f t="shared" si="53"/>
        <v>65.321428571428569</v>
      </c>
      <c r="S432" s="42">
        <f t="shared" si="54"/>
        <v>34</v>
      </c>
      <c r="T432" s="5">
        <f t="shared" si="55"/>
        <v>1.9212184873949578</v>
      </c>
    </row>
    <row r="433" spans="1:20" x14ac:dyDescent="0.35">
      <c r="A433">
        <v>431</v>
      </c>
      <c r="B433" t="s">
        <v>911</v>
      </c>
      <c r="C433" s="3" t="s">
        <v>912</v>
      </c>
      <c r="D433" s="5">
        <v>5100</v>
      </c>
      <c r="E433" s="5">
        <v>9817</v>
      </c>
      <c r="F433" t="s">
        <v>20</v>
      </c>
      <c r="G433">
        <v>94</v>
      </c>
      <c r="H433" t="s">
        <v>21</v>
      </c>
      <c r="I433" t="s">
        <v>22</v>
      </c>
      <c r="J433">
        <v>1529643600</v>
      </c>
      <c r="K433">
        <v>1531112400</v>
      </c>
      <c r="L433" s="11">
        <f t="shared" si="48"/>
        <v>43273.208333333328</v>
      </c>
      <c r="M433" s="11">
        <f t="shared" si="49"/>
        <v>43290.208333333328</v>
      </c>
      <c r="N433" t="s">
        <v>33</v>
      </c>
      <c r="O433" t="str">
        <f t="shared" si="50"/>
        <v>theater</v>
      </c>
      <c r="P433" t="str">
        <f t="shared" si="51"/>
        <v>plays</v>
      </c>
      <c r="Q433" s="4">
        <f t="shared" si="52"/>
        <v>1.9249019607843136</v>
      </c>
      <c r="R433" s="44">
        <f t="shared" si="53"/>
        <v>104.43617021276596</v>
      </c>
      <c r="S433" s="42">
        <f t="shared" si="54"/>
        <v>17</v>
      </c>
      <c r="T433" s="5">
        <f t="shared" si="55"/>
        <v>6.1433041301627034</v>
      </c>
    </row>
    <row r="434" spans="1:20" x14ac:dyDescent="0.35">
      <c r="A434">
        <v>432</v>
      </c>
      <c r="B434" t="s">
        <v>913</v>
      </c>
      <c r="C434" s="3" t="s">
        <v>914</v>
      </c>
      <c r="D434" s="5">
        <v>7700</v>
      </c>
      <c r="E434" s="5">
        <v>6369</v>
      </c>
      <c r="F434" t="s">
        <v>14</v>
      </c>
      <c r="G434">
        <v>91</v>
      </c>
      <c r="H434" t="s">
        <v>21</v>
      </c>
      <c r="I434" t="s">
        <v>22</v>
      </c>
      <c r="J434">
        <v>1399006800</v>
      </c>
      <c r="K434">
        <v>1400734800</v>
      </c>
      <c r="L434" s="11">
        <f t="shared" si="48"/>
        <v>41761.208333333336</v>
      </c>
      <c r="M434" s="11">
        <f t="shared" si="49"/>
        <v>41781.208333333336</v>
      </c>
      <c r="N434" t="s">
        <v>33</v>
      </c>
      <c r="O434" t="str">
        <f t="shared" si="50"/>
        <v>theater</v>
      </c>
      <c r="P434" t="str">
        <f t="shared" si="51"/>
        <v>plays</v>
      </c>
      <c r="Q434" s="4">
        <f t="shared" si="52"/>
        <v>0.82714285714285718</v>
      </c>
      <c r="R434" s="44">
        <f t="shared" si="53"/>
        <v>69.989010989010993</v>
      </c>
      <c r="S434" s="42">
        <f t="shared" si="54"/>
        <v>20</v>
      </c>
      <c r="T434" s="5">
        <f t="shared" si="55"/>
        <v>3.4994505494505495</v>
      </c>
    </row>
    <row r="435" spans="1:20" x14ac:dyDescent="0.35">
      <c r="A435">
        <v>433</v>
      </c>
      <c r="B435" t="s">
        <v>915</v>
      </c>
      <c r="C435" s="3" t="s">
        <v>916</v>
      </c>
      <c r="D435" s="5">
        <v>121400</v>
      </c>
      <c r="E435" s="5">
        <v>65755</v>
      </c>
      <c r="F435" t="s">
        <v>14</v>
      </c>
      <c r="G435">
        <v>792</v>
      </c>
      <c r="H435" t="s">
        <v>21</v>
      </c>
      <c r="I435" t="s">
        <v>22</v>
      </c>
      <c r="J435">
        <v>1385359200</v>
      </c>
      <c r="K435">
        <v>1386741600</v>
      </c>
      <c r="L435" s="11">
        <f t="shared" si="48"/>
        <v>41603.25</v>
      </c>
      <c r="M435" s="11">
        <f t="shared" si="49"/>
        <v>41619.25</v>
      </c>
      <c r="N435" t="s">
        <v>42</v>
      </c>
      <c r="O435" t="str">
        <f t="shared" si="50"/>
        <v>film &amp; video</v>
      </c>
      <c r="P435" t="str">
        <f t="shared" si="51"/>
        <v>documentary</v>
      </c>
      <c r="Q435" s="4">
        <f t="shared" si="52"/>
        <v>0.54163920922570019</v>
      </c>
      <c r="R435" s="44">
        <f t="shared" si="53"/>
        <v>83.023989898989896</v>
      </c>
      <c r="S435" s="42">
        <f t="shared" si="54"/>
        <v>16</v>
      </c>
      <c r="T435" s="5">
        <f t="shared" si="55"/>
        <v>5.1889993686868685</v>
      </c>
    </row>
    <row r="436" spans="1:20" x14ac:dyDescent="0.35">
      <c r="A436">
        <v>434</v>
      </c>
      <c r="B436" t="s">
        <v>917</v>
      </c>
      <c r="C436" s="3" t="s">
        <v>918</v>
      </c>
      <c r="D436" s="5">
        <v>5400</v>
      </c>
      <c r="E436" s="5">
        <v>903</v>
      </c>
      <c r="F436" t="s">
        <v>74</v>
      </c>
      <c r="G436">
        <v>10</v>
      </c>
      <c r="H436" t="s">
        <v>15</v>
      </c>
      <c r="I436" t="s">
        <v>16</v>
      </c>
      <c r="J436">
        <v>1480572000</v>
      </c>
      <c r="K436">
        <v>1481781600</v>
      </c>
      <c r="L436" s="11">
        <f t="shared" si="48"/>
        <v>42705.25</v>
      </c>
      <c r="M436" s="11">
        <f t="shared" si="49"/>
        <v>42719.25</v>
      </c>
      <c r="N436" t="s">
        <v>33</v>
      </c>
      <c r="O436" t="str">
        <f t="shared" si="50"/>
        <v>theater</v>
      </c>
      <c r="P436" t="str">
        <f t="shared" si="51"/>
        <v>plays</v>
      </c>
      <c r="Q436" s="4">
        <f t="shared" si="52"/>
        <v>0.16722222222222222</v>
      </c>
      <c r="R436" s="44">
        <f t="shared" si="53"/>
        <v>90.3</v>
      </c>
      <c r="S436" s="42">
        <f t="shared" si="54"/>
        <v>14</v>
      </c>
      <c r="T436" s="5">
        <f t="shared" si="55"/>
        <v>6.45</v>
      </c>
    </row>
    <row r="437" spans="1:20" x14ac:dyDescent="0.35">
      <c r="A437">
        <v>435</v>
      </c>
      <c r="B437" t="s">
        <v>919</v>
      </c>
      <c r="C437" s="3" t="s">
        <v>920</v>
      </c>
      <c r="D437" s="5">
        <v>152400</v>
      </c>
      <c r="E437" s="5">
        <v>178120</v>
      </c>
      <c r="F437" t="s">
        <v>20</v>
      </c>
      <c r="G437">
        <v>1713</v>
      </c>
      <c r="H437" t="s">
        <v>107</v>
      </c>
      <c r="I437" t="s">
        <v>108</v>
      </c>
      <c r="J437">
        <v>1418623200</v>
      </c>
      <c r="K437">
        <v>1419660000</v>
      </c>
      <c r="L437" s="11">
        <f t="shared" si="48"/>
        <v>41988.25</v>
      </c>
      <c r="M437" s="11">
        <f t="shared" si="49"/>
        <v>42000.25</v>
      </c>
      <c r="N437" t="s">
        <v>33</v>
      </c>
      <c r="O437" t="str">
        <f t="shared" si="50"/>
        <v>theater</v>
      </c>
      <c r="P437" t="str">
        <f t="shared" si="51"/>
        <v>plays</v>
      </c>
      <c r="Q437" s="4">
        <f t="shared" si="52"/>
        <v>1.168766404199475</v>
      </c>
      <c r="R437" s="44">
        <f t="shared" si="53"/>
        <v>103.98131932282546</v>
      </c>
      <c r="S437" s="42">
        <f t="shared" si="54"/>
        <v>12</v>
      </c>
      <c r="T437" s="5">
        <f t="shared" si="55"/>
        <v>8.6651099435687886</v>
      </c>
    </row>
    <row r="438" spans="1:20" x14ac:dyDescent="0.35">
      <c r="A438">
        <v>436</v>
      </c>
      <c r="B438" t="s">
        <v>921</v>
      </c>
      <c r="C438" s="3" t="s">
        <v>922</v>
      </c>
      <c r="D438" s="5">
        <v>1300</v>
      </c>
      <c r="E438" s="5">
        <v>13678</v>
      </c>
      <c r="F438" t="s">
        <v>20</v>
      </c>
      <c r="G438">
        <v>249</v>
      </c>
      <c r="H438" t="s">
        <v>21</v>
      </c>
      <c r="I438" t="s">
        <v>22</v>
      </c>
      <c r="J438">
        <v>1555736400</v>
      </c>
      <c r="K438">
        <v>1555822800</v>
      </c>
      <c r="L438" s="11">
        <f t="shared" si="48"/>
        <v>43575.208333333328</v>
      </c>
      <c r="M438" s="11">
        <f t="shared" si="49"/>
        <v>43576.208333333328</v>
      </c>
      <c r="N438" t="s">
        <v>159</v>
      </c>
      <c r="O438" t="str">
        <f t="shared" si="50"/>
        <v>music</v>
      </c>
      <c r="P438" t="str">
        <f t="shared" si="51"/>
        <v>jazz</v>
      </c>
      <c r="Q438" s="4">
        <f t="shared" si="52"/>
        <v>10.521538461538462</v>
      </c>
      <c r="R438" s="44">
        <f t="shared" si="53"/>
        <v>54.931726907630519</v>
      </c>
      <c r="S438" s="42">
        <f t="shared" si="54"/>
        <v>1</v>
      </c>
      <c r="T438" s="5">
        <f t="shared" si="55"/>
        <v>54.931726907630519</v>
      </c>
    </row>
    <row r="439" spans="1:20" x14ac:dyDescent="0.35">
      <c r="A439">
        <v>437</v>
      </c>
      <c r="B439" t="s">
        <v>923</v>
      </c>
      <c r="C439" s="3" t="s">
        <v>924</v>
      </c>
      <c r="D439" s="5">
        <v>8100</v>
      </c>
      <c r="E439" s="5">
        <v>9969</v>
      </c>
      <c r="F439" t="s">
        <v>20</v>
      </c>
      <c r="G439">
        <v>192</v>
      </c>
      <c r="H439" t="s">
        <v>21</v>
      </c>
      <c r="I439" t="s">
        <v>22</v>
      </c>
      <c r="J439">
        <v>1442120400</v>
      </c>
      <c r="K439">
        <v>1442379600</v>
      </c>
      <c r="L439" s="11">
        <f t="shared" si="48"/>
        <v>42260.208333333328</v>
      </c>
      <c r="M439" s="11">
        <f t="shared" si="49"/>
        <v>42263.208333333328</v>
      </c>
      <c r="N439" t="s">
        <v>71</v>
      </c>
      <c r="O439" t="str">
        <f t="shared" si="50"/>
        <v>film &amp; video</v>
      </c>
      <c r="P439" t="str">
        <f t="shared" si="51"/>
        <v>animation</v>
      </c>
      <c r="Q439" s="4">
        <f t="shared" si="52"/>
        <v>1.2307407407407407</v>
      </c>
      <c r="R439" s="44">
        <f t="shared" si="53"/>
        <v>51.921875</v>
      </c>
      <c r="S439" s="42">
        <f t="shared" si="54"/>
        <v>3</v>
      </c>
      <c r="T439" s="5">
        <f t="shared" si="55"/>
        <v>17.307291666666668</v>
      </c>
    </row>
    <row r="440" spans="1:20" ht="31" x14ac:dyDescent="0.35">
      <c r="A440">
        <v>438</v>
      </c>
      <c r="B440" t="s">
        <v>925</v>
      </c>
      <c r="C440" s="3" t="s">
        <v>926</v>
      </c>
      <c r="D440" s="5">
        <v>8300</v>
      </c>
      <c r="E440" s="5">
        <v>14827</v>
      </c>
      <c r="F440" t="s">
        <v>20</v>
      </c>
      <c r="G440">
        <v>247</v>
      </c>
      <c r="H440" t="s">
        <v>21</v>
      </c>
      <c r="I440" t="s">
        <v>22</v>
      </c>
      <c r="J440">
        <v>1362376800</v>
      </c>
      <c r="K440">
        <v>1364965200</v>
      </c>
      <c r="L440" s="11">
        <f t="shared" si="48"/>
        <v>41337.25</v>
      </c>
      <c r="M440" s="11">
        <f t="shared" si="49"/>
        <v>41367.208333333336</v>
      </c>
      <c r="N440" t="s">
        <v>33</v>
      </c>
      <c r="O440" t="str">
        <f t="shared" si="50"/>
        <v>theater</v>
      </c>
      <c r="P440" t="str">
        <f t="shared" si="51"/>
        <v>plays</v>
      </c>
      <c r="Q440" s="4">
        <f t="shared" si="52"/>
        <v>1.7863855421686747</v>
      </c>
      <c r="R440" s="44">
        <f t="shared" si="53"/>
        <v>60.02834008097166</v>
      </c>
      <c r="S440" s="42">
        <f t="shared" si="54"/>
        <v>29.958333333335759</v>
      </c>
      <c r="T440" s="5">
        <f t="shared" si="55"/>
        <v>2.0037276243994482</v>
      </c>
    </row>
    <row r="441" spans="1:20" x14ac:dyDescent="0.35">
      <c r="A441">
        <v>439</v>
      </c>
      <c r="B441" t="s">
        <v>927</v>
      </c>
      <c r="C441" s="3" t="s">
        <v>928</v>
      </c>
      <c r="D441" s="5">
        <v>28400</v>
      </c>
      <c r="E441" s="5">
        <v>100900</v>
      </c>
      <c r="F441" t="s">
        <v>20</v>
      </c>
      <c r="G441">
        <v>2293</v>
      </c>
      <c r="H441" t="s">
        <v>21</v>
      </c>
      <c r="I441" t="s">
        <v>22</v>
      </c>
      <c r="J441">
        <v>1478408400</v>
      </c>
      <c r="K441">
        <v>1479016800</v>
      </c>
      <c r="L441" s="11">
        <f t="shared" si="48"/>
        <v>42680.208333333328</v>
      </c>
      <c r="M441" s="11">
        <f t="shared" si="49"/>
        <v>42687.25</v>
      </c>
      <c r="N441" t="s">
        <v>474</v>
      </c>
      <c r="O441" t="str">
        <f t="shared" si="50"/>
        <v>film &amp; video</v>
      </c>
      <c r="P441" t="str">
        <f t="shared" si="51"/>
        <v>science fiction</v>
      </c>
      <c r="Q441" s="4">
        <f t="shared" si="52"/>
        <v>3.5528169014084505</v>
      </c>
      <c r="R441" s="44">
        <f t="shared" si="53"/>
        <v>44.003488879197555</v>
      </c>
      <c r="S441" s="42">
        <f t="shared" si="54"/>
        <v>7.0416666666715173</v>
      </c>
      <c r="T441" s="5">
        <f t="shared" si="55"/>
        <v>6.2490161721894308</v>
      </c>
    </row>
    <row r="442" spans="1:20" x14ac:dyDescent="0.35">
      <c r="A442">
        <v>440</v>
      </c>
      <c r="B442" t="s">
        <v>929</v>
      </c>
      <c r="C442" s="3" t="s">
        <v>930</v>
      </c>
      <c r="D442" s="5">
        <v>102500</v>
      </c>
      <c r="E442" s="5">
        <v>165954</v>
      </c>
      <c r="F442" t="s">
        <v>20</v>
      </c>
      <c r="G442">
        <v>3131</v>
      </c>
      <c r="H442" t="s">
        <v>21</v>
      </c>
      <c r="I442" t="s">
        <v>22</v>
      </c>
      <c r="J442">
        <v>1498798800</v>
      </c>
      <c r="K442">
        <v>1499662800</v>
      </c>
      <c r="L442" s="11">
        <f t="shared" si="48"/>
        <v>42916.208333333328</v>
      </c>
      <c r="M442" s="11">
        <f t="shared" si="49"/>
        <v>42926.208333333328</v>
      </c>
      <c r="N442" t="s">
        <v>269</v>
      </c>
      <c r="O442" t="str">
        <f t="shared" si="50"/>
        <v>film &amp; video</v>
      </c>
      <c r="P442" t="str">
        <f t="shared" si="51"/>
        <v>television</v>
      </c>
      <c r="Q442" s="4">
        <f t="shared" si="52"/>
        <v>1.6190634146341463</v>
      </c>
      <c r="R442" s="44">
        <f t="shared" si="53"/>
        <v>53.003513254551258</v>
      </c>
      <c r="S442" s="42">
        <f t="shared" si="54"/>
        <v>10</v>
      </c>
      <c r="T442" s="5">
        <f t="shared" si="55"/>
        <v>5.300351325455126</v>
      </c>
    </row>
    <row r="443" spans="1:20" x14ac:dyDescent="0.35">
      <c r="A443">
        <v>441</v>
      </c>
      <c r="B443" t="s">
        <v>931</v>
      </c>
      <c r="C443" s="3" t="s">
        <v>932</v>
      </c>
      <c r="D443" s="5">
        <v>7000</v>
      </c>
      <c r="E443" s="5">
        <v>1744</v>
      </c>
      <c r="F443" t="s">
        <v>14</v>
      </c>
      <c r="G443">
        <v>32</v>
      </c>
      <c r="H443" t="s">
        <v>21</v>
      </c>
      <c r="I443" t="s">
        <v>22</v>
      </c>
      <c r="J443">
        <v>1335416400</v>
      </c>
      <c r="K443">
        <v>1337835600</v>
      </c>
      <c r="L443" s="11">
        <f t="shared" si="48"/>
        <v>41025.208333333336</v>
      </c>
      <c r="M443" s="11">
        <f t="shared" si="49"/>
        <v>41053.208333333336</v>
      </c>
      <c r="N443" t="s">
        <v>65</v>
      </c>
      <c r="O443" t="str">
        <f t="shared" si="50"/>
        <v>technology</v>
      </c>
      <c r="P443" t="str">
        <f t="shared" si="51"/>
        <v>wearables</v>
      </c>
      <c r="Q443" s="4">
        <f t="shared" si="52"/>
        <v>0.24914285714285714</v>
      </c>
      <c r="R443" s="44">
        <f t="shared" si="53"/>
        <v>54.5</v>
      </c>
      <c r="S443" s="42">
        <f t="shared" si="54"/>
        <v>28</v>
      </c>
      <c r="T443" s="5">
        <f t="shared" si="55"/>
        <v>1.9464285714285714</v>
      </c>
    </row>
    <row r="444" spans="1:20" x14ac:dyDescent="0.35">
      <c r="A444">
        <v>442</v>
      </c>
      <c r="B444" t="s">
        <v>933</v>
      </c>
      <c r="C444" s="3" t="s">
        <v>934</v>
      </c>
      <c r="D444" s="5">
        <v>5400</v>
      </c>
      <c r="E444" s="5">
        <v>10731</v>
      </c>
      <c r="F444" t="s">
        <v>20</v>
      </c>
      <c r="G444">
        <v>143</v>
      </c>
      <c r="H444" t="s">
        <v>107</v>
      </c>
      <c r="I444" t="s">
        <v>108</v>
      </c>
      <c r="J444">
        <v>1504328400</v>
      </c>
      <c r="K444">
        <v>1505710800</v>
      </c>
      <c r="L444" s="11">
        <f t="shared" si="48"/>
        <v>42980.208333333328</v>
      </c>
      <c r="M444" s="11">
        <f t="shared" si="49"/>
        <v>42996.208333333328</v>
      </c>
      <c r="N444" t="s">
        <v>33</v>
      </c>
      <c r="O444" t="str">
        <f t="shared" si="50"/>
        <v>theater</v>
      </c>
      <c r="P444" t="str">
        <f t="shared" si="51"/>
        <v>plays</v>
      </c>
      <c r="Q444" s="4">
        <f t="shared" si="52"/>
        <v>1.9872222222222222</v>
      </c>
      <c r="R444" s="44">
        <f t="shared" si="53"/>
        <v>75.04195804195804</v>
      </c>
      <c r="S444" s="42">
        <f t="shared" si="54"/>
        <v>16</v>
      </c>
      <c r="T444" s="5">
        <f t="shared" si="55"/>
        <v>4.6901223776223775</v>
      </c>
    </row>
    <row r="445" spans="1:20" x14ac:dyDescent="0.35">
      <c r="A445">
        <v>443</v>
      </c>
      <c r="B445" t="s">
        <v>935</v>
      </c>
      <c r="C445" s="3" t="s">
        <v>936</v>
      </c>
      <c r="D445" s="5">
        <v>9300</v>
      </c>
      <c r="E445" s="5">
        <v>3232</v>
      </c>
      <c r="F445" t="s">
        <v>74</v>
      </c>
      <c r="G445">
        <v>90</v>
      </c>
      <c r="H445" t="s">
        <v>21</v>
      </c>
      <c r="I445" t="s">
        <v>22</v>
      </c>
      <c r="J445">
        <v>1285822800</v>
      </c>
      <c r="K445">
        <v>1287464400</v>
      </c>
      <c r="L445" s="11">
        <f t="shared" si="48"/>
        <v>40451.208333333336</v>
      </c>
      <c r="M445" s="11">
        <f t="shared" si="49"/>
        <v>40470.208333333336</v>
      </c>
      <c r="N445" t="s">
        <v>33</v>
      </c>
      <c r="O445" t="str">
        <f t="shared" si="50"/>
        <v>theater</v>
      </c>
      <c r="P445" t="str">
        <f t="shared" si="51"/>
        <v>plays</v>
      </c>
      <c r="Q445" s="4">
        <f t="shared" si="52"/>
        <v>0.34752688172043011</v>
      </c>
      <c r="R445" s="44">
        <f t="shared" si="53"/>
        <v>35.911111111111111</v>
      </c>
      <c r="S445" s="42">
        <f t="shared" si="54"/>
        <v>19</v>
      </c>
      <c r="T445" s="5">
        <f t="shared" si="55"/>
        <v>1.8900584795321638</v>
      </c>
    </row>
    <row r="446" spans="1:20" x14ac:dyDescent="0.35">
      <c r="A446">
        <v>444</v>
      </c>
      <c r="B446" t="s">
        <v>748</v>
      </c>
      <c r="C446" s="3" t="s">
        <v>937</v>
      </c>
      <c r="D446" s="5">
        <v>6200</v>
      </c>
      <c r="E446" s="5">
        <v>10938</v>
      </c>
      <c r="F446" t="s">
        <v>20</v>
      </c>
      <c r="G446">
        <v>296</v>
      </c>
      <c r="H446" t="s">
        <v>21</v>
      </c>
      <c r="I446" t="s">
        <v>22</v>
      </c>
      <c r="J446">
        <v>1311483600</v>
      </c>
      <c r="K446">
        <v>1311656400</v>
      </c>
      <c r="L446" s="11">
        <f t="shared" si="48"/>
        <v>40748.208333333336</v>
      </c>
      <c r="M446" s="11">
        <f t="shared" si="49"/>
        <v>40750.208333333336</v>
      </c>
      <c r="N446" t="s">
        <v>60</v>
      </c>
      <c r="O446" t="str">
        <f t="shared" si="50"/>
        <v>music</v>
      </c>
      <c r="P446" t="str">
        <f t="shared" si="51"/>
        <v>indie rock</v>
      </c>
      <c r="Q446" s="4">
        <f t="shared" si="52"/>
        <v>1.7641935483870967</v>
      </c>
      <c r="R446" s="44">
        <f t="shared" si="53"/>
        <v>36.952702702702702</v>
      </c>
      <c r="S446" s="42">
        <f t="shared" si="54"/>
        <v>2</v>
      </c>
      <c r="T446" s="5">
        <f t="shared" si="55"/>
        <v>18.476351351351351</v>
      </c>
    </row>
    <row r="447" spans="1:20" ht="31" x14ac:dyDescent="0.35">
      <c r="A447">
        <v>445</v>
      </c>
      <c r="B447" t="s">
        <v>938</v>
      </c>
      <c r="C447" s="3" t="s">
        <v>939</v>
      </c>
      <c r="D447" s="5">
        <v>2100</v>
      </c>
      <c r="E447" s="5">
        <v>10739</v>
      </c>
      <c r="F447" t="s">
        <v>20</v>
      </c>
      <c r="G447">
        <v>170</v>
      </c>
      <c r="H447" t="s">
        <v>21</v>
      </c>
      <c r="I447" t="s">
        <v>22</v>
      </c>
      <c r="J447">
        <v>1291356000</v>
      </c>
      <c r="K447">
        <v>1293170400</v>
      </c>
      <c r="L447" s="11">
        <f t="shared" si="48"/>
        <v>40515.25</v>
      </c>
      <c r="M447" s="11">
        <f t="shared" si="49"/>
        <v>40536.25</v>
      </c>
      <c r="N447" t="s">
        <v>33</v>
      </c>
      <c r="O447" t="str">
        <f t="shared" si="50"/>
        <v>theater</v>
      </c>
      <c r="P447" t="str">
        <f t="shared" si="51"/>
        <v>plays</v>
      </c>
      <c r="Q447" s="4">
        <f t="shared" si="52"/>
        <v>5.1138095238095236</v>
      </c>
      <c r="R447" s="44">
        <f t="shared" si="53"/>
        <v>63.170588235294119</v>
      </c>
      <c r="S447" s="42">
        <f t="shared" si="54"/>
        <v>21</v>
      </c>
      <c r="T447" s="5">
        <f t="shared" si="55"/>
        <v>3.0081232492997199</v>
      </c>
    </row>
    <row r="448" spans="1:20" x14ac:dyDescent="0.35">
      <c r="A448">
        <v>446</v>
      </c>
      <c r="B448" t="s">
        <v>940</v>
      </c>
      <c r="C448" s="3" t="s">
        <v>941</v>
      </c>
      <c r="D448" s="5">
        <v>6800</v>
      </c>
      <c r="E448" s="5">
        <v>5579</v>
      </c>
      <c r="F448" t="s">
        <v>14</v>
      </c>
      <c r="G448">
        <v>186</v>
      </c>
      <c r="H448" t="s">
        <v>21</v>
      </c>
      <c r="I448" t="s">
        <v>22</v>
      </c>
      <c r="J448">
        <v>1355810400</v>
      </c>
      <c r="K448">
        <v>1355983200</v>
      </c>
      <c r="L448" s="11">
        <f t="shared" si="48"/>
        <v>41261.25</v>
      </c>
      <c r="M448" s="11">
        <f t="shared" si="49"/>
        <v>41263.25</v>
      </c>
      <c r="N448" t="s">
        <v>65</v>
      </c>
      <c r="O448" t="str">
        <f t="shared" si="50"/>
        <v>technology</v>
      </c>
      <c r="P448" t="str">
        <f t="shared" si="51"/>
        <v>wearables</v>
      </c>
      <c r="Q448" s="4">
        <f t="shared" si="52"/>
        <v>0.82044117647058823</v>
      </c>
      <c r="R448" s="44">
        <f t="shared" si="53"/>
        <v>29.99462365591398</v>
      </c>
      <c r="S448" s="42">
        <f t="shared" si="54"/>
        <v>2</v>
      </c>
      <c r="T448" s="5">
        <f t="shared" si="55"/>
        <v>14.99731182795699</v>
      </c>
    </row>
    <row r="449" spans="1:20" ht="31" x14ac:dyDescent="0.35">
      <c r="A449">
        <v>447</v>
      </c>
      <c r="B449" t="s">
        <v>942</v>
      </c>
      <c r="C449" s="3" t="s">
        <v>943</v>
      </c>
      <c r="D449" s="5">
        <v>155200</v>
      </c>
      <c r="E449" s="5">
        <v>37754</v>
      </c>
      <c r="F449" t="s">
        <v>74</v>
      </c>
      <c r="G449">
        <v>439</v>
      </c>
      <c r="H449" t="s">
        <v>40</v>
      </c>
      <c r="I449" t="s">
        <v>41</v>
      </c>
      <c r="J449">
        <v>1513663200</v>
      </c>
      <c r="K449">
        <v>1515045600</v>
      </c>
      <c r="L449" s="11">
        <f t="shared" si="48"/>
        <v>43088.25</v>
      </c>
      <c r="M449" s="11">
        <f t="shared" si="49"/>
        <v>43104.25</v>
      </c>
      <c r="N449" t="s">
        <v>269</v>
      </c>
      <c r="O449" t="str">
        <f t="shared" si="50"/>
        <v>film &amp; video</v>
      </c>
      <c r="P449" t="str">
        <f t="shared" si="51"/>
        <v>television</v>
      </c>
      <c r="Q449" s="4">
        <f t="shared" si="52"/>
        <v>0.24326030927835052</v>
      </c>
      <c r="R449" s="44">
        <f t="shared" si="53"/>
        <v>86</v>
      </c>
      <c r="S449" s="42">
        <f t="shared" si="54"/>
        <v>16</v>
      </c>
      <c r="T449" s="5">
        <f t="shared" si="55"/>
        <v>5.375</v>
      </c>
    </row>
    <row r="450" spans="1:20" x14ac:dyDescent="0.35">
      <c r="A450">
        <v>448</v>
      </c>
      <c r="B450" t="s">
        <v>944</v>
      </c>
      <c r="C450" s="3" t="s">
        <v>945</v>
      </c>
      <c r="D450" s="5">
        <v>89900</v>
      </c>
      <c r="E450" s="5">
        <v>45384</v>
      </c>
      <c r="F450" t="s">
        <v>14</v>
      </c>
      <c r="G450">
        <v>605</v>
      </c>
      <c r="H450" t="s">
        <v>21</v>
      </c>
      <c r="I450" t="s">
        <v>22</v>
      </c>
      <c r="J450">
        <v>1365915600</v>
      </c>
      <c r="K450">
        <v>1366088400</v>
      </c>
      <c r="L450" s="11">
        <f t="shared" ref="L450:L513" si="56">J450 / 86400 + DATE(1970,1,1)</f>
        <v>41378.208333333336</v>
      </c>
      <c r="M450" s="11">
        <f t="shared" ref="M450:M513" si="57">K450 / 86400 + DATE(1970,1,1)</f>
        <v>41380.208333333336</v>
      </c>
      <c r="N450" t="s">
        <v>89</v>
      </c>
      <c r="O450" t="str">
        <f t="shared" ref="O450:O513" si="58">LEFT(N450, FIND("/", N450)-1)</f>
        <v>games</v>
      </c>
      <c r="P450" t="str">
        <f t="shared" ref="P450:P513" si="59">RIGHT(N450, LEN(N450) -FIND("/", N450))</f>
        <v>video games</v>
      </c>
      <c r="Q450" s="4">
        <f t="shared" ref="Q450:Q513" si="60">E450/D450</f>
        <v>0.50482758620689661</v>
      </c>
      <c r="R450" s="44">
        <f t="shared" ref="R450:R513" si="61">IFERROR(E450/G450, "n/a")</f>
        <v>75.014876033057845</v>
      </c>
      <c r="S450" s="42">
        <f t="shared" ref="S450:S513" si="62">M450-L450</f>
        <v>2</v>
      </c>
      <c r="T450" s="5">
        <f t="shared" ref="T450:T513" si="63">IFERROR(R450/S450, "N/A")</f>
        <v>37.507438016528923</v>
      </c>
    </row>
    <row r="451" spans="1:20" x14ac:dyDescent="0.35">
      <c r="A451">
        <v>449</v>
      </c>
      <c r="B451" t="s">
        <v>946</v>
      </c>
      <c r="C451" s="3" t="s">
        <v>947</v>
      </c>
      <c r="D451" s="5">
        <v>900</v>
      </c>
      <c r="E451" s="5">
        <v>8703</v>
      </c>
      <c r="F451" t="s">
        <v>20</v>
      </c>
      <c r="G451">
        <v>86</v>
      </c>
      <c r="H451" t="s">
        <v>36</v>
      </c>
      <c r="I451" t="s">
        <v>37</v>
      </c>
      <c r="J451">
        <v>1551852000</v>
      </c>
      <c r="K451">
        <v>1553317200</v>
      </c>
      <c r="L451" s="11">
        <f t="shared" si="56"/>
        <v>43530.25</v>
      </c>
      <c r="M451" s="11">
        <f t="shared" si="57"/>
        <v>43547.208333333328</v>
      </c>
      <c r="N451" t="s">
        <v>89</v>
      </c>
      <c r="O451" t="str">
        <f t="shared" si="58"/>
        <v>games</v>
      </c>
      <c r="P451" t="str">
        <f t="shared" si="59"/>
        <v>video games</v>
      </c>
      <c r="Q451" s="4">
        <f t="shared" si="60"/>
        <v>9.67</v>
      </c>
      <c r="R451" s="44">
        <f t="shared" si="61"/>
        <v>101.19767441860465</v>
      </c>
      <c r="S451" s="42">
        <f t="shared" si="62"/>
        <v>16.958333333328483</v>
      </c>
      <c r="T451" s="5">
        <f t="shared" si="63"/>
        <v>5.9674304325484187</v>
      </c>
    </row>
    <row r="452" spans="1:20" x14ac:dyDescent="0.35">
      <c r="A452">
        <v>450</v>
      </c>
      <c r="B452" t="s">
        <v>948</v>
      </c>
      <c r="C452" s="3" t="s">
        <v>949</v>
      </c>
      <c r="D452" s="5">
        <v>100</v>
      </c>
      <c r="E452" s="5">
        <v>4</v>
      </c>
      <c r="F452" t="s">
        <v>14</v>
      </c>
      <c r="G452">
        <v>1</v>
      </c>
      <c r="H452" t="s">
        <v>15</v>
      </c>
      <c r="I452" t="s">
        <v>16</v>
      </c>
      <c r="J452">
        <v>1540098000</v>
      </c>
      <c r="K452">
        <v>1542088800</v>
      </c>
      <c r="L452" s="11">
        <f t="shared" si="56"/>
        <v>43394.208333333328</v>
      </c>
      <c r="M452" s="11">
        <f t="shared" si="57"/>
        <v>43417.25</v>
      </c>
      <c r="N452" t="s">
        <v>71</v>
      </c>
      <c r="O452" t="str">
        <f t="shared" si="58"/>
        <v>film &amp; video</v>
      </c>
      <c r="P452" t="str">
        <f t="shared" si="59"/>
        <v>animation</v>
      </c>
      <c r="Q452" s="4">
        <f t="shared" si="60"/>
        <v>0.04</v>
      </c>
      <c r="R452" s="44">
        <f t="shared" si="61"/>
        <v>4</v>
      </c>
      <c r="S452" s="42">
        <f t="shared" si="62"/>
        <v>23.041666666671517</v>
      </c>
      <c r="T452" s="5">
        <f t="shared" si="63"/>
        <v>0.17359855334535224</v>
      </c>
    </row>
    <row r="453" spans="1:20" x14ac:dyDescent="0.35">
      <c r="A453">
        <v>451</v>
      </c>
      <c r="B453" t="s">
        <v>950</v>
      </c>
      <c r="C453" s="3" t="s">
        <v>951</v>
      </c>
      <c r="D453" s="5">
        <v>148400</v>
      </c>
      <c r="E453" s="5">
        <v>182302</v>
      </c>
      <c r="F453" t="s">
        <v>20</v>
      </c>
      <c r="G453">
        <v>6286</v>
      </c>
      <c r="H453" t="s">
        <v>21</v>
      </c>
      <c r="I453" t="s">
        <v>22</v>
      </c>
      <c r="J453">
        <v>1500440400</v>
      </c>
      <c r="K453">
        <v>1503118800</v>
      </c>
      <c r="L453" s="11">
        <f t="shared" si="56"/>
        <v>42935.208333333328</v>
      </c>
      <c r="M453" s="11">
        <f t="shared" si="57"/>
        <v>42966.208333333328</v>
      </c>
      <c r="N453" t="s">
        <v>23</v>
      </c>
      <c r="O453" t="str">
        <f t="shared" si="58"/>
        <v>music</v>
      </c>
      <c r="P453" t="str">
        <f t="shared" si="59"/>
        <v>rock</v>
      </c>
      <c r="Q453" s="4">
        <f t="shared" si="60"/>
        <v>1.2284501347708894</v>
      </c>
      <c r="R453" s="44">
        <f t="shared" si="61"/>
        <v>29.001272669424118</v>
      </c>
      <c r="S453" s="42">
        <f t="shared" si="62"/>
        <v>31</v>
      </c>
      <c r="T453" s="5">
        <f t="shared" si="63"/>
        <v>0.93552492482013283</v>
      </c>
    </row>
    <row r="454" spans="1:20" ht="31" x14ac:dyDescent="0.35">
      <c r="A454">
        <v>452</v>
      </c>
      <c r="B454" t="s">
        <v>952</v>
      </c>
      <c r="C454" s="3" t="s">
        <v>953</v>
      </c>
      <c r="D454" s="5">
        <v>4800</v>
      </c>
      <c r="E454" s="5">
        <v>3045</v>
      </c>
      <c r="F454" t="s">
        <v>14</v>
      </c>
      <c r="G454">
        <v>31</v>
      </c>
      <c r="H454" t="s">
        <v>21</v>
      </c>
      <c r="I454" t="s">
        <v>22</v>
      </c>
      <c r="J454">
        <v>1278392400</v>
      </c>
      <c r="K454">
        <v>1278478800</v>
      </c>
      <c r="L454" s="11">
        <f t="shared" si="56"/>
        <v>40365.208333333336</v>
      </c>
      <c r="M454" s="11">
        <f t="shared" si="57"/>
        <v>40366.208333333336</v>
      </c>
      <c r="N454" t="s">
        <v>53</v>
      </c>
      <c r="O454" t="str">
        <f t="shared" si="58"/>
        <v>film &amp; video</v>
      </c>
      <c r="P454" t="str">
        <f t="shared" si="59"/>
        <v>drama</v>
      </c>
      <c r="Q454" s="4">
        <f t="shared" si="60"/>
        <v>0.63437500000000002</v>
      </c>
      <c r="R454" s="44">
        <f t="shared" si="61"/>
        <v>98.225806451612897</v>
      </c>
      <c r="S454" s="42">
        <f t="shared" si="62"/>
        <v>1</v>
      </c>
      <c r="T454" s="5">
        <f t="shared" si="63"/>
        <v>98.225806451612897</v>
      </c>
    </row>
    <row r="455" spans="1:20" ht="31" x14ac:dyDescent="0.35">
      <c r="A455">
        <v>453</v>
      </c>
      <c r="B455" t="s">
        <v>954</v>
      </c>
      <c r="C455" s="3" t="s">
        <v>955</v>
      </c>
      <c r="D455" s="5">
        <v>182400</v>
      </c>
      <c r="E455" s="5">
        <v>102749</v>
      </c>
      <c r="F455" t="s">
        <v>14</v>
      </c>
      <c r="G455">
        <v>1181</v>
      </c>
      <c r="H455" t="s">
        <v>21</v>
      </c>
      <c r="I455" t="s">
        <v>22</v>
      </c>
      <c r="J455">
        <v>1480572000</v>
      </c>
      <c r="K455">
        <v>1484114400</v>
      </c>
      <c r="L455" s="11">
        <f t="shared" si="56"/>
        <v>42705.25</v>
      </c>
      <c r="M455" s="11">
        <f t="shared" si="57"/>
        <v>42746.25</v>
      </c>
      <c r="N455" t="s">
        <v>474</v>
      </c>
      <c r="O455" t="str">
        <f t="shared" si="58"/>
        <v>film &amp; video</v>
      </c>
      <c r="P455" t="str">
        <f t="shared" si="59"/>
        <v>science fiction</v>
      </c>
      <c r="Q455" s="4">
        <f t="shared" si="60"/>
        <v>0.56331688596491225</v>
      </c>
      <c r="R455" s="44">
        <f t="shared" si="61"/>
        <v>87.001693480101608</v>
      </c>
      <c r="S455" s="42">
        <f t="shared" si="62"/>
        <v>41</v>
      </c>
      <c r="T455" s="5">
        <f t="shared" si="63"/>
        <v>2.1219925239049173</v>
      </c>
    </row>
    <row r="456" spans="1:20" x14ac:dyDescent="0.35">
      <c r="A456">
        <v>454</v>
      </c>
      <c r="B456" t="s">
        <v>956</v>
      </c>
      <c r="C456" s="3" t="s">
        <v>957</v>
      </c>
      <c r="D456" s="5">
        <v>4000</v>
      </c>
      <c r="E456" s="5">
        <v>1763</v>
      </c>
      <c r="F456" t="s">
        <v>14</v>
      </c>
      <c r="G456">
        <v>39</v>
      </c>
      <c r="H456" t="s">
        <v>21</v>
      </c>
      <c r="I456" t="s">
        <v>22</v>
      </c>
      <c r="J456">
        <v>1382331600</v>
      </c>
      <c r="K456">
        <v>1385445600</v>
      </c>
      <c r="L456" s="11">
        <f t="shared" si="56"/>
        <v>41568.208333333336</v>
      </c>
      <c r="M456" s="11">
        <f t="shared" si="57"/>
        <v>41604.25</v>
      </c>
      <c r="N456" t="s">
        <v>53</v>
      </c>
      <c r="O456" t="str">
        <f t="shared" si="58"/>
        <v>film &amp; video</v>
      </c>
      <c r="P456" t="str">
        <f t="shared" si="59"/>
        <v>drama</v>
      </c>
      <c r="Q456" s="4">
        <f t="shared" si="60"/>
        <v>0.44074999999999998</v>
      </c>
      <c r="R456" s="44">
        <f t="shared" si="61"/>
        <v>45.205128205128204</v>
      </c>
      <c r="S456" s="42">
        <f t="shared" si="62"/>
        <v>36.041666666664241</v>
      </c>
      <c r="T456" s="5">
        <f t="shared" si="63"/>
        <v>1.2542463317030634</v>
      </c>
    </row>
    <row r="457" spans="1:20" x14ac:dyDescent="0.35">
      <c r="A457">
        <v>455</v>
      </c>
      <c r="B457" t="s">
        <v>958</v>
      </c>
      <c r="C457" s="3" t="s">
        <v>959</v>
      </c>
      <c r="D457" s="5">
        <v>116500</v>
      </c>
      <c r="E457" s="5">
        <v>137904</v>
      </c>
      <c r="F457" t="s">
        <v>20</v>
      </c>
      <c r="G457">
        <v>3727</v>
      </c>
      <c r="H457" t="s">
        <v>21</v>
      </c>
      <c r="I457" t="s">
        <v>22</v>
      </c>
      <c r="J457">
        <v>1316754000</v>
      </c>
      <c r="K457">
        <v>1318741200</v>
      </c>
      <c r="L457" s="11">
        <f t="shared" si="56"/>
        <v>40809.208333333336</v>
      </c>
      <c r="M457" s="11">
        <f t="shared" si="57"/>
        <v>40832.208333333336</v>
      </c>
      <c r="N457" t="s">
        <v>33</v>
      </c>
      <c r="O457" t="str">
        <f t="shared" si="58"/>
        <v>theater</v>
      </c>
      <c r="P457" t="str">
        <f t="shared" si="59"/>
        <v>plays</v>
      </c>
      <c r="Q457" s="4">
        <f t="shared" si="60"/>
        <v>1.1837253218884121</v>
      </c>
      <c r="R457" s="44">
        <f t="shared" si="61"/>
        <v>37.001341561577675</v>
      </c>
      <c r="S457" s="42">
        <f t="shared" si="62"/>
        <v>23</v>
      </c>
      <c r="T457" s="5">
        <f t="shared" si="63"/>
        <v>1.6087539809381597</v>
      </c>
    </row>
    <row r="458" spans="1:20" ht="31" x14ac:dyDescent="0.35">
      <c r="A458">
        <v>456</v>
      </c>
      <c r="B458" t="s">
        <v>960</v>
      </c>
      <c r="C458" s="3" t="s">
        <v>961</v>
      </c>
      <c r="D458" s="5">
        <v>146400</v>
      </c>
      <c r="E458" s="5">
        <v>152438</v>
      </c>
      <c r="F458" t="s">
        <v>20</v>
      </c>
      <c r="G458">
        <v>1605</v>
      </c>
      <c r="H458" t="s">
        <v>21</v>
      </c>
      <c r="I458" t="s">
        <v>22</v>
      </c>
      <c r="J458">
        <v>1518242400</v>
      </c>
      <c r="K458">
        <v>1518242400</v>
      </c>
      <c r="L458" s="11">
        <f t="shared" si="56"/>
        <v>43141.25</v>
      </c>
      <c r="M458" s="11">
        <f t="shared" si="57"/>
        <v>43141.25</v>
      </c>
      <c r="N458" t="s">
        <v>60</v>
      </c>
      <c r="O458" t="str">
        <f t="shared" si="58"/>
        <v>music</v>
      </c>
      <c r="P458" t="str">
        <f t="shared" si="59"/>
        <v>indie rock</v>
      </c>
      <c r="Q458" s="4">
        <f t="shared" si="60"/>
        <v>1.041243169398907</v>
      </c>
      <c r="R458" s="44">
        <f t="shared" si="61"/>
        <v>94.976947040498445</v>
      </c>
      <c r="S458" s="42">
        <f t="shared" si="62"/>
        <v>0</v>
      </c>
      <c r="T458" s="5" t="str">
        <f t="shared" si="63"/>
        <v>N/A</v>
      </c>
    </row>
    <row r="459" spans="1:20" x14ac:dyDescent="0.35">
      <c r="A459">
        <v>457</v>
      </c>
      <c r="B459" t="s">
        <v>962</v>
      </c>
      <c r="C459" s="3" t="s">
        <v>963</v>
      </c>
      <c r="D459" s="5">
        <v>5000</v>
      </c>
      <c r="E459" s="5">
        <v>1332</v>
      </c>
      <c r="F459" t="s">
        <v>14</v>
      </c>
      <c r="G459">
        <v>46</v>
      </c>
      <c r="H459" t="s">
        <v>21</v>
      </c>
      <c r="I459" t="s">
        <v>22</v>
      </c>
      <c r="J459">
        <v>1476421200</v>
      </c>
      <c r="K459">
        <v>1476594000</v>
      </c>
      <c r="L459" s="11">
        <f t="shared" si="56"/>
        <v>42657.208333333328</v>
      </c>
      <c r="M459" s="11">
        <f t="shared" si="57"/>
        <v>42659.208333333328</v>
      </c>
      <c r="N459" t="s">
        <v>33</v>
      </c>
      <c r="O459" t="str">
        <f t="shared" si="58"/>
        <v>theater</v>
      </c>
      <c r="P459" t="str">
        <f t="shared" si="59"/>
        <v>plays</v>
      </c>
      <c r="Q459" s="4">
        <f t="shared" si="60"/>
        <v>0.26640000000000003</v>
      </c>
      <c r="R459" s="44">
        <f t="shared" si="61"/>
        <v>28.956521739130434</v>
      </c>
      <c r="S459" s="42">
        <f t="shared" si="62"/>
        <v>2</v>
      </c>
      <c r="T459" s="5">
        <f t="shared" si="63"/>
        <v>14.478260869565217</v>
      </c>
    </row>
    <row r="460" spans="1:20" x14ac:dyDescent="0.35">
      <c r="A460">
        <v>458</v>
      </c>
      <c r="B460" t="s">
        <v>964</v>
      </c>
      <c r="C460" s="3" t="s">
        <v>965</v>
      </c>
      <c r="D460" s="5">
        <v>33800</v>
      </c>
      <c r="E460" s="5">
        <v>118706</v>
      </c>
      <c r="F460" t="s">
        <v>20</v>
      </c>
      <c r="G460">
        <v>2120</v>
      </c>
      <c r="H460" t="s">
        <v>21</v>
      </c>
      <c r="I460" t="s">
        <v>22</v>
      </c>
      <c r="J460">
        <v>1269752400</v>
      </c>
      <c r="K460">
        <v>1273554000</v>
      </c>
      <c r="L460" s="11">
        <f t="shared" si="56"/>
        <v>40265.208333333336</v>
      </c>
      <c r="M460" s="11">
        <f t="shared" si="57"/>
        <v>40309.208333333336</v>
      </c>
      <c r="N460" t="s">
        <v>33</v>
      </c>
      <c r="O460" t="str">
        <f t="shared" si="58"/>
        <v>theater</v>
      </c>
      <c r="P460" t="str">
        <f t="shared" si="59"/>
        <v>plays</v>
      </c>
      <c r="Q460" s="4">
        <f t="shared" si="60"/>
        <v>3.5120118343195266</v>
      </c>
      <c r="R460" s="44">
        <f t="shared" si="61"/>
        <v>55.993396226415094</v>
      </c>
      <c r="S460" s="42">
        <f t="shared" si="62"/>
        <v>44</v>
      </c>
      <c r="T460" s="5">
        <f t="shared" si="63"/>
        <v>1.2725771869639795</v>
      </c>
    </row>
    <row r="461" spans="1:20" x14ac:dyDescent="0.35">
      <c r="A461">
        <v>459</v>
      </c>
      <c r="B461" t="s">
        <v>966</v>
      </c>
      <c r="C461" s="3" t="s">
        <v>967</v>
      </c>
      <c r="D461" s="5">
        <v>6300</v>
      </c>
      <c r="E461" s="5">
        <v>5674</v>
      </c>
      <c r="F461" t="s">
        <v>14</v>
      </c>
      <c r="G461">
        <v>105</v>
      </c>
      <c r="H461" t="s">
        <v>21</v>
      </c>
      <c r="I461" t="s">
        <v>22</v>
      </c>
      <c r="J461">
        <v>1419746400</v>
      </c>
      <c r="K461">
        <v>1421906400</v>
      </c>
      <c r="L461" s="11">
        <f t="shared" si="56"/>
        <v>42001.25</v>
      </c>
      <c r="M461" s="11">
        <f t="shared" si="57"/>
        <v>42026.25</v>
      </c>
      <c r="N461" t="s">
        <v>42</v>
      </c>
      <c r="O461" t="str">
        <f t="shared" si="58"/>
        <v>film &amp; video</v>
      </c>
      <c r="P461" t="str">
        <f t="shared" si="59"/>
        <v>documentary</v>
      </c>
      <c r="Q461" s="4">
        <f t="shared" si="60"/>
        <v>0.90063492063492068</v>
      </c>
      <c r="R461" s="44">
        <f t="shared" si="61"/>
        <v>54.038095238095238</v>
      </c>
      <c r="S461" s="42">
        <f t="shared" si="62"/>
        <v>25</v>
      </c>
      <c r="T461" s="5">
        <f t="shared" si="63"/>
        <v>2.1615238095238096</v>
      </c>
    </row>
    <row r="462" spans="1:20" x14ac:dyDescent="0.35">
      <c r="A462">
        <v>460</v>
      </c>
      <c r="B462" t="s">
        <v>968</v>
      </c>
      <c r="C462" s="3" t="s">
        <v>969</v>
      </c>
      <c r="D462" s="5">
        <v>2400</v>
      </c>
      <c r="E462" s="5">
        <v>4119</v>
      </c>
      <c r="F462" t="s">
        <v>20</v>
      </c>
      <c r="G462">
        <v>50</v>
      </c>
      <c r="H462" t="s">
        <v>21</v>
      </c>
      <c r="I462" t="s">
        <v>22</v>
      </c>
      <c r="J462">
        <v>1281330000</v>
      </c>
      <c r="K462">
        <v>1281589200</v>
      </c>
      <c r="L462" s="11">
        <f t="shared" si="56"/>
        <v>40399.208333333336</v>
      </c>
      <c r="M462" s="11">
        <f t="shared" si="57"/>
        <v>40402.208333333336</v>
      </c>
      <c r="N462" t="s">
        <v>33</v>
      </c>
      <c r="O462" t="str">
        <f t="shared" si="58"/>
        <v>theater</v>
      </c>
      <c r="P462" t="str">
        <f t="shared" si="59"/>
        <v>plays</v>
      </c>
      <c r="Q462" s="4">
        <f t="shared" si="60"/>
        <v>1.7162500000000001</v>
      </c>
      <c r="R462" s="44">
        <f t="shared" si="61"/>
        <v>82.38</v>
      </c>
      <c r="S462" s="42">
        <f t="shared" si="62"/>
        <v>3</v>
      </c>
      <c r="T462" s="5">
        <f t="shared" si="63"/>
        <v>27.459999999999997</v>
      </c>
    </row>
    <row r="463" spans="1:20" x14ac:dyDescent="0.35">
      <c r="A463">
        <v>461</v>
      </c>
      <c r="B463" t="s">
        <v>970</v>
      </c>
      <c r="C463" s="3" t="s">
        <v>971</v>
      </c>
      <c r="D463" s="5">
        <v>98800</v>
      </c>
      <c r="E463" s="5">
        <v>139354</v>
      </c>
      <c r="F463" t="s">
        <v>20</v>
      </c>
      <c r="G463">
        <v>2080</v>
      </c>
      <c r="H463" t="s">
        <v>21</v>
      </c>
      <c r="I463" t="s">
        <v>22</v>
      </c>
      <c r="J463">
        <v>1398661200</v>
      </c>
      <c r="K463">
        <v>1400389200</v>
      </c>
      <c r="L463" s="11">
        <f t="shared" si="56"/>
        <v>41757.208333333336</v>
      </c>
      <c r="M463" s="11">
        <f t="shared" si="57"/>
        <v>41777.208333333336</v>
      </c>
      <c r="N463" t="s">
        <v>53</v>
      </c>
      <c r="O463" t="str">
        <f t="shared" si="58"/>
        <v>film &amp; video</v>
      </c>
      <c r="P463" t="str">
        <f t="shared" si="59"/>
        <v>drama</v>
      </c>
      <c r="Q463" s="4">
        <f t="shared" si="60"/>
        <v>1.4104655870445344</v>
      </c>
      <c r="R463" s="44">
        <f t="shared" si="61"/>
        <v>66.997115384615384</v>
      </c>
      <c r="S463" s="42">
        <f t="shared" si="62"/>
        <v>20</v>
      </c>
      <c r="T463" s="5">
        <f t="shared" si="63"/>
        <v>3.3498557692307691</v>
      </c>
    </row>
    <row r="464" spans="1:20" x14ac:dyDescent="0.35">
      <c r="A464">
        <v>462</v>
      </c>
      <c r="B464" t="s">
        <v>972</v>
      </c>
      <c r="C464" s="3" t="s">
        <v>973</v>
      </c>
      <c r="D464" s="5">
        <v>188800</v>
      </c>
      <c r="E464" s="5">
        <v>57734</v>
      </c>
      <c r="F464" t="s">
        <v>14</v>
      </c>
      <c r="G464">
        <v>535</v>
      </c>
      <c r="H464" t="s">
        <v>21</v>
      </c>
      <c r="I464" t="s">
        <v>22</v>
      </c>
      <c r="J464">
        <v>1359525600</v>
      </c>
      <c r="K464">
        <v>1362808800</v>
      </c>
      <c r="L464" s="11">
        <f t="shared" si="56"/>
        <v>41304.25</v>
      </c>
      <c r="M464" s="11">
        <f t="shared" si="57"/>
        <v>41342.25</v>
      </c>
      <c r="N464" t="s">
        <v>292</v>
      </c>
      <c r="O464" t="str">
        <f t="shared" si="58"/>
        <v>games</v>
      </c>
      <c r="P464" t="str">
        <f t="shared" si="59"/>
        <v>mobile games</v>
      </c>
      <c r="Q464" s="4">
        <f t="shared" si="60"/>
        <v>0.30579449152542371</v>
      </c>
      <c r="R464" s="44">
        <f t="shared" si="61"/>
        <v>107.91401869158878</v>
      </c>
      <c r="S464" s="42">
        <f t="shared" si="62"/>
        <v>38</v>
      </c>
      <c r="T464" s="5">
        <f t="shared" si="63"/>
        <v>2.8398425971470731</v>
      </c>
    </row>
    <row r="465" spans="1:20" ht="31" x14ac:dyDescent="0.35">
      <c r="A465">
        <v>463</v>
      </c>
      <c r="B465" t="s">
        <v>974</v>
      </c>
      <c r="C465" s="3" t="s">
        <v>975</v>
      </c>
      <c r="D465" s="5">
        <v>134300</v>
      </c>
      <c r="E465" s="5">
        <v>145265</v>
      </c>
      <c r="F465" t="s">
        <v>20</v>
      </c>
      <c r="G465">
        <v>2105</v>
      </c>
      <c r="H465" t="s">
        <v>21</v>
      </c>
      <c r="I465" t="s">
        <v>22</v>
      </c>
      <c r="J465">
        <v>1388469600</v>
      </c>
      <c r="K465">
        <v>1388815200</v>
      </c>
      <c r="L465" s="11">
        <f t="shared" si="56"/>
        <v>41639.25</v>
      </c>
      <c r="M465" s="11">
        <f t="shared" si="57"/>
        <v>41643.25</v>
      </c>
      <c r="N465" t="s">
        <v>71</v>
      </c>
      <c r="O465" t="str">
        <f t="shared" si="58"/>
        <v>film &amp; video</v>
      </c>
      <c r="P465" t="str">
        <f t="shared" si="59"/>
        <v>animation</v>
      </c>
      <c r="Q465" s="4">
        <f t="shared" si="60"/>
        <v>1.0816455696202532</v>
      </c>
      <c r="R465" s="44">
        <f t="shared" si="61"/>
        <v>69.009501187648453</v>
      </c>
      <c r="S465" s="42">
        <f t="shared" si="62"/>
        <v>4</v>
      </c>
      <c r="T465" s="5">
        <f t="shared" si="63"/>
        <v>17.252375296912113</v>
      </c>
    </row>
    <row r="466" spans="1:20" x14ac:dyDescent="0.35">
      <c r="A466">
        <v>464</v>
      </c>
      <c r="B466" t="s">
        <v>976</v>
      </c>
      <c r="C466" s="3" t="s">
        <v>977</v>
      </c>
      <c r="D466" s="5">
        <v>71200</v>
      </c>
      <c r="E466" s="5">
        <v>95020</v>
      </c>
      <c r="F466" t="s">
        <v>20</v>
      </c>
      <c r="G466">
        <v>2436</v>
      </c>
      <c r="H466" t="s">
        <v>21</v>
      </c>
      <c r="I466" t="s">
        <v>22</v>
      </c>
      <c r="J466">
        <v>1518328800</v>
      </c>
      <c r="K466">
        <v>1519538400</v>
      </c>
      <c r="L466" s="11">
        <f t="shared" si="56"/>
        <v>43142.25</v>
      </c>
      <c r="M466" s="11">
        <f t="shared" si="57"/>
        <v>43156.25</v>
      </c>
      <c r="N466" t="s">
        <v>33</v>
      </c>
      <c r="O466" t="str">
        <f t="shared" si="58"/>
        <v>theater</v>
      </c>
      <c r="P466" t="str">
        <f t="shared" si="59"/>
        <v>plays</v>
      </c>
      <c r="Q466" s="4">
        <f t="shared" si="60"/>
        <v>1.3345505617977529</v>
      </c>
      <c r="R466" s="44">
        <f t="shared" si="61"/>
        <v>39.006568144499177</v>
      </c>
      <c r="S466" s="42">
        <f t="shared" si="62"/>
        <v>14</v>
      </c>
      <c r="T466" s="5">
        <f t="shared" si="63"/>
        <v>2.7861834388927984</v>
      </c>
    </row>
    <row r="467" spans="1:20" x14ac:dyDescent="0.35">
      <c r="A467">
        <v>465</v>
      </c>
      <c r="B467" t="s">
        <v>978</v>
      </c>
      <c r="C467" s="3" t="s">
        <v>979</v>
      </c>
      <c r="D467" s="5">
        <v>4700</v>
      </c>
      <c r="E467" s="5">
        <v>8829</v>
      </c>
      <c r="F467" t="s">
        <v>20</v>
      </c>
      <c r="G467">
        <v>80</v>
      </c>
      <c r="H467" t="s">
        <v>21</v>
      </c>
      <c r="I467" t="s">
        <v>22</v>
      </c>
      <c r="J467">
        <v>1517032800</v>
      </c>
      <c r="K467">
        <v>1517810400</v>
      </c>
      <c r="L467" s="11">
        <f t="shared" si="56"/>
        <v>43127.25</v>
      </c>
      <c r="M467" s="11">
        <f t="shared" si="57"/>
        <v>43136.25</v>
      </c>
      <c r="N467" t="s">
        <v>206</v>
      </c>
      <c r="O467" t="str">
        <f t="shared" si="58"/>
        <v>publishing</v>
      </c>
      <c r="P467" t="str">
        <f t="shared" si="59"/>
        <v>translations</v>
      </c>
      <c r="Q467" s="4">
        <f t="shared" si="60"/>
        <v>1.8785106382978722</v>
      </c>
      <c r="R467" s="44">
        <f t="shared" si="61"/>
        <v>110.3625</v>
      </c>
      <c r="S467" s="42">
        <f t="shared" si="62"/>
        <v>9</v>
      </c>
      <c r="T467" s="5">
        <f t="shared" si="63"/>
        <v>12.262499999999999</v>
      </c>
    </row>
    <row r="468" spans="1:20" x14ac:dyDescent="0.35">
      <c r="A468">
        <v>466</v>
      </c>
      <c r="B468" t="s">
        <v>980</v>
      </c>
      <c r="C468" s="3" t="s">
        <v>981</v>
      </c>
      <c r="D468" s="5">
        <v>1200</v>
      </c>
      <c r="E468" s="5">
        <v>3984</v>
      </c>
      <c r="F468" t="s">
        <v>20</v>
      </c>
      <c r="G468">
        <v>42</v>
      </c>
      <c r="H468" t="s">
        <v>21</v>
      </c>
      <c r="I468" t="s">
        <v>22</v>
      </c>
      <c r="J468">
        <v>1368594000</v>
      </c>
      <c r="K468">
        <v>1370581200</v>
      </c>
      <c r="L468" s="11">
        <f t="shared" si="56"/>
        <v>41409.208333333336</v>
      </c>
      <c r="M468" s="11">
        <f t="shared" si="57"/>
        <v>41432.208333333336</v>
      </c>
      <c r="N468" t="s">
        <v>65</v>
      </c>
      <c r="O468" t="str">
        <f t="shared" si="58"/>
        <v>technology</v>
      </c>
      <c r="P468" t="str">
        <f t="shared" si="59"/>
        <v>wearables</v>
      </c>
      <c r="Q468" s="4">
        <f t="shared" si="60"/>
        <v>3.32</v>
      </c>
      <c r="R468" s="44">
        <f t="shared" si="61"/>
        <v>94.857142857142861</v>
      </c>
      <c r="S468" s="42">
        <f t="shared" si="62"/>
        <v>23</v>
      </c>
      <c r="T468" s="5">
        <f t="shared" si="63"/>
        <v>4.1242236024844718</v>
      </c>
    </row>
    <row r="469" spans="1:20" ht="31" x14ac:dyDescent="0.35">
      <c r="A469">
        <v>467</v>
      </c>
      <c r="B469" t="s">
        <v>982</v>
      </c>
      <c r="C469" s="3" t="s">
        <v>983</v>
      </c>
      <c r="D469" s="5">
        <v>1400</v>
      </c>
      <c r="E469" s="5">
        <v>8053</v>
      </c>
      <c r="F469" t="s">
        <v>20</v>
      </c>
      <c r="G469">
        <v>139</v>
      </c>
      <c r="H469" t="s">
        <v>15</v>
      </c>
      <c r="I469" t="s">
        <v>16</v>
      </c>
      <c r="J469">
        <v>1448258400</v>
      </c>
      <c r="K469">
        <v>1448863200</v>
      </c>
      <c r="L469" s="11">
        <f t="shared" si="56"/>
        <v>42331.25</v>
      </c>
      <c r="M469" s="11">
        <f t="shared" si="57"/>
        <v>42338.25</v>
      </c>
      <c r="N469" t="s">
        <v>28</v>
      </c>
      <c r="O469" t="str">
        <f t="shared" si="58"/>
        <v>technology</v>
      </c>
      <c r="P469" t="str">
        <f t="shared" si="59"/>
        <v>web</v>
      </c>
      <c r="Q469" s="4">
        <f t="shared" si="60"/>
        <v>5.7521428571428572</v>
      </c>
      <c r="R469" s="44">
        <f t="shared" si="61"/>
        <v>57.935251798561154</v>
      </c>
      <c r="S469" s="42">
        <f t="shared" si="62"/>
        <v>7</v>
      </c>
      <c r="T469" s="5">
        <f t="shared" si="63"/>
        <v>8.2764645426515937</v>
      </c>
    </row>
    <row r="470" spans="1:20" x14ac:dyDescent="0.35">
      <c r="A470">
        <v>468</v>
      </c>
      <c r="B470" t="s">
        <v>984</v>
      </c>
      <c r="C470" s="3" t="s">
        <v>985</v>
      </c>
      <c r="D470" s="5">
        <v>4000</v>
      </c>
      <c r="E470" s="5">
        <v>1620</v>
      </c>
      <c r="F470" t="s">
        <v>14</v>
      </c>
      <c r="G470">
        <v>16</v>
      </c>
      <c r="H470" t="s">
        <v>21</v>
      </c>
      <c r="I470" t="s">
        <v>22</v>
      </c>
      <c r="J470">
        <v>1555218000</v>
      </c>
      <c r="K470">
        <v>1556600400</v>
      </c>
      <c r="L470" s="11">
        <f t="shared" si="56"/>
        <v>43569.208333333328</v>
      </c>
      <c r="M470" s="11">
        <f t="shared" si="57"/>
        <v>43585.208333333328</v>
      </c>
      <c r="N470" t="s">
        <v>33</v>
      </c>
      <c r="O470" t="str">
        <f t="shared" si="58"/>
        <v>theater</v>
      </c>
      <c r="P470" t="str">
        <f t="shared" si="59"/>
        <v>plays</v>
      </c>
      <c r="Q470" s="4">
        <f t="shared" si="60"/>
        <v>0.40500000000000003</v>
      </c>
      <c r="R470" s="44">
        <f t="shared" si="61"/>
        <v>101.25</v>
      </c>
      <c r="S470" s="42">
        <f t="shared" si="62"/>
        <v>16</v>
      </c>
      <c r="T470" s="5">
        <f t="shared" si="63"/>
        <v>6.328125</v>
      </c>
    </row>
    <row r="471" spans="1:20" x14ac:dyDescent="0.35">
      <c r="A471">
        <v>469</v>
      </c>
      <c r="B471" t="s">
        <v>986</v>
      </c>
      <c r="C471" s="3" t="s">
        <v>987</v>
      </c>
      <c r="D471" s="5">
        <v>5600</v>
      </c>
      <c r="E471" s="5">
        <v>10328</v>
      </c>
      <c r="F471" t="s">
        <v>20</v>
      </c>
      <c r="G471">
        <v>159</v>
      </c>
      <c r="H471" t="s">
        <v>21</v>
      </c>
      <c r="I471" t="s">
        <v>22</v>
      </c>
      <c r="J471">
        <v>1431925200</v>
      </c>
      <c r="K471">
        <v>1432098000</v>
      </c>
      <c r="L471" s="11">
        <f t="shared" si="56"/>
        <v>42142.208333333328</v>
      </c>
      <c r="M471" s="11">
        <f t="shared" si="57"/>
        <v>42144.208333333328</v>
      </c>
      <c r="N471" t="s">
        <v>53</v>
      </c>
      <c r="O471" t="str">
        <f t="shared" si="58"/>
        <v>film &amp; video</v>
      </c>
      <c r="P471" t="str">
        <f t="shared" si="59"/>
        <v>drama</v>
      </c>
      <c r="Q471" s="4">
        <f t="shared" si="60"/>
        <v>1.8442857142857143</v>
      </c>
      <c r="R471" s="44">
        <f t="shared" si="61"/>
        <v>64.95597484276729</v>
      </c>
      <c r="S471" s="42">
        <f t="shared" si="62"/>
        <v>2</v>
      </c>
      <c r="T471" s="5">
        <f t="shared" si="63"/>
        <v>32.477987421383645</v>
      </c>
    </row>
    <row r="472" spans="1:20" x14ac:dyDescent="0.35">
      <c r="A472">
        <v>470</v>
      </c>
      <c r="B472" t="s">
        <v>988</v>
      </c>
      <c r="C472" s="3" t="s">
        <v>989</v>
      </c>
      <c r="D472" s="5">
        <v>3600</v>
      </c>
      <c r="E472" s="5">
        <v>10289</v>
      </c>
      <c r="F472" t="s">
        <v>20</v>
      </c>
      <c r="G472">
        <v>381</v>
      </c>
      <c r="H472" t="s">
        <v>21</v>
      </c>
      <c r="I472" t="s">
        <v>22</v>
      </c>
      <c r="J472">
        <v>1481522400</v>
      </c>
      <c r="K472">
        <v>1482127200</v>
      </c>
      <c r="L472" s="11">
        <f t="shared" si="56"/>
        <v>42716.25</v>
      </c>
      <c r="M472" s="11">
        <f t="shared" si="57"/>
        <v>42723.25</v>
      </c>
      <c r="N472" t="s">
        <v>65</v>
      </c>
      <c r="O472" t="str">
        <f t="shared" si="58"/>
        <v>technology</v>
      </c>
      <c r="P472" t="str">
        <f t="shared" si="59"/>
        <v>wearables</v>
      </c>
      <c r="Q472" s="4">
        <f t="shared" si="60"/>
        <v>2.8580555555555556</v>
      </c>
      <c r="R472" s="44">
        <f t="shared" si="61"/>
        <v>27.00524934383202</v>
      </c>
      <c r="S472" s="42">
        <f t="shared" si="62"/>
        <v>7</v>
      </c>
      <c r="T472" s="5">
        <f t="shared" si="63"/>
        <v>3.8578927634045743</v>
      </c>
    </row>
    <row r="473" spans="1:20" x14ac:dyDescent="0.35">
      <c r="A473">
        <v>471</v>
      </c>
      <c r="B473" t="s">
        <v>446</v>
      </c>
      <c r="C473" s="3" t="s">
        <v>990</v>
      </c>
      <c r="D473" s="5">
        <v>3100</v>
      </c>
      <c r="E473" s="5">
        <v>9889</v>
      </c>
      <c r="F473" t="s">
        <v>20</v>
      </c>
      <c r="G473">
        <v>194</v>
      </c>
      <c r="H473" t="s">
        <v>40</v>
      </c>
      <c r="I473" t="s">
        <v>41</v>
      </c>
      <c r="J473">
        <v>1335934800</v>
      </c>
      <c r="K473">
        <v>1335934800</v>
      </c>
      <c r="L473" s="11">
        <f t="shared" si="56"/>
        <v>41031.208333333336</v>
      </c>
      <c r="M473" s="11">
        <f t="shared" si="57"/>
        <v>41031.208333333336</v>
      </c>
      <c r="N473" t="s">
        <v>17</v>
      </c>
      <c r="O473" t="str">
        <f t="shared" si="58"/>
        <v>food</v>
      </c>
      <c r="P473" t="str">
        <f t="shared" si="59"/>
        <v>food trucks</v>
      </c>
      <c r="Q473" s="4">
        <f t="shared" si="60"/>
        <v>3.19</v>
      </c>
      <c r="R473" s="44">
        <f t="shared" si="61"/>
        <v>50.97422680412371</v>
      </c>
      <c r="S473" s="42">
        <f t="shared" si="62"/>
        <v>0</v>
      </c>
      <c r="T473" s="5" t="str">
        <f t="shared" si="63"/>
        <v>N/A</v>
      </c>
    </row>
    <row r="474" spans="1:20" x14ac:dyDescent="0.35">
      <c r="A474">
        <v>472</v>
      </c>
      <c r="B474" t="s">
        <v>991</v>
      </c>
      <c r="C474" s="3" t="s">
        <v>992</v>
      </c>
      <c r="D474" s="5">
        <v>153800</v>
      </c>
      <c r="E474" s="5">
        <v>60342</v>
      </c>
      <c r="F474" t="s">
        <v>14</v>
      </c>
      <c r="G474">
        <v>575</v>
      </c>
      <c r="H474" t="s">
        <v>21</v>
      </c>
      <c r="I474" t="s">
        <v>22</v>
      </c>
      <c r="J474">
        <v>1552280400</v>
      </c>
      <c r="K474">
        <v>1556946000</v>
      </c>
      <c r="L474" s="11">
        <f t="shared" si="56"/>
        <v>43535.208333333328</v>
      </c>
      <c r="M474" s="11">
        <f t="shared" si="57"/>
        <v>43589.208333333328</v>
      </c>
      <c r="N474" t="s">
        <v>23</v>
      </c>
      <c r="O474" t="str">
        <f t="shared" si="58"/>
        <v>music</v>
      </c>
      <c r="P474" t="str">
        <f t="shared" si="59"/>
        <v>rock</v>
      </c>
      <c r="Q474" s="4">
        <f t="shared" si="60"/>
        <v>0.39234070221066319</v>
      </c>
      <c r="R474" s="44">
        <f t="shared" si="61"/>
        <v>104.94260869565217</v>
      </c>
      <c r="S474" s="42">
        <f t="shared" si="62"/>
        <v>54</v>
      </c>
      <c r="T474" s="5">
        <f t="shared" si="63"/>
        <v>1.9433816425120771</v>
      </c>
    </row>
    <row r="475" spans="1:20" x14ac:dyDescent="0.35">
      <c r="A475">
        <v>473</v>
      </c>
      <c r="B475" t="s">
        <v>993</v>
      </c>
      <c r="C475" s="3" t="s">
        <v>994</v>
      </c>
      <c r="D475" s="5">
        <v>5000</v>
      </c>
      <c r="E475" s="5">
        <v>8907</v>
      </c>
      <c r="F475" t="s">
        <v>20</v>
      </c>
      <c r="G475">
        <v>106</v>
      </c>
      <c r="H475" t="s">
        <v>21</v>
      </c>
      <c r="I475" t="s">
        <v>22</v>
      </c>
      <c r="J475">
        <v>1529989200</v>
      </c>
      <c r="K475">
        <v>1530075600</v>
      </c>
      <c r="L475" s="11">
        <f t="shared" si="56"/>
        <v>43277.208333333328</v>
      </c>
      <c r="M475" s="11">
        <f t="shared" si="57"/>
        <v>43278.208333333328</v>
      </c>
      <c r="N475" t="s">
        <v>50</v>
      </c>
      <c r="O475" t="str">
        <f t="shared" si="58"/>
        <v>music</v>
      </c>
      <c r="P475" t="str">
        <f t="shared" si="59"/>
        <v>electric music</v>
      </c>
      <c r="Q475" s="4">
        <f t="shared" si="60"/>
        <v>1.7814000000000001</v>
      </c>
      <c r="R475" s="44">
        <f t="shared" si="61"/>
        <v>84.028301886792448</v>
      </c>
      <c r="S475" s="42">
        <f t="shared" si="62"/>
        <v>1</v>
      </c>
      <c r="T475" s="5">
        <f t="shared" si="63"/>
        <v>84.028301886792448</v>
      </c>
    </row>
    <row r="476" spans="1:20" x14ac:dyDescent="0.35">
      <c r="A476">
        <v>474</v>
      </c>
      <c r="B476" t="s">
        <v>995</v>
      </c>
      <c r="C476" s="3" t="s">
        <v>996</v>
      </c>
      <c r="D476" s="5">
        <v>4000</v>
      </c>
      <c r="E476" s="5">
        <v>14606</v>
      </c>
      <c r="F476" t="s">
        <v>20</v>
      </c>
      <c r="G476">
        <v>142</v>
      </c>
      <c r="H476" t="s">
        <v>21</v>
      </c>
      <c r="I476" t="s">
        <v>22</v>
      </c>
      <c r="J476">
        <v>1418709600</v>
      </c>
      <c r="K476">
        <v>1418796000</v>
      </c>
      <c r="L476" s="11">
        <f t="shared" si="56"/>
        <v>41989.25</v>
      </c>
      <c r="M476" s="11">
        <f t="shared" si="57"/>
        <v>41990.25</v>
      </c>
      <c r="N476" t="s">
        <v>269</v>
      </c>
      <c r="O476" t="str">
        <f t="shared" si="58"/>
        <v>film &amp; video</v>
      </c>
      <c r="P476" t="str">
        <f t="shared" si="59"/>
        <v>television</v>
      </c>
      <c r="Q476" s="4">
        <f t="shared" si="60"/>
        <v>3.6515</v>
      </c>
      <c r="R476" s="44">
        <f t="shared" si="61"/>
        <v>102.85915492957747</v>
      </c>
      <c r="S476" s="42">
        <f t="shared" si="62"/>
        <v>1</v>
      </c>
      <c r="T476" s="5">
        <f t="shared" si="63"/>
        <v>102.85915492957747</v>
      </c>
    </row>
    <row r="477" spans="1:20" ht="31" x14ac:dyDescent="0.35">
      <c r="A477">
        <v>475</v>
      </c>
      <c r="B477" t="s">
        <v>997</v>
      </c>
      <c r="C477" s="3" t="s">
        <v>998</v>
      </c>
      <c r="D477" s="5">
        <v>7400</v>
      </c>
      <c r="E477" s="5">
        <v>8432</v>
      </c>
      <c r="F477" t="s">
        <v>20</v>
      </c>
      <c r="G477">
        <v>211</v>
      </c>
      <c r="H477" t="s">
        <v>21</v>
      </c>
      <c r="I477" t="s">
        <v>22</v>
      </c>
      <c r="J477">
        <v>1372136400</v>
      </c>
      <c r="K477">
        <v>1372482000</v>
      </c>
      <c r="L477" s="11">
        <f t="shared" si="56"/>
        <v>41450.208333333336</v>
      </c>
      <c r="M477" s="11">
        <f t="shared" si="57"/>
        <v>41454.208333333336</v>
      </c>
      <c r="N477" t="s">
        <v>206</v>
      </c>
      <c r="O477" t="str">
        <f t="shared" si="58"/>
        <v>publishing</v>
      </c>
      <c r="P477" t="str">
        <f t="shared" si="59"/>
        <v>translations</v>
      </c>
      <c r="Q477" s="4">
        <f t="shared" si="60"/>
        <v>1.1394594594594594</v>
      </c>
      <c r="R477" s="44">
        <f t="shared" si="61"/>
        <v>39.962085308056871</v>
      </c>
      <c r="S477" s="42">
        <f t="shared" si="62"/>
        <v>4</v>
      </c>
      <c r="T477" s="5">
        <f t="shared" si="63"/>
        <v>9.9905213270142177</v>
      </c>
    </row>
    <row r="478" spans="1:20" ht="31" x14ac:dyDescent="0.35">
      <c r="A478">
        <v>476</v>
      </c>
      <c r="B478" t="s">
        <v>999</v>
      </c>
      <c r="C478" s="3" t="s">
        <v>1000</v>
      </c>
      <c r="D478" s="5">
        <v>191500</v>
      </c>
      <c r="E478" s="5">
        <v>57122</v>
      </c>
      <c r="F478" t="s">
        <v>14</v>
      </c>
      <c r="G478">
        <v>1120</v>
      </c>
      <c r="H478" t="s">
        <v>21</v>
      </c>
      <c r="I478" t="s">
        <v>22</v>
      </c>
      <c r="J478">
        <v>1533877200</v>
      </c>
      <c r="K478">
        <v>1534395600</v>
      </c>
      <c r="L478" s="11">
        <f t="shared" si="56"/>
        <v>43322.208333333328</v>
      </c>
      <c r="M478" s="11">
        <f t="shared" si="57"/>
        <v>43328.208333333328</v>
      </c>
      <c r="N478" t="s">
        <v>119</v>
      </c>
      <c r="O478" t="str">
        <f t="shared" si="58"/>
        <v>publishing</v>
      </c>
      <c r="P478" t="str">
        <f t="shared" si="59"/>
        <v>fiction</v>
      </c>
      <c r="Q478" s="4">
        <f t="shared" si="60"/>
        <v>0.29828720626631855</v>
      </c>
      <c r="R478" s="44">
        <f t="shared" si="61"/>
        <v>51.001785714285717</v>
      </c>
      <c r="S478" s="42">
        <f t="shared" si="62"/>
        <v>6</v>
      </c>
      <c r="T478" s="5">
        <f t="shared" si="63"/>
        <v>8.50029761904762</v>
      </c>
    </row>
    <row r="479" spans="1:20" x14ac:dyDescent="0.35">
      <c r="A479">
        <v>477</v>
      </c>
      <c r="B479" t="s">
        <v>1001</v>
      </c>
      <c r="C479" s="3" t="s">
        <v>1002</v>
      </c>
      <c r="D479" s="5">
        <v>8500</v>
      </c>
      <c r="E479" s="5">
        <v>4613</v>
      </c>
      <c r="F479" t="s">
        <v>14</v>
      </c>
      <c r="G479">
        <v>113</v>
      </c>
      <c r="H479" t="s">
        <v>21</v>
      </c>
      <c r="I479" t="s">
        <v>22</v>
      </c>
      <c r="J479">
        <v>1309064400</v>
      </c>
      <c r="K479">
        <v>1311397200</v>
      </c>
      <c r="L479" s="11">
        <f t="shared" si="56"/>
        <v>40720.208333333336</v>
      </c>
      <c r="M479" s="11">
        <f t="shared" si="57"/>
        <v>40747.208333333336</v>
      </c>
      <c r="N479" t="s">
        <v>474</v>
      </c>
      <c r="O479" t="str">
        <f t="shared" si="58"/>
        <v>film &amp; video</v>
      </c>
      <c r="P479" t="str">
        <f t="shared" si="59"/>
        <v>science fiction</v>
      </c>
      <c r="Q479" s="4">
        <f t="shared" si="60"/>
        <v>0.54270588235294115</v>
      </c>
      <c r="R479" s="44">
        <f t="shared" si="61"/>
        <v>40.823008849557525</v>
      </c>
      <c r="S479" s="42">
        <f t="shared" si="62"/>
        <v>27</v>
      </c>
      <c r="T479" s="5">
        <f t="shared" si="63"/>
        <v>1.5119632907243528</v>
      </c>
    </row>
    <row r="480" spans="1:20" x14ac:dyDescent="0.35">
      <c r="A480">
        <v>478</v>
      </c>
      <c r="B480" t="s">
        <v>1003</v>
      </c>
      <c r="C480" s="3" t="s">
        <v>1004</v>
      </c>
      <c r="D480" s="5">
        <v>68800</v>
      </c>
      <c r="E480" s="5">
        <v>162603</v>
      </c>
      <c r="F480" t="s">
        <v>20</v>
      </c>
      <c r="G480">
        <v>2756</v>
      </c>
      <c r="H480" t="s">
        <v>21</v>
      </c>
      <c r="I480" t="s">
        <v>22</v>
      </c>
      <c r="J480">
        <v>1425877200</v>
      </c>
      <c r="K480">
        <v>1426914000</v>
      </c>
      <c r="L480" s="11">
        <f t="shared" si="56"/>
        <v>42072.208333333328</v>
      </c>
      <c r="M480" s="11">
        <f t="shared" si="57"/>
        <v>42084.208333333328</v>
      </c>
      <c r="N480" t="s">
        <v>65</v>
      </c>
      <c r="O480" t="str">
        <f t="shared" si="58"/>
        <v>technology</v>
      </c>
      <c r="P480" t="str">
        <f t="shared" si="59"/>
        <v>wearables</v>
      </c>
      <c r="Q480" s="4">
        <f t="shared" si="60"/>
        <v>2.3634156976744185</v>
      </c>
      <c r="R480" s="44">
        <f t="shared" si="61"/>
        <v>58.999637155297535</v>
      </c>
      <c r="S480" s="42">
        <f t="shared" si="62"/>
        <v>12</v>
      </c>
      <c r="T480" s="5">
        <f t="shared" si="63"/>
        <v>4.9166364296081282</v>
      </c>
    </row>
    <row r="481" spans="1:20" x14ac:dyDescent="0.35">
      <c r="A481">
        <v>479</v>
      </c>
      <c r="B481" t="s">
        <v>1005</v>
      </c>
      <c r="C481" s="3" t="s">
        <v>1006</v>
      </c>
      <c r="D481" s="5">
        <v>2400</v>
      </c>
      <c r="E481" s="5">
        <v>12310</v>
      </c>
      <c r="F481" t="s">
        <v>20</v>
      </c>
      <c r="G481">
        <v>173</v>
      </c>
      <c r="H481" t="s">
        <v>40</v>
      </c>
      <c r="I481" t="s">
        <v>41</v>
      </c>
      <c r="J481">
        <v>1501304400</v>
      </c>
      <c r="K481">
        <v>1501477200</v>
      </c>
      <c r="L481" s="11">
        <f t="shared" si="56"/>
        <v>42945.208333333328</v>
      </c>
      <c r="M481" s="11">
        <f t="shared" si="57"/>
        <v>42947.208333333328</v>
      </c>
      <c r="N481" t="s">
        <v>17</v>
      </c>
      <c r="O481" t="str">
        <f t="shared" si="58"/>
        <v>food</v>
      </c>
      <c r="P481" t="str">
        <f t="shared" si="59"/>
        <v>food trucks</v>
      </c>
      <c r="Q481" s="4">
        <f t="shared" si="60"/>
        <v>5.1291666666666664</v>
      </c>
      <c r="R481" s="44">
        <f t="shared" si="61"/>
        <v>71.156069364161851</v>
      </c>
      <c r="S481" s="42">
        <f t="shared" si="62"/>
        <v>2</v>
      </c>
      <c r="T481" s="5">
        <f t="shared" si="63"/>
        <v>35.578034682080926</v>
      </c>
    </row>
    <row r="482" spans="1:20" x14ac:dyDescent="0.35">
      <c r="A482">
        <v>480</v>
      </c>
      <c r="B482" t="s">
        <v>1007</v>
      </c>
      <c r="C482" s="3" t="s">
        <v>1008</v>
      </c>
      <c r="D482" s="5">
        <v>8600</v>
      </c>
      <c r="E482" s="5">
        <v>8656</v>
      </c>
      <c r="F482" t="s">
        <v>20</v>
      </c>
      <c r="G482">
        <v>87</v>
      </c>
      <c r="H482" t="s">
        <v>21</v>
      </c>
      <c r="I482" t="s">
        <v>22</v>
      </c>
      <c r="J482">
        <v>1268287200</v>
      </c>
      <c r="K482">
        <v>1269061200</v>
      </c>
      <c r="L482" s="11">
        <f t="shared" si="56"/>
        <v>40248.25</v>
      </c>
      <c r="M482" s="11">
        <f t="shared" si="57"/>
        <v>40257.208333333336</v>
      </c>
      <c r="N482" t="s">
        <v>122</v>
      </c>
      <c r="O482" t="str">
        <f t="shared" si="58"/>
        <v>photography</v>
      </c>
      <c r="P482" t="str">
        <f t="shared" si="59"/>
        <v>photography books</v>
      </c>
      <c r="Q482" s="4">
        <f t="shared" si="60"/>
        <v>1.0065116279069768</v>
      </c>
      <c r="R482" s="44">
        <f t="shared" si="61"/>
        <v>99.494252873563212</v>
      </c>
      <c r="S482" s="42">
        <f t="shared" si="62"/>
        <v>8.9583333333357587</v>
      </c>
      <c r="T482" s="5">
        <f t="shared" si="63"/>
        <v>11.10633520448777</v>
      </c>
    </row>
    <row r="483" spans="1:20" ht="31" x14ac:dyDescent="0.35">
      <c r="A483">
        <v>481</v>
      </c>
      <c r="B483" t="s">
        <v>1009</v>
      </c>
      <c r="C483" s="3" t="s">
        <v>1010</v>
      </c>
      <c r="D483" s="5">
        <v>196600</v>
      </c>
      <c r="E483" s="5">
        <v>159931</v>
      </c>
      <c r="F483" t="s">
        <v>14</v>
      </c>
      <c r="G483">
        <v>1538</v>
      </c>
      <c r="H483" t="s">
        <v>21</v>
      </c>
      <c r="I483" t="s">
        <v>22</v>
      </c>
      <c r="J483">
        <v>1412139600</v>
      </c>
      <c r="K483">
        <v>1415772000</v>
      </c>
      <c r="L483" s="11">
        <f t="shared" si="56"/>
        <v>41913.208333333336</v>
      </c>
      <c r="M483" s="11">
        <f t="shared" si="57"/>
        <v>41955.25</v>
      </c>
      <c r="N483" t="s">
        <v>33</v>
      </c>
      <c r="O483" t="str">
        <f t="shared" si="58"/>
        <v>theater</v>
      </c>
      <c r="P483" t="str">
        <f t="shared" si="59"/>
        <v>plays</v>
      </c>
      <c r="Q483" s="4">
        <f t="shared" si="60"/>
        <v>0.81348423194303154</v>
      </c>
      <c r="R483" s="44">
        <f t="shared" si="61"/>
        <v>103.98634590377114</v>
      </c>
      <c r="S483" s="42">
        <f t="shared" si="62"/>
        <v>42.041666666664241</v>
      </c>
      <c r="T483" s="5">
        <f t="shared" si="63"/>
        <v>2.4734115973148181</v>
      </c>
    </row>
    <row r="484" spans="1:20" ht="31" x14ac:dyDescent="0.35">
      <c r="A484">
        <v>482</v>
      </c>
      <c r="B484" t="s">
        <v>1011</v>
      </c>
      <c r="C484" s="3" t="s">
        <v>1012</v>
      </c>
      <c r="D484" s="5">
        <v>4200</v>
      </c>
      <c r="E484" s="5">
        <v>689</v>
      </c>
      <c r="F484" t="s">
        <v>14</v>
      </c>
      <c r="G484">
        <v>9</v>
      </c>
      <c r="H484" t="s">
        <v>21</v>
      </c>
      <c r="I484" t="s">
        <v>22</v>
      </c>
      <c r="J484">
        <v>1330063200</v>
      </c>
      <c r="K484">
        <v>1331013600</v>
      </c>
      <c r="L484" s="11">
        <f t="shared" si="56"/>
        <v>40963.25</v>
      </c>
      <c r="M484" s="11">
        <f t="shared" si="57"/>
        <v>40974.25</v>
      </c>
      <c r="N484" t="s">
        <v>119</v>
      </c>
      <c r="O484" t="str">
        <f t="shared" si="58"/>
        <v>publishing</v>
      </c>
      <c r="P484" t="str">
        <f t="shared" si="59"/>
        <v>fiction</v>
      </c>
      <c r="Q484" s="4">
        <f t="shared" si="60"/>
        <v>0.16404761904761905</v>
      </c>
      <c r="R484" s="44">
        <f t="shared" si="61"/>
        <v>76.555555555555557</v>
      </c>
      <c r="S484" s="42">
        <f t="shared" si="62"/>
        <v>11</v>
      </c>
      <c r="T484" s="5">
        <f t="shared" si="63"/>
        <v>6.9595959595959593</v>
      </c>
    </row>
    <row r="485" spans="1:20" x14ac:dyDescent="0.35">
      <c r="A485">
        <v>483</v>
      </c>
      <c r="B485" t="s">
        <v>1013</v>
      </c>
      <c r="C485" s="3" t="s">
        <v>1014</v>
      </c>
      <c r="D485" s="5">
        <v>91400</v>
      </c>
      <c r="E485" s="5">
        <v>48236</v>
      </c>
      <c r="F485" t="s">
        <v>14</v>
      </c>
      <c r="G485">
        <v>554</v>
      </c>
      <c r="H485" t="s">
        <v>21</v>
      </c>
      <c r="I485" t="s">
        <v>22</v>
      </c>
      <c r="J485">
        <v>1576130400</v>
      </c>
      <c r="K485">
        <v>1576735200</v>
      </c>
      <c r="L485" s="11">
        <f t="shared" si="56"/>
        <v>43811.25</v>
      </c>
      <c r="M485" s="11">
        <f t="shared" si="57"/>
        <v>43818.25</v>
      </c>
      <c r="N485" t="s">
        <v>33</v>
      </c>
      <c r="O485" t="str">
        <f t="shared" si="58"/>
        <v>theater</v>
      </c>
      <c r="P485" t="str">
        <f t="shared" si="59"/>
        <v>plays</v>
      </c>
      <c r="Q485" s="4">
        <f t="shared" si="60"/>
        <v>0.52774617067833696</v>
      </c>
      <c r="R485" s="44">
        <f t="shared" si="61"/>
        <v>87.068592057761734</v>
      </c>
      <c r="S485" s="42">
        <f t="shared" si="62"/>
        <v>7</v>
      </c>
      <c r="T485" s="5">
        <f t="shared" si="63"/>
        <v>12.438370293965962</v>
      </c>
    </row>
    <row r="486" spans="1:20" x14ac:dyDescent="0.35">
      <c r="A486">
        <v>484</v>
      </c>
      <c r="B486" t="s">
        <v>1015</v>
      </c>
      <c r="C486" s="3" t="s">
        <v>1016</v>
      </c>
      <c r="D486" s="5">
        <v>29600</v>
      </c>
      <c r="E486" s="5">
        <v>77021</v>
      </c>
      <c r="F486" t="s">
        <v>20</v>
      </c>
      <c r="G486">
        <v>1572</v>
      </c>
      <c r="H486" t="s">
        <v>40</v>
      </c>
      <c r="I486" t="s">
        <v>41</v>
      </c>
      <c r="J486">
        <v>1407128400</v>
      </c>
      <c r="K486">
        <v>1411362000</v>
      </c>
      <c r="L486" s="11">
        <f t="shared" si="56"/>
        <v>41855.208333333336</v>
      </c>
      <c r="M486" s="11">
        <f t="shared" si="57"/>
        <v>41904.208333333336</v>
      </c>
      <c r="N486" t="s">
        <v>17</v>
      </c>
      <c r="O486" t="str">
        <f t="shared" si="58"/>
        <v>food</v>
      </c>
      <c r="P486" t="str">
        <f t="shared" si="59"/>
        <v>food trucks</v>
      </c>
      <c r="Q486" s="4">
        <f t="shared" si="60"/>
        <v>2.6020608108108108</v>
      </c>
      <c r="R486" s="44">
        <f t="shared" si="61"/>
        <v>48.99554707379135</v>
      </c>
      <c r="S486" s="42">
        <f t="shared" si="62"/>
        <v>49</v>
      </c>
      <c r="T486" s="5">
        <f t="shared" si="63"/>
        <v>0.99990912395492548</v>
      </c>
    </row>
    <row r="487" spans="1:20" ht="31" x14ac:dyDescent="0.35">
      <c r="A487">
        <v>485</v>
      </c>
      <c r="B487" t="s">
        <v>1017</v>
      </c>
      <c r="C487" s="3" t="s">
        <v>1018</v>
      </c>
      <c r="D487" s="5">
        <v>90600</v>
      </c>
      <c r="E487" s="5">
        <v>27844</v>
      </c>
      <c r="F487" t="s">
        <v>14</v>
      </c>
      <c r="G487">
        <v>648</v>
      </c>
      <c r="H487" t="s">
        <v>40</v>
      </c>
      <c r="I487" t="s">
        <v>41</v>
      </c>
      <c r="J487">
        <v>1560142800</v>
      </c>
      <c r="K487">
        <v>1563685200</v>
      </c>
      <c r="L487" s="11">
        <f t="shared" si="56"/>
        <v>43626.208333333328</v>
      </c>
      <c r="M487" s="11">
        <f t="shared" si="57"/>
        <v>43667.208333333328</v>
      </c>
      <c r="N487" t="s">
        <v>33</v>
      </c>
      <c r="O487" t="str">
        <f t="shared" si="58"/>
        <v>theater</v>
      </c>
      <c r="P487" t="str">
        <f t="shared" si="59"/>
        <v>plays</v>
      </c>
      <c r="Q487" s="4">
        <f t="shared" si="60"/>
        <v>0.30732891832229581</v>
      </c>
      <c r="R487" s="44">
        <f t="shared" si="61"/>
        <v>42.969135802469133</v>
      </c>
      <c r="S487" s="42">
        <f t="shared" si="62"/>
        <v>41</v>
      </c>
      <c r="T487" s="5">
        <f t="shared" si="63"/>
        <v>1.048027702499247</v>
      </c>
    </row>
    <row r="488" spans="1:20" ht="31" x14ac:dyDescent="0.35">
      <c r="A488">
        <v>486</v>
      </c>
      <c r="B488" t="s">
        <v>1019</v>
      </c>
      <c r="C488" s="3" t="s">
        <v>1020</v>
      </c>
      <c r="D488" s="5">
        <v>5200</v>
      </c>
      <c r="E488" s="5">
        <v>702</v>
      </c>
      <c r="F488" t="s">
        <v>14</v>
      </c>
      <c r="G488">
        <v>21</v>
      </c>
      <c r="H488" t="s">
        <v>40</v>
      </c>
      <c r="I488" t="s">
        <v>41</v>
      </c>
      <c r="J488">
        <v>1520575200</v>
      </c>
      <c r="K488">
        <v>1521867600</v>
      </c>
      <c r="L488" s="11">
        <f t="shared" si="56"/>
        <v>43168.25</v>
      </c>
      <c r="M488" s="11">
        <f t="shared" si="57"/>
        <v>43183.208333333328</v>
      </c>
      <c r="N488" t="s">
        <v>206</v>
      </c>
      <c r="O488" t="str">
        <f t="shared" si="58"/>
        <v>publishing</v>
      </c>
      <c r="P488" t="str">
        <f t="shared" si="59"/>
        <v>translations</v>
      </c>
      <c r="Q488" s="4">
        <f t="shared" si="60"/>
        <v>0.13500000000000001</v>
      </c>
      <c r="R488" s="44">
        <f t="shared" si="61"/>
        <v>33.428571428571431</v>
      </c>
      <c r="S488" s="42">
        <f t="shared" si="62"/>
        <v>14.958333333328483</v>
      </c>
      <c r="T488" s="5">
        <f t="shared" si="63"/>
        <v>2.2347791484288981</v>
      </c>
    </row>
    <row r="489" spans="1:20" x14ac:dyDescent="0.35">
      <c r="A489">
        <v>487</v>
      </c>
      <c r="B489" t="s">
        <v>1021</v>
      </c>
      <c r="C489" s="3" t="s">
        <v>1022</v>
      </c>
      <c r="D489" s="5">
        <v>110300</v>
      </c>
      <c r="E489" s="5">
        <v>197024</v>
      </c>
      <c r="F489" t="s">
        <v>20</v>
      </c>
      <c r="G489">
        <v>2346</v>
      </c>
      <c r="H489" t="s">
        <v>21</v>
      </c>
      <c r="I489" t="s">
        <v>22</v>
      </c>
      <c r="J489">
        <v>1492664400</v>
      </c>
      <c r="K489">
        <v>1495515600</v>
      </c>
      <c r="L489" s="11">
        <f t="shared" si="56"/>
        <v>42845.208333333328</v>
      </c>
      <c r="M489" s="11">
        <f t="shared" si="57"/>
        <v>42878.208333333328</v>
      </c>
      <c r="N489" t="s">
        <v>33</v>
      </c>
      <c r="O489" t="str">
        <f t="shared" si="58"/>
        <v>theater</v>
      </c>
      <c r="P489" t="str">
        <f t="shared" si="59"/>
        <v>plays</v>
      </c>
      <c r="Q489" s="4">
        <f t="shared" si="60"/>
        <v>1.7862556663644606</v>
      </c>
      <c r="R489" s="44">
        <f t="shared" si="61"/>
        <v>83.982949701619773</v>
      </c>
      <c r="S489" s="42">
        <f t="shared" si="62"/>
        <v>33</v>
      </c>
      <c r="T489" s="5">
        <f t="shared" si="63"/>
        <v>2.5449378697460538</v>
      </c>
    </row>
    <row r="490" spans="1:20" x14ac:dyDescent="0.35">
      <c r="A490">
        <v>488</v>
      </c>
      <c r="B490" t="s">
        <v>1023</v>
      </c>
      <c r="C490" s="3" t="s">
        <v>1024</v>
      </c>
      <c r="D490" s="5">
        <v>5300</v>
      </c>
      <c r="E490" s="5">
        <v>11663</v>
      </c>
      <c r="F490" t="s">
        <v>20</v>
      </c>
      <c r="G490">
        <v>115</v>
      </c>
      <c r="H490" t="s">
        <v>21</v>
      </c>
      <c r="I490" t="s">
        <v>22</v>
      </c>
      <c r="J490">
        <v>1454479200</v>
      </c>
      <c r="K490">
        <v>1455948000</v>
      </c>
      <c r="L490" s="11">
        <f t="shared" si="56"/>
        <v>42403.25</v>
      </c>
      <c r="M490" s="11">
        <f t="shared" si="57"/>
        <v>42420.25</v>
      </c>
      <c r="N490" t="s">
        <v>33</v>
      </c>
      <c r="O490" t="str">
        <f t="shared" si="58"/>
        <v>theater</v>
      </c>
      <c r="P490" t="str">
        <f t="shared" si="59"/>
        <v>plays</v>
      </c>
      <c r="Q490" s="4">
        <f t="shared" si="60"/>
        <v>2.2005660377358489</v>
      </c>
      <c r="R490" s="44">
        <f t="shared" si="61"/>
        <v>101.41739130434783</v>
      </c>
      <c r="S490" s="42">
        <f t="shared" si="62"/>
        <v>17</v>
      </c>
      <c r="T490" s="5">
        <f t="shared" si="63"/>
        <v>5.9657289002557548</v>
      </c>
    </row>
    <row r="491" spans="1:20" x14ac:dyDescent="0.35">
      <c r="A491">
        <v>489</v>
      </c>
      <c r="B491" t="s">
        <v>1025</v>
      </c>
      <c r="C491" s="3" t="s">
        <v>1026</v>
      </c>
      <c r="D491" s="5">
        <v>9200</v>
      </c>
      <c r="E491" s="5">
        <v>9339</v>
      </c>
      <c r="F491" t="s">
        <v>20</v>
      </c>
      <c r="G491">
        <v>85</v>
      </c>
      <c r="H491" t="s">
        <v>107</v>
      </c>
      <c r="I491" t="s">
        <v>108</v>
      </c>
      <c r="J491">
        <v>1281934800</v>
      </c>
      <c r="K491">
        <v>1282366800</v>
      </c>
      <c r="L491" s="11">
        <f t="shared" si="56"/>
        <v>40406.208333333336</v>
      </c>
      <c r="M491" s="11">
        <f t="shared" si="57"/>
        <v>40411.208333333336</v>
      </c>
      <c r="N491" t="s">
        <v>65</v>
      </c>
      <c r="O491" t="str">
        <f t="shared" si="58"/>
        <v>technology</v>
      </c>
      <c r="P491" t="str">
        <f t="shared" si="59"/>
        <v>wearables</v>
      </c>
      <c r="Q491" s="4">
        <f t="shared" si="60"/>
        <v>1.015108695652174</v>
      </c>
      <c r="R491" s="44">
        <f t="shared" si="61"/>
        <v>109.87058823529412</v>
      </c>
      <c r="S491" s="42">
        <f t="shared" si="62"/>
        <v>5</v>
      </c>
      <c r="T491" s="5">
        <f t="shared" si="63"/>
        <v>21.974117647058826</v>
      </c>
    </row>
    <row r="492" spans="1:20" x14ac:dyDescent="0.35">
      <c r="A492">
        <v>490</v>
      </c>
      <c r="B492" t="s">
        <v>1027</v>
      </c>
      <c r="C492" s="3" t="s">
        <v>1028</v>
      </c>
      <c r="D492" s="5">
        <v>2400</v>
      </c>
      <c r="E492" s="5">
        <v>4596</v>
      </c>
      <c r="F492" t="s">
        <v>20</v>
      </c>
      <c r="G492">
        <v>144</v>
      </c>
      <c r="H492" t="s">
        <v>21</v>
      </c>
      <c r="I492" t="s">
        <v>22</v>
      </c>
      <c r="J492">
        <v>1573970400</v>
      </c>
      <c r="K492">
        <v>1574575200</v>
      </c>
      <c r="L492" s="11">
        <f t="shared" si="56"/>
        <v>43786.25</v>
      </c>
      <c r="M492" s="11">
        <f t="shared" si="57"/>
        <v>43793.25</v>
      </c>
      <c r="N492" t="s">
        <v>1029</v>
      </c>
      <c r="O492" t="str">
        <f t="shared" si="58"/>
        <v>journalism</v>
      </c>
      <c r="P492" t="str">
        <f t="shared" si="59"/>
        <v>audio</v>
      </c>
      <c r="Q492" s="4">
        <f t="shared" si="60"/>
        <v>1.915</v>
      </c>
      <c r="R492" s="44">
        <f t="shared" si="61"/>
        <v>31.916666666666668</v>
      </c>
      <c r="S492" s="42">
        <f t="shared" si="62"/>
        <v>7</v>
      </c>
      <c r="T492" s="5">
        <f t="shared" si="63"/>
        <v>4.5595238095238093</v>
      </c>
    </row>
    <row r="493" spans="1:20" ht="31" x14ac:dyDescent="0.35">
      <c r="A493">
        <v>491</v>
      </c>
      <c r="B493" t="s">
        <v>1030</v>
      </c>
      <c r="C493" s="3" t="s">
        <v>1031</v>
      </c>
      <c r="D493" s="5">
        <v>56800</v>
      </c>
      <c r="E493" s="5">
        <v>173437</v>
      </c>
      <c r="F493" t="s">
        <v>20</v>
      </c>
      <c r="G493">
        <v>2443</v>
      </c>
      <c r="H493" t="s">
        <v>21</v>
      </c>
      <c r="I493" t="s">
        <v>22</v>
      </c>
      <c r="J493">
        <v>1372654800</v>
      </c>
      <c r="K493">
        <v>1374901200</v>
      </c>
      <c r="L493" s="11">
        <f t="shared" si="56"/>
        <v>41456.208333333336</v>
      </c>
      <c r="M493" s="11">
        <f t="shared" si="57"/>
        <v>41482.208333333336</v>
      </c>
      <c r="N493" t="s">
        <v>17</v>
      </c>
      <c r="O493" t="str">
        <f t="shared" si="58"/>
        <v>food</v>
      </c>
      <c r="P493" t="str">
        <f t="shared" si="59"/>
        <v>food trucks</v>
      </c>
      <c r="Q493" s="4">
        <f t="shared" si="60"/>
        <v>3.0534683098591549</v>
      </c>
      <c r="R493" s="44">
        <f t="shared" si="61"/>
        <v>70.993450675399103</v>
      </c>
      <c r="S493" s="42">
        <f t="shared" si="62"/>
        <v>26</v>
      </c>
      <c r="T493" s="5">
        <f t="shared" si="63"/>
        <v>2.7305173336691961</v>
      </c>
    </row>
    <row r="494" spans="1:20" x14ac:dyDescent="0.35">
      <c r="A494">
        <v>492</v>
      </c>
      <c r="B494" t="s">
        <v>1032</v>
      </c>
      <c r="C494" s="3" t="s">
        <v>1033</v>
      </c>
      <c r="D494" s="5">
        <v>191000</v>
      </c>
      <c r="E494" s="5">
        <v>45831</v>
      </c>
      <c r="F494" t="s">
        <v>74</v>
      </c>
      <c r="G494">
        <v>595</v>
      </c>
      <c r="H494" t="s">
        <v>21</v>
      </c>
      <c r="I494" t="s">
        <v>22</v>
      </c>
      <c r="J494">
        <v>1275886800</v>
      </c>
      <c r="K494">
        <v>1278910800</v>
      </c>
      <c r="L494" s="11">
        <f t="shared" si="56"/>
        <v>40336.208333333336</v>
      </c>
      <c r="M494" s="11">
        <f t="shared" si="57"/>
        <v>40371.208333333336</v>
      </c>
      <c r="N494" t="s">
        <v>100</v>
      </c>
      <c r="O494" t="str">
        <f t="shared" si="58"/>
        <v>film &amp; video</v>
      </c>
      <c r="P494" t="str">
        <f t="shared" si="59"/>
        <v>shorts</v>
      </c>
      <c r="Q494" s="4">
        <f t="shared" si="60"/>
        <v>0.23995287958115183</v>
      </c>
      <c r="R494" s="44">
        <f t="shared" si="61"/>
        <v>77.026890756302521</v>
      </c>
      <c r="S494" s="42">
        <f t="shared" si="62"/>
        <v>35</v>
      </c>
      <c r="T494" s="5">
        <f t="shared" si="63"/>
        <v>2.2007683073229294</v>
      </c>
    </row>
    <row r="495" spans="1:20" x14ac:dyDescent="0.35">
      <c r="A495">
        <v>493</v>
      </c>
      <c r="B495" t="s">
        <v>1034</v>
      </c>
      <c r="C495" s="3" t="s">
        <v>1035</v>
      </c>
      <c r="D495" s="5">
        <v>900</v>
      </c>
      <c r="E495" s="5">
        <v>6514</v>
      </c>
      <c r="F495" t="s">
        <v>20</v>
      </c>
      <c r="G495">
        <v>64</v>
      </c>
      <c r="H495" t="s">
        <v>21</v>
      </c>
      <c r="I495" t="s">
        <v>22</v>
      </c>
      <c r="J495">
        <v>1561784400</v>
      </c>
      <c r="K495">
        <v>1562907600</v>
      </c>
      <c r="L495" s="11">
        <f t="shared" si="56"/>
        <v>43645.208333333328</v>
      </c>
      <c r="M495" s="11">
        <f t="shared" si="57"/>
        <v>43658.208333333328</v>
      </c>
      <c r="N495" t="s">
        <v>122</v>
      </c>
      <c r="O495" t="str">
        <f t="shared" si="58"/>
        <v>photography</v>
      </c>
      <c r="P495" t="str">
        <f t="shared" si="59"/>
        <v>photography books</v>
      </c>
      <c r="Q495" s="4">
        <f t="shared" si="60"/>
        <v>7.2377777777777776</v>
      </c>
      <c r="R495" s="44">
        <f t="shared" si="61"/>
        <v>101.78125</v>
      </c>
      <c r="S495" s="42">
        <f t="shared" si="62"/>
        <v>13</v>
      </c>
      <c r="T495" s="5">
        <f t="shared" si="63"/>
        <v>7.8293269230769234</v>
      </c>
    </row>
    <row r="496" spans="1:20" ht="31" x14ac:dyDescent="0.35">
      <c r="A496">
        <v>494</v>
      </c>
      <c r="B496" t="s">
        <v>1036</v>
      </c>
      <c r="C496" s="3" t="s">
        <v>1037</v>
      </c>
      <c r="D496" s="5">
        <v>2500</v>
      </c>
      <c r="E496" s="5">
        <v>13684</v>
      </c>
      <c r="F496" t="s">
        <v>20</v>
      </c>
      <c r="G496">
        <v>268</v>
      </c>
      <c r="H496" t="s">
        <v>21</v>
      </c>
      <c r="I496" t="s">
        <v>22</v>
      </c>
      <c r="J496">
        <v>1332392400</v>
      </c>
      <c r="K496">
        <v>1332478800</v>
      </c>
      <c r="L496" s="11">
        <f t="shared" si="56"/>
        <v>40990.208333333336</v>
      </c>
      <c r="M496" s="11">
        <f t="shared" si="57"/>
        <v>40991.208333333336</v>
      </c>
      <c r="N496" t="s">
        <v>65</v>
      </c>
      <c r="O496" t="str">
        <f t="shared" si="58"/>
        <v>technology</v>
      </c>
      <c r="P496" t="str">
        <f t="shared" si="59"/>
        <v>wearables</v>
      </c>
      <c r="Q496" s="4">
        <f t="shared" si="60"/>
        <v>5.4736000000000002</v>
      </c>
      <c r="R496" s="44">
        <f t="shared" si="61"/>
        <v>51.059701492537314</v>
      </c>
      <c r="S496" s="42">
        <f t="shared" si="62"/>
        <v>1</v>
      </c>
      <c r="T496" s="5">
        <f t="shared" si="63"/>
        <v>51.059701492537314</v>
      </c>
    </row>
    <row r="497" spans="1:20" x14ac:dyDescent="0.35">
      <c r="A497">
        <v>495</v>
      </c>
      <c r="B497" t="s">
        <v>1038</v>
      </c>
      <c r="C497" s="3" t="s">
        <v>1039</v>
      </c>
      <c r="D497" s="5">
        <v>3200</v>
      </c>
      <c r="E497" s="5">
        <v>13264</v>
      </c>
      <c r="F497" t="s">
        <v>20</v>
      </c>
      <c r="G497">
        <v>195</v>
      </c>
      <c r="H497" t="s">
        <v>36</v>
      </c>
      <c r="I497" t="s">
        <v>37</v>
      </c>
      <c r="J497">
        <v>1402376400</v>
      </c>
      <c r="K497">
        <v>1402722000</v>
      </c>
      <c r="L497" s="11">
        <f t="shared" si="56"/>
        <v>41800.208333333336</v>
      </c>
      <c r="M497" s="11">
        <f t="shared" si="57"/>
        <v>41804.208333333336</v>
      </c>
      <c r="N497" t="s">
        <v>33</v>
      </c>
      <c r="O497" t="str">
        <f t="shared" si="58"/>
        <v>theater</v>
      </c>
      <c r="P497" t="str">
        <f t="shared" si="59"/>
        <v>plays</v>
      </c>
      <c r="Q497" s="4">
        <f t="shared" si="60"/>
        <v>4.1449999999999996</v>
      </c>
      <c r="R497" s="44">
        <f t="shared" si="61"/>
        <v>68.02051282051282</v>
      </c>
      <c r="S497" s="42">
        <f t="shared" si="62"/>
        <v>4</v>
      </c>
      <c r="T497" s="5">
        <f t="shared" si="63"/>
        <v>17.005128205128205</v>
      </c>
    </row>
    <row r="498" spans="1:20" x14ac:dyDescent="0.35">
      <c r="A498">
        <v>496</v>
      </c>
      <c r="B498" t="s">
        <v>1040</v>
      </c>
      <c r="C498" s="3" t="s">
        <v>1041</v>
      </c>
      <c r="D498" s="5">
        <v>183800</v>
      </c>
      <c r="E498" s="5">
        <v>1667</v>
      </c>
      <c r="F498" t="s">
        <v>14</v>
      </c>
      <c r="G498">
        <v>54</v>
      </c>
      <c r="H498" t="s">
        <v>21</v>
      </c>
      <c r="I498" t="s">
        <v>22</v>
      </c>
      <c r="J498">
        <v>1495342800</v>
      </c>
      <c r="K498">
        <v>1496811600</v>
      </c>
      <c r="L498" s="11">
        <f t="shared" si="56"/>
        <v>42876.208333333328</v>
      </c>
      <c r="M498" s="11">
        <f t="shared" si="57"/>
        <v>42893.208333333328</v>
      </c>
      <c r="N498" t="s">
        <v>71</v>
      </c>
      <c r="O498" t="str">
        <f t="shared" si="58"/>
        <v>film &amp; video</v>
      </c>
      <c r="P498" t="str">
        <f t="shared" si="59"/>
        <v>animation</v>
      </c>
      <c r="Q498" s="4">
        <f t="shared" si="60"/>
        <v>9.0696409140369975E-3</v>
      </c>
      <c r="R498" s="44">
        <f t="shared" si="61"/>
        <v>30.87037037037037</v>
      </c>
      <c r="S498" s="42">
        <f t="shared" si="62"/>
        <v>17</v>
      </c>
      <c r="T498" s="5">
        <f t="shared" si="63"/>
        <v>1.8159041394335511</v>
      </c>
    </row>
    <row r="499" spans="1:20" x14ac:dyDescent="0.35">
      <c r="A499">
        <v>497</v>
      </c>
      <c r="B499" t="s">
        <v>1042</v>
      </c>
      <c r="C499" s="3" t="s">
        <v>1043</v>
      </c>
      <c r="D499" s="5">
        <v>9800</v>
      </c>
      <c r="E499" s="5">
        <v>3349</v>
      </c>
      <c r="F499" t="s">
        <v>14</v>
      </c>
      <c r="G499">
        <v>120</v>
      </c>
      <c r="H499" t="s">
        <v>21</v>
      </c>
      <c r="I499" t="s">
        <v>22</v>
      </c>
      <c r="J499">
        <v>1482213600</v>
      </c>
      <c r="K499">
        <v>1482213600</v>
      </c>
      <c r="L499" s="11">
        <f t="shared" si="56"/>
        <v>42724.25</v>
      </c>
      <c r="M499" s="11">
        <f t="shared" si="57"/>
        <v>42724.25</v>
      </c>
      <c r="N499" t="s">
        <v>65</v>
      </c>
      <c r="O499" t="str">
        <f t="shared" si="58"/>
        <v>technology</v>
      </c>
      <c r="P499" t="str">
        <f t="shared" si="59"/>
        <v>wearables</v>
      </c>
      <c r="Q499" s="4">
        <f t="shared" si="60"/>
        <v>0.34173469387755101</v>
      </c>
      <c r="R499" s="44">
        <f t="shared" si="61"/>
        <v>27.908333333333335</v>
      </c>
      <c r="S499" s="42">
        <f t="shared" si="62"/>
        <v>0</v>
      </c>
      <c r="T499" s="5" t="str">
        <f t="shared" si="63"/>
        <v>N/A</v>
      </c>
    </row>
    <row r="500" spans="1:20" x14ac:dyDescent="0.35">
      <c r="A500">
        <v>498</v>
      </c>
      <c r="B500" t="s">
        <v>1044</v>
      </c>
      <c r="C500" s="3" t="s">
        <v>1045</v>
      </c>
      <c r="D500" s="5">
        <v>193400</v>
      </c>
      <c r="E500" s="5">
        <v>46317</v>
      </c>
      <c r="F500" t="s">
        <v>14</v>
      </c>
      <c r="G500">
        <v>579</v>
      </c>
      <c r="H500" t="s">
        <v>36</v>
      </c>
      <c r="I500" t="s">
        <v>37</v>
      </c>
      <c r="J500">
        <v>1420092000</v>
      </c>
      <c r="K500">
        <v>1420264800</v>
      </c>
      <c r="L500" s="11">
        <f t="shared" si="56"/>
        <v>42005.25</v>
      </c>
      <c r="M500" s="11">
        <f t="shared" si="57"/>
        <v>42007.25</v>
      </c>
      <c r="N500" t="s">
        <v>28</v>
      </c>
      <c r="O500" t="str">
        <f t="shared" si="58"/>
        <v>technology</v>
      </c>
      <c r="P500" t="str">
        <f t="shared" si="59"/>
        <v>web</v>
      </c>
      <c r="Q500" s="4">
        <f t="shared" si="60"/>
        <v>0.239488107549121</v>
      </c>
      <c r="R500" s="44">
        <f t="shared" si="61"/>
        <v>79.994818652849744</v>
      </c>
      <c r="S500" s="42">
        <f t="shared" si="62"/>
        <v>2</v>
      </c>
      <c r="T500" s="5">
        <f t="shared" si="63"/>
        <v>39.997409326424872</v>
      </c>
    </row>
    <row r="501" spans="1:20" ht="31" x14ac:dyDescent="0.35">
      <c r="A501">
        <v>499</v>
      </c>
      <c r="B501" t="s">
        <v>1046</v>
      </c>
      <c r="C501" s="3" t="s">
        <v>1047</v>
      </c>
      <c r="D501" s="5">
        <v>163800</v>
      </c>
      <c r="E501" s="5">
        <v>78743</v>
      </c>
      <c r="F501" t="s">
        <v>14</v>
      </c>
      <c r="G501">
        <v>2072</v>
      </c>
      <c r="H501" t="s">
        <v>21</v>
      </c>
      <c r="I501" t="s">
        <v>22</v>
      </c>
      <c r="J501">
        <v>1458018000</v>
      </c>
      <c r="K501">
        <v>1458450000</v>
      </c>
      <c r="L501" s="11">
        <f t="shared" si="56"/>
        <v>42444.208333333328</v>
      </c>
      <c r="M501" s="11">
        <f t="shared" si="57"/>
        <v>42449.208333333328</v>
      </c>
      <c r="N501" t="s">
        <v>42</v>
      </c>
      <c r="O501" t="str">
        <f t="shared" si="58"/>
        <v>film &amp; video</v>
      </c>
      <c r="P501" t="str">
        <f t="shared" si="59"/>
        <v>documentary</v>
      </c>
      <c r="Q501" s="4">
        <f t="shared" si="60"/>
        <v>0.48072649572649573</v>
      </c>
      <c r="R501" s="44">
        <f t="shared" si="61"/>
        <v>38.003378378378379</v>
      </c>
      <c r="S501" s="42">
        <f t="shared" si="62"/>
        <v>5</v>
      </c>
      <c r="T501" s="5">
        <f t="shared" si="63"/>
        <v>7.6006756756756761</v>
      </c>
    </row>
    <row r="502" spans="1:20" x14ac:dyDescent="0.35">
      <c r="A502">
        <v>500</v>
      </c>
      <c r="B502" t="s">
        <v>1048</v>
      </c>
      <c r="C502" s="3" t="s">
        <v>1049</v>
      </c>
      <c r="D502" s="5">
        <v>100</v>
      </c>
      <c r="E502" s="5">
        <v>0</v>
      </c>
      <c r="F502" t="s">
        <v>14</v>
      </c>
      <c r="G502">
        <v>0</v>
      </c>
      <c r="H502" t="s">
        <v>21</v>
      </c>
      <c r="I502" t="s">
        <v>22</v>
      </c>
      <c r="J502">
        <v>1367384400</v>
      </c>
      <c r="K502">
        <v>1369803600</v>
      </c>
      <c r="L502" s="11">
        <f t="shared" si="56"/>
        <v>41395.208333333336</v>
      </c>
      <c r="M502" s="11">
        <f t="shared" si="57"/>
        <v>41423.208333333336</v>
      </c>
      <c r="N502" t="s">
        <v>33</v>
      </c>
      <c r="O502" t="str">
        <f t="shared" si="58"/>
        <v>theater</v>
      </c>
      <c r="P502" t="str">
        <f t="shared" si="59"/>
        <v>plays</v>
      </c>
      <c r="Q502" s="4">
        <f t="shared" si="60"/>
        <v>0</v>
      </c>
      <c r="R502" s="44" t="str">
        <f t="shared" si="61"/>
        <v>n/a</v>
      </c>
      <c r="S502" s="42">
        <f t="shared" si="62"/>
        <v>28</v>
      </c>
      <c r="T502" s="5" t="str">
        <f t="shared" si="63"/>
        <v>N/A</v>
      </c>
    </row>
    <row r="503" spans="1:20" x14ac:dyDescent="0.35">
      <c r="A503">
        <v>501</v>
      </c>
      <c r="B503" t="s">
        <v>1050</v>
      </c>
      <c r="C503" s="3" t="s">
        <v>1051</v>
      </c>
      <c r="D503" s="5">
        <v>153600</v>
      </c>
      <c r="E503" s="5">
        <v>107743</v>
      </c>
      <c r="F503" t="s">
        <v>14</v>
      </c>
      <c r="G503">
        <v>1796</v>
      </c>
      <c r="H503" t="s">
        <v>21</v>
      </c>
      <c r="I503" t="s">
        <v>22</v>
      </c>
      <c r="J503">
        <v>1363064400</v>
      </c>
      <c r="K503">
        <v>1363237200</v>
      </c>
      <c r="L503" s="11">
        <f t="shared" si="56"/>
        <v>41345.208333333336</v>
      </c>
      <c r="M503" s="11">
        <f t="shared" si="57"/>
        <v>41347.208333333336</v>
      </c>
      <c r="N503" t="s">
        <v>42</v>
      </c>
      <c r="O503" t="str">
        <f t="shared" si="58"/>
        <v>film &amp; video</v>
      </c>
      <c r="P503" t="str">
        <f t="shared" si="59"/>
        <v>documentary</v>
      </c>
      <c r="Q503" s="4">
        <f t="shared" si="60"/>
        <v>0.70145182291666663</v>
      </c>
      <c r="R503" s="44">
        <f t="shared" si="61"/>
        <v>59.990534521158132</v>
      </c>
      <c r="S503" s="42">
        <f t="shared" si="62"/>
        <v>2</v>
      </c>
      <c r="T503" s="5">
        <f t="shared" si="63"/>
        <v>29.995267260579066</v>
      </c>
    </row>
    <row r="504" spans="1:20" x14ac:dyDescent="0.35">
      <c r="A504">
        <v>502</v>
      </c>
      <c r="B504" t="s">
        <v>477</v>
      </c>
      <c r="C504" s="3" t="s">
        <v>1052</v>
      </c>
      <c r="D504" s="5">
        <v>1300</v>
      </c>
      <c r="E504" s="5">
        <v>6889</v>
      </c>
      <c r="F504" t="s">
        <v>20</v>
      </c>
      <c r="G504">
        <v>186</v>
      </c>
      <c r="H504" t="s">
        <v>26</v>
      </c>
      <c r="I504" t="s">
        <v>27</v>
      </c>
      <c r="J504">
        <v>1343365200</v>
      </c>
      <c r="K504">
        <v>1345870800</v>
      </c>
      <c r="L504" s="11">
        <f t="shared" si="56"/>
        <v>41117.208333333336</v>
      </c>
      <c r="M504" s="11">
        <f t="shared" si="57"/>
        <v>41146.208333333336</v>
      </c>
      <c r="N504" t="s">
        <v>89</v>
      </c>
      <c r="O504" t="str">
        <f t="shared" si="58"/>
        <v>games</v>
      </c>
      <c r="P504" t="str">
        <f t="shared" si="59"/>
        <v>video games</v>
      </c>
      <c r="Q504" s="4">
        <f t="shared" si="60"/>
        <v>5.2992307692307694</v>
      </c>
      <c r="R504" s="44">
        <f t="shared" si="61"/>
        <v>37.037634408602152</v>
      </c>
      <c r="S504" s="42">
        <f t="shared" si="62"/>
        <v>29</v>
      </c>
      <c r="T504" s="5">
        <f t="shared" si="63"/>
        <v>1.2771598071931776</v>
      </c>
    </row>
    <row r="505" spans="1:20" ht="31" x14ac:dyDescent="0.35">
      <c r="A505">
        <v>503</v>
      </c>
      <c r="B505" t="s">
        <v>1053</v>
      </c>
      <c r="C505" s="3" t="s">
        <v>1054</v>
      </c>
      <c r="D505" s="5">
        <v>25500</v>
      </c>
      <c r="E505" s="5">
        <v>45983</v>
      </c>
      <c r="F505" t="s">
        <v>20</v>
      </c>
      <c r="G505">
        <v>460</v>
      </c>
      <c r="H505" t="s">
        <v>21</v>
      </c>
      <c r="I505" t="s">
        <v>22</v>
      </c>
      <c r="J505">
        <v>1435726800</v>
      </c>
      <c r="K505">
        <v>1437454800</v>
      </c>
      <c r="L505" s="11">
        <f t="shared" si="56"/>
        <v>42186.208333333328</v>
      </c>
      <c r="M505" s="11">
        <f t="shared" si="57"/>
        <v>42206.208333333328</v>
      </c>
      <c r="N505" t="s">
        <v>53</v>
      </c>
      <c r="O505" t="str">
        <f t="shared" si="58"/>
        <v>film &amp; video</v>
      </c>
      <c r="P505" t="str">
        <f t="shared" si="59"/>
        <v>drama</v>
      </c>
      <c r="Q505" s="4">
        <f t="shared" si="60"/>
        <v>1.8032549019607844</v>
      </c>
      <c r="R505" s="44">
        <f t="shared" si="61"/>
        <v>99.963043478260872</v>
      </c>
      <c r="S505" s="42">
        <f t="shared" si="62"/>
        <v>20</v>
      </c>
      <c r="T505" s="5">
        <f t="shared" si="63"/>
        <v>4.9981521739130432</v>
      </c>
    </row>
    <row r="506" spans="1:20" x14ac:dyDescent="0.35">
      <c r="A506">
        <v>504</v>
      </c>
      <c r="B506" t="s">
        <v>1055</v>
      </c>
      <c r="C506" s="3" t="s">
        <v>1056</v>
      </c>
      <c r="D506" s="5">
        <v>7500</v>
      </c>
      <c r="E506" s="5">
        <v>6924</v>
      </c>
      <c r="F506" t="s">
        <v>14</v>
      </c>
      <c r="G506">
        <v>62</v>
      </c>
      <c r="H506" t="s">
        <v>107</v>
      </c>
      <c r="I506" t="s">
        <v>108</v>
      </c>
      <c r="J506">
        <v>1431925200</v>
      </c>
      <c r="K506">
        <v>1432011600</v>
      </c>
      <c r="L506" s="11">
        <f t="shared" si="56"/>
        <v>42142.208333333328</v>
      </c>
      <c r="M506" s="11">
        <f t="shared" si="57"/>
        <v>42143.208333333328</v>
      </c>
      <c r="N506" t="s">
        <v>23</v>
      </c>
      <c r="O506" t="str">
        <f t="shared" si="58"/>
        <v>music</v>
      </c>
      <c r="P506" t="str">
        <f t="shared" si="59"/>
        <v>rock</v>
      </c>
      <c r="Q506" s="4">
        <f t="shared" si="60"/>
        <v>0.92320000000000002</v>
      </c>
      <c r="R506" s="44">
        <f t="shared" si="61"/>
        <v>111.6774193548387</v>
      </c>
      <c r="S506" s="42">
        <f t="shared" si="62"/>
        <v>1</v>
      </c>
      <c r="T506" s="5">
        <f t="shared" si="63"/>
        <v>111.6774193548387</v>
      </c>
    </row>
    <row r="507" spans="1:20" x14ac:dyDescent="0.35">
      <c r="A507">
        <v>505</v>
      </c>
      <c r="B507" t="s">
        <v>1057</v>
      </c>
      <c r="C507" s="3" t="s">
        <v>1058</v>
      </c>
      <c r="D507" s="5">
        <v>89900</v>
      </c>
      <c r="E507" s="5">
        <v>12497</v>
      </c>
      <c r="F507" t="s">
        <v>14</v>
      </c>
      <c r="G507">
        <v>347</v>
      </c>
      <c r="H507" t="s">
        <v>21</v>
      </c>
      <c r="I507" t="s">
        <v>22</v>
      </c>
      <c r="J507">
        <v>1362722400</v>
      </c>
      <c r="K507">
        <v>1366347600</v>
      </c>
      <c r="L507" s="11">
        <f t="shared" si="56"/>
        <v>41341.25</v>
      </c>
      <c r="M507" s="11">
        <f t="shared" si="57"/>
        <v>41383.208333333336</v>
      </c>
      <c r="N507" t="s">
        <v>133</v>
      </c>
      <c r="O507" t="str">
        <f t="shared" si="58"/>
        <v>publishing</v>
      </c>
      <c r="P507" t="str">
        <f t="shared" si="59"/>
        <v>radio &amp; podcasts</v>
      </c>
      <c r="Q507" s="4">
        <f t="shared" si="60"/>
        <v>0.13901001112347053</v>
      </c>
      <c r="R507" s="44">
        <f t="shared" si="61"/>
        <v>36.014409221902014</v>
      </c>
      <c r="S507" s="42">
        <f t="shared" si="62"/>
        <v>41.958333333335759</v>
      </c>
      <c r="T507" s="5">
        <f t="shared" si="63"/>
        <v>0.85833745911181569</v>
      </c>
    </row>
    <row r="508" spans="1:20" x14ac:dyDescent="0.35">
      <c r="A508">
        <v>506</v>
      </c>
      <c r="B508" t="s">
        <v>1059</v>
      </c>
      <c r="C508" s="3" t="s">
        <v>1060</v>
      </c>
      <c r="D508" s="5">
        <v>18000</v>
      </c>
      <c r="E508" s="5">
        <v>166874</v>
      </c>
      <c r="F508" t="s">
        <v>20</v>
      </c>
      <c r="G508">
        <v>2528</v>
      </c>
      <c r="H508" t="s">
        <v>21</v>
      </c>
      <c r="I508" t="s">
        <v>22</v>
      </c>
      <c r="J508">
        <v>1511416800</v>
      </c>
      <c r="K508">
        <v>1512885600</v>
      </c>
      <c r="L508" s="11">
        <f t="shared" si="56"/>
        <v>43062.25</v>
      </c>
      <c r="M508" s="11">
        <f t="shared" si="57"/>
        <v>43079.25</v>
      </c>
      <c r="N508" t="s">
        <v>33</v>
      </c>
      <c r="O508" t="str">
        <f t="shared" si="58"/>
        <v>theater</v>
      </c>
      <c r="P508" t="str">
        <f t="shared" si="59"/>
        <v>plays</v>
      </c>
      <c r="Q508" s="4">
        <f t="shared" si="60"/>
        <v>9.2707777777777771</v>
      </c>
      <c r="R508" s="44">
        <f t="shared" si="61"/>
        <v>66.010284810126578</v>
      </c>
      <c r="S508" s="42">
        <f t="shared" si="62"/>
        <v>17</v>
      </c>
      <c r="T508" s="5">
        <f t="shared" si="63"/>
        <v>3.8829579300074459</v>
      </c>
    </row>
    <row r="509" spans="1:20" ht="31" x14ac:dyDescent="0.35">
      <c r="A509">
        <v>507</v>
      </c>
      <c r="B509" t="s">
        <v>1061</v>
      </c>
      <c r="C509" s="3" t="s">
        <v>1062</v>
      </c>
      <c r="D509" s="5">
        <v>2100</v>
      </c>
      <c r="E509" s="5">
        <v>837</v>
      </c>
      <c r="F509" t="s">
        <v>14</v>
      </c>
      <c r="G509">
        <v>19</v>
      </c>
      <c r="H509" t="s">
        <v>21</v>
      </c>
      <c r="I509" t="s">
        <v>22</v>
      </c>
      <c r="J509">
        <v>1365483600</v>
      </c>
      <c r="K509">
        <v>1369717200</v>
      </c>
      <c r="L509" s="11">
        <f t="shared" si="56"/>
        <v>41373.208333333336</v>
      </c>
      <c r="M509" s="11">
        <f t="shared" si="57"/>
        <v>41422.208333333336</v>
      </c>
      <c r="N509" t="s">
        <v>28</v>
      </c>
      <c r="O509" t="str">
        <f t="shared" si="58"/>
        <v>technology</v>
      </c>
      <c r="P509" t="str">
        <f t="shared" si="59"/>
        <v>web</v>
      </c>
      <c r="Q509" s="4">
        <f t="shared" si="60"/>
        <v>0.39857142857142858</v>
      </c>
      <c r="R509" s="44">
        <f t="shared" si="61"/>
        <v>44.05263157894737</v>
      </c>
      <c r="S509" s="42">
        <f t="shared" si="62"/>
        <v>49</v>
      </c>
      <c r="T509" s="5">
        <f t="shared" si="63"/>
        <v>0.8990332975295382</v>
      </c>
    </row>
    <row r="510" spans="1:20" x14ac:dyDescent="0.35">
      <c r="A510">
        <v>508</v>
      </c>
      <c r="B510" t="s">
        <v>1063</v>
      </c>
      <c r="C510" s="3" t="s">
        <v>1064</v>
      </c>
      <c r="D510" s="5">
        <v>172700</v>
      </c>
      <c r="E510" s="5">
        <v>193820</v>
      </c>
      <c r="F510" t="s">
        <v>20</v>
      </c>
      <c r="G510">
        <v>3657</v>
      </c>
      <c r="H510" t="s">
        <v>21</v>
      </c>
      <c r="I510" t="s">
        <v>22</v>
      </c>
      <c r="J510">
        <v>1532840400</v>
      </c>
      <c r="K510">
        <v>1534654800</v>
      </c>
      <c r="L510" s="11">
        <f t="shared" si="56"/>
        <v>43310.208333333328</v>
      </c>
      <c r="M510" s="11">
        <f t="shared" si="57"/>
        <v>43331.208333333328</v>
      </c>
      <c r="N510" t="s">
        <v>33</v>
      </c>
      <c r="O510" t="str">
        <f t="shared" si="58"/>
        <v>theater</v>
      </c>
      <c r="P510" t="str">
        <f t="shared" si="59"/>
        <v>plays</v>
      </c>
      <c r="Q510" s="4">
        <f t="shared" si="60"/>
        <v>1.1222929936305732</v>
      </c>
      <c r="R510" s="44">
        <f t="shared" si="61"/>
        <v>52.999726551818434</v>
      </c>
      <c r="S510" s="42">
        <f t="shared" si="62"/>
        <v>21</v>
      </c>
      <c r="T510" s="5">
        <f t="shared" si="63"/>
        <v>2.5237965024675444</v>
      </c>
    </row>
    <row r="511" spans="1:20" x14ac:dyDescent="0.35">
      <c r="A511">
        <v>509</v>
      </c>
      <c r="B511" t="s">
        <v>398</v>
      </c>
      <c r="C511" s="3" t="s">
        <v>1065</v>
      </c>
      <c r="D511" s="5">
        <v>168500</v>
      </c>
      <c r="E511" s="5">
        <v>119510</v>
      </c>
      <c r="F511" t="s">
        <v>14</v>
      </c>
      <c r="G511">
        <v>1258</v>
      </c>
      <c r="H511" t="s">
        <v>21</v>
      </c>
      <c r="I511" t="s">
        <v>22</v>
      </c>
      <c r="J511">
        <v>1336194000</v>
      </c>
      <c r="K511">
        <v>1337058000</v>
      </c>
      <c r="L511" s="11">
        <f t="shared" si="56"/>
        <v>41034.208333333336</v>
      </c>
      <c r="M511" s="11">
        <f t="shared" si="57"/>
        <v>41044.208333333336</v>
      </c>
      <c r="N511" t="s">
        <v>33</v>
      </c>
      <c r="O511" t="str">
        <f t="shared" si="58"/>
        <v>theater</v>
      </c>
      <c r="P511" t="str">
        <f t="shared" si="59"/>
        <v>plays</v>
      </c>
      <c r="Q511" s="4">
        <f t="shared" si="60"/>
        <v>0.70925816023738875</v>
      </c>
      <c r="R511" s="44">
        <f t="shared" si="61"/>
        <v>95</v>
      </c>
      <c r="S511" s="42">
        <f t="shared" si="62"/>
        <v>10</v>
      </c>
      <c r="T511" s="5">
        <f t="shared" si="63"/>
        <v>9.5</v>
      </c>
    </row>
    <row r="512" spans="1:20" x14ac:dyDescent="0.35">
      <c r="A512">
        <v>510</v>
      </c>
      <c r="B512" t="s">
        <v>1066</v>
      </c>
      <c r="C512" s="3" t="s">
        <v>1067</v>
      </c>
      <c r="D512" s="5">
        <v>7800</v>
      </c>
      <c r="E512" s="5">
        <v>9289</v>
      </c>
      <c r="F512" t="s">
        <v>20</v>
      </c>
      <c r="G512">
        <v>131</v>
      </c>
      <c r="H512" t="s">
        <v>26</v>
      </c>
      <c r="I512" t="s">
        <v>27</v>
      </c>
      <c r="J512">
        <v>1527742800</v>
      </c>
      <c r="K512">
        <v>1529816400</v>
      </c>
      <c r="L512" s="11">
        <f t="shared" si="56"/>
        <v>43251.208333333328</v>
      </c>
      <c r="M512" s="11">
        <f t="shared" si="57"/>
        <v>43275.208333333328</v>
      </c>
      <c r="N512" t="s">
        <v>53</v>
      </c>
      <c r="O512" t="str">
        <f t="shared" si="58"/>
        <v>film &amp; video</v>
      </c>
      <c r="P512" t="str">
        <f t="shared" si="59"/>
        <v>drama</v>
      </c>
      <c r="Q512" s="4">
        <f t="shared" si="60"/>
        <v>1.1908974358974358</v>
      </c>
      <c r="R512" s="44">
        <f t="shared" si="61"/>
        <v>70.908396946564892</v>
      </c>
      <c r="S512" s="42">
        <f t="shared" si="62"/>
        <v>24</v>
      </c>
      <c r="T512" s="5">
        <f t="shared" si="63"/>
        <v>2.954516539440204</v>
      </c>
    </row>
    <row r="513" spans="1:20" x14ac:dyDescent="0.35">
      <c r="A513">
        <v>511</v>
      </c>
      <c r="B513" t="s">
        <v>1068</v>
      </c>
      <c r="C513" s="3" t="s">
        <v>1069</v>
      </c>
      <c r="D513" s="5">
        <v>147800</v>
      </c>
      <c r="E513" s="5">
        <v>35498</v>
      </c>
      <c r="F513" t="s">
        <v>14</v>
      </c>
      <c r="G513">
        <v>362</v>
      </c>
      <c r="H513" t="s">
        <v>21</v>
      </c>
      <c r="I513" t="s">
        <v>22</v>
      </c>
      <c r="J513">
        <v>1564030800</v>
      </c>
      <c r="K513">
        <v>1564894800</v>
      </c>
      <c r="L513" s="11">
        <f t="shared" si="56"/>
        <v>43671.208333333328</v>
      </c>
      <c r="M513" s="11">
        <f t="shared" si="57"/>
        <v>43681.208333333328</v>
      </c>
      <c r="N513" t="s">
        <v>33</v>
      </c>
      <c r="O513" t="str">
        <f t="shared" si="58"/>
        <v>theater</v>
      </c>
      <c r="P513" t="str">
        <f t="shared" si="59"/>
        <v>plays</v>
      </c>
      <c r="Q513" s="4">
        <f t="shared" si="60"/>
        <v>0.24017591339648173</v>
      </c>
      <c r="R513" s="44">
        <f t="shared" si="61"/>
        <v>98.060773480662988</v>
      </c>
      <c r="S513" s="42">
        <f t="shared" si="62"/>
        <v>10</v>
      </c>
      <c r="T513" s="5">
        <f t="shared" si="63"/>
        <v>9.8060773480662995</v>
      </c>
    </row>
    <row r="514" spans="1:20" x14ac:dyDescent="0.35">
      <c r="A514">
        <v>512</v>
      </c>
      <c r="B514" t="s">
        <v>1070</v>
      </c>
      <c r="C514" s="3" t="s">
        <v>1071</v>
      </c>
      <c r="D514" s="5">
        <v>9100</v>
      </c>
      <c r="E514" s="5">
        <v>12678</v>
      </c>
      <c r="F514" t="s">
        <v>20</v>
      </c>
      <c r="G514">
        <v>239</v>
      </c>
      <c r="H514" t="s">
        <v>21</v>
      </c>
      <c r="I514" t="s">
        <v>22</v>
      </c>
      <c r="J514">
        <v>1404536400</v>
      </c>
      <c r="K514">
        <v>1404622800</v>
      </c>
      <c r="L514" s="11">
        <f t="shared" ref="L514:L577" si="64">J514 / 86400 + DATE(1970,1,1)</f>
        <v>41825.208333333336</v>
      </c>
      <c r="M514" s="11">
        <f t="shared" ref="M514:M577" si="65">K514 / 86400 + DATE(1970,1,1)</f>
        <v>41826.208333333336</v>
      </c>
      <c r="N514" t="s">
        <v>89</v>
      </c>
      <c r="O514" t="str">
        <f t="shared" ref="O514:O577" si="66">LEFT(N514, FIND("/", N514)-1)</f>
        <v>games</v>
      </c>
      <c r="P514" t="str">
        <f t="shared" ref="P514:P577" si="67">RIGHT(N514, LEN(N514) -FIND("/", N514))</f>
        <v>video games</v>
      </c>
      <c r="Q514" s="4">
        <f t="shared" ref="Q514:Q577" si="68">E514/D514</f>
        <v>1.3931868131868133</v>
      </c>
      <c r="R514" s="44">
        <f t="shared" ref="R514:R577" si="69">IFERROR(E514/G514, "n/a")</f>
        <v>53.046025104602514</v>
      </c>
      <c r="S514" s="42">
        <f t="shared" ref="S514:S577" si="70">M514-L514</f>
        <v>1</v>
      </c>
      <c r="T514" s="5">
        <f t="shared" ref="T514:T577" si="71">IFERROR(R514/S514, "N/A")</f>
        <v>53.046025104602514</v>
      </c>
    </row>
    <row r="515" spans="1:20" x14ac:dyDescent="0.35">
      <c r="A515">
        <v>513</v>
      </c>
      <c r="B515" t="s">
        <v>1072</v>
      </c>
      <c r="C515" s="3" t="s">
        <v>1073</v>
      </c>
      <c r="D515" s="5">
        <v>8300</v>
      </c>
      <c r="E515" s="5">
        <v>3260</v>
      </c>
      <c r="F515" t="s">
        <v>74</v>
      </c>
      <c r="G515">
        <v>35</v>
      </c>
      <c r="H515" t="s">
        <v>21</v>
      </c>
      <c r="I515" t="s">
        <v>22</v>
      </c>
      <c r="J515">
        <v>1284008400</v>
      </c>
      <c r="K515">
        <v>1284181200</v>
      </c>
      <c r="L515" s="11">
        <f t="shared" si="64"/>
        <v>40430.208333333336</v>
      </c>
      <c r="M515" s="11">
        <f t="shared" si="65"/>
        <v>40432.208333333336</v>
      </c>
      <c r="N515" t="s">
        <v>269</v>
      </c>
      <c r="O515" t="str">
        <f t="shared" si="66"/>
        <v>film &amp; video</v>
      </c>
      <c r="P515" t="str">
        <f t="shared" si="67"/>
        <v>television</v>
      </c>
      <c r="Q515" s="4">
        <f t="shared" si="68"/>
        <v>0.39277108433734942</v>
      </c>
      <c r="R515" s="44">
        <f t="shared" si="69"/>
        <v>93.142857142857139</v>
      </c>
      <c r="S515" s="42">
        <f t="shared" si="70"/>
        <v>2</v>
      </c>
      <c r="T515" s="5">
        <f t="shared" si="71"/>
        <v>46.571428571428569</v>
      </c>
    </row>
    <row r="516" spans="1:20" x14ac:dyDescent="0.35">
      <c r="A516">
        <v>514</v>
      </c>
      <c r="B516" t="s">
        <v>1074</v>
      </c>
      <c r="C516" s="3" t="s">
        <v>1075</v>
      </c>
      <c r="D516" s="5">
        <v>138700</v>
      </c>
      <c r="E516" s="5">
        <v>31123</v>
      </c>
      <c r="F516" t="s">
        <v>74</v>
      </c>
      <c r="G516">
        <v>528</v>
      </c>
      <c r="H516" t="s">
        <v>98</v>
      </c>
      <c r="I516" t="s">
        <v>99</v>
      </c>
      <c r="J516">
        <v>1386309600</v>
      </c>
      <c r="K516">
        <v>1386741600</v>
      </c>
      <c r="L516" s="11">
        <f t="shared" si="64"/>
        <v>41614.25</v>
      </c>
      <c r="M516" s="11">
        <f t="shared" si="65"/>
        <v>41619.25</v>
      </c>
      <c r="N516" t="s">
        <v>23</v>
      </c>
      <c r="O516" t="str">
        <f t="shared" si="66"/>
        <v>music</v>
      </c>
      <c r="P516" t="str">
        <f t="shared" si="67"/>
        <v>rock</v>
      </c>
      <c r="Q516" s="4">
        <f t="shared" si="68"/>
        <v>0.22439077144917088</v>
      </c>
      <c r="R516" s="44">
        <f t="shared" si="69"/>
        <v>58.945075757575758</v>
      </c>
      <c r="S516" s="42">
        <f t="shared" si="70"/>
        <v>5</v>
      </c>
      <c r="T516" s="5">
        <f t="shared" si="71"/>
        <v>11.789015151515152</v>
      </c>
    </row>
    <row r="517" spans="1:20" x14ac:dyDescent="0.35">
      <c r="A517">
        <v>515</v>
      </c>
      <c r="B517" t="s">
        <v>1076</v>
      </c>
      <c r="C517" s="3" t="s">
        <v>1077</v>
      </c>
      <c r="D517" s="5">
        <v>8600</v>
      </c>
      <c r="E517" s="5">
        <v>4797</v>
      </c>
      <c r="F517" t="s">
        <v>14</v>
      </c>
      <c r="G517">
        <v>133</v>
      </c>
      <c r="H517" t="s">
        <v>15</v>
      </c>
      <c r="I517" t="s">
        <v>16</v>
      </c>
      <c r="J517">
        <v>1324620000</v>
      </c>
      <c r="K517">
        <v>1324792800</v>
      </c>
      <c r="L517" s="11">
        <f t="shared" si="64"/>
        <v>40900.25</v>
      </c>
      <c r="M517" s="11">
        <f t="shared" si="65"/>
        <v>40902.25</v>
      </c>
      <c r="N517" t="s">
        <v>33</v>
      </c>
      <c r="O517" t="str">
        <f t="shared" si="66"/>
        <v>theater</v>
      </c>
      <c r="P517" t="str">
        <f t="shared" si="67"/>
        <v>plays</v>
      </c>
      <c r="Q517" s="4">
        <f t="shared" si="68"/>
        <v>0.55779069767441858</v>
      </c>
      <c r="R517" s="44">
        <f t="shared" si="69"/>
        <v>36.067669172932334</v>
      </c>
      <c r="S517" s="42">
        <f t="shared" si="70"/>
        <v>2</v>
      </c>
      <c r="T517" s="5">
        <f t="shared" si="71"/>
        <v>18.033834586466167</v>
      </c>
    </row>
    <row r="518" spans="1:20" x14ac:dyDescent="0.35">
      <c r="A518">
        <v>516</v>
      </c>
      <c r="B518" t="s">
        <v>1078</v>
      </c>
      <c r="C518" s="3" t="s">
        <v>1079</v>
      </c>
      <c r="D518" s="5">
        <v>125400</v>
      </c>
      <c r="E518" s="5">
        <v>53324</v>
      </c>
      <c r="F518" t="s">
        <v>14</v>
      </c>
      <c r="G518">
        <v>846</v>
      </c>
      <c r="H518" t="s">
        <v>21</v>
      </c>
      <c r="I518" t="s">
        <v>22</v>
      </c>
      <c r="J518">
        <v>1281070800</v>
      </c>
      <c r="K518">
        <v>1284354000</v>
      </c>
      <c r="L518" s="11">
        <f t="shared" si="64"/>
        <v>40396.208333333336</v>
      </c>
      <c r="M518" s="11">
        <f t="shared" si="65"/>
        <v>40434.208333333336</v>
      </c>
      <c r="N518" t="s">
        <v>68</v>
      </c>
      <c r="O518" t="str">
        <f t="shared" si="66"/>
        <v>publishing</v>
      </c>
      <c r="P518" t="str">
        <f t="shared" si="67"/>
        <v>nonfiction</v>
      </c>
      <c r="Q518" s="4">
        <f t="shared" si="68"/>
        <v>0.42523125996810207</v>
      </c>
      <c r="R518" s="44">
        <f t="shared" si="69"/>
        <v>63.030732860520096</v>
      </c>
      <c r="S518" s="42">
        <f t="shared" si="70"/>
        <v>38</v>
      </c>
      <c r="T518" s="5">
        <f t="shared" si="71"/>
        <v>1.6587034963294762</v>
      </c>
    </row>
    <row r="519" spans="1:20" x14ac:dyDescent="0.35">
      <c r="A519">
        <v>517</v>
      </c>
      <c r="B519" t="s">
        <v>1080</v>
      </c>
      <c r="C519" s="3" t="s">
        <v>1081</v>
      </c>
      <c r="D519" s="5">
        <v>5900</v>
      </c>
      <c r="E519" s="5">
        <v>6608</v>
      </c>
      <c r="F519" t="s">
        <v>20</v>
      </c>
      <c r="G519">
        <v>78</v>
      </c>
      <c r="H519" t="s">
        <v>21</v>
      </c>
      <c r="I519" t="s">
        <v>22</v>
      </c>
      <c r="J519">
        <v>1493960400</v>
      </c>
      <c r="K519">
        <v>1494392400</v>
      </c>
      <c r="L519" s="11">
        <f t="shared" si="64"/>
        <v>42860.208333333328</v>
      </c>
      <c r="M519" s="11">
        <f t="shared" si="65"/>
        <v>42865.208333333328</v>
      </c>
      <c r="N519" t="s">
        <v>17</v>
      </c>
      <c r="O519" t="str">
        <f t="shared" si="66"/>
        <v>food</v>
      </c>
      <c r="P519" t="str">
        <f t="shared" si="67"/>
        <v>food trucks</v>
      </c>
      <c r="Q519" s="4">
        <f t="shared" si="68"/>
        <v>1.1200000000000001</v>
      </c>
      <c r="R519" s="44">
        <f t="shared" si="69"/>
        <v>84.717948717948715</v>
      </c>
      <c r="S519" s="42">
        <f t="shared" si="70"/>
        <v>5</v>
      </c>
      <c r="T519" s="5">
        <f t="shared" si="71"/>
        <v>16.943589743589744</v>
      </c>
    </row>
    <row r="520" spans="1:20" ht="31" x14ac:dyDescent="0.35">
      <c r="A520">
        <v>518</v>
      </c>
      <c r="B520" t="s">
        <v>1082</v>
      </c>
      <c r="C520" s="3" t="s">
        <v>1083</v>
      </c>
      <c r="D520" s="5">
        <v>8800</v>
      </c>
      <c r="E520" s="5">
        <v>622</v>
      </c>
      <c r="F520" t="s">
        <v>14</v>
      </c>
      <c r="G520">
        <v>10</v>
      </c>
      <c r="H520" t="s">
        <v>21</v>
      </c>
      <c r="I520" t="s">
        <v>22</v>
      </c>
      <c r="J520">
        <v>1519365600</v>
      </c>
      <c r="K520">
        <v>1519538400</v>
      </c>
      <c r="L520" s="11">
        <f t="shared" si="64"/>
        <v>43154.25</v>
      </c>
      <c r="M520" s="11">
        <f t="shared" si="65"/>
        <v>43156.25</v>
      </c>
      <c r="N520" t="s">
        <v>71</v>
      </c>
      <c r="O520" t="str">
        <f t="shared" si="66"/>
        <v>film &amp; video</v>
      </c>
      <c r="P520" t="str">
        <f t="shared" si="67"/>
        <v>animation</v>
      </c>
      <c r="Q520" s="4">
        <f t="shared" si="68"/>
        <v>7.0681818181818179E-2</v>
      </c>
      <c r="R520" s="44">
        <f t="shared" si="69"/>
        <v>62.2</v>
      </c>
      <c r="S520" s="42">
        <f t="shared" si="70"/>
        <v>2</v>
      </c>
      <c r="T520" s="5">
        <f t="shared" si="71"/>
        <v>31.1</v>
      </c>
    </row>
    <row r="521" spans="1:20" x14ac:dyDescent="0.35">
      <c r="A521">
        <v>519</v>
      </c>
      <c r="B521" t="s">
        <v>1084</v>
      </c>
      <c r="C521" s="3" t="s">
        <v>1085</v>
      </c>
      <c r="D521" s="5">
        <v>177700</v>
      </c>
      <c r="E521" s="5">
        <v>180802</v>
      </c>
      <c r="F521" t="s">
        <v>20</v>
      </c>
      <c r="G521">
        <v>1773</v>
      </c>
      <c r="H521" t="s">
        <v>21</v>
      </c>
      <c r="I521" t="s">
        <v>22</v>
      </c>
      <c r="J521">
        <v>1420696800</v>
      </c>
      <c r="K521">
        <v>1421906400</v>
      </c>
      <c r="L521" s="11">
        <f t="shared" si="64"/>
        <v>42012.25</v>
      </c>
      <c r="M521" s="11">
        <f t="shared" si="65"/>
        <v>42026.25</v>
      </c>
      <c r="N521" t="s">
        <v>23</v>
      </c>
      <c r="O521" t="str">
        <f t="shared" si="66"/>
        <v>music</v>
      </c>
      <c r="P521" t="str">
        <f t="shared" si="67"/>
        <v>rock</v>
      </c>
      <c r="Q521" s="4">
        <f t="shared" si="68"/>
        <v>1.0174563871693867</v>
      </c>
      <c r="R521" s="44">
        <f t="shared" si="69"/>
        <v>101.97518330513255</v>
      </c>
      <c r="S521" s="42">
        <f t="shared" si="70"/>
        <v>14</v>
      </c>
      <c r="T521" s="5">
        <f t="shared" si="71"/>
        <v>7.2839416646523247</v>
      </c>
    </row>
    <row r="522" spans="1:20" x14ac:dyDescent="0.35">
      <c r="A522">
        <v>520</v>
      </c>
      <c r="B522" t="s">
        <v>1086</v>
      </c>
      <c r="C522" s="3" t="s">
        <v>1087</v>
      </c>
      <c r="D522" s="5">
        <v>800</v>
      </c>
      <c r="E522" s="5">
        <v>3406</v>
      </c>
      <c r="F522" t="s">
        <v>20</v>
      </c>
      <c r="G522">
        <v>32</v>
      </c>
      <c r="H522" t="s">
        <v>21</v>
      </c>
      <c r="I522" t="s">
        <v>22</v>
      </c>
      <c r="J522">
        <v>1555650000</v>
      </c>
      <c r="K522">
        <v>1555909200</v>
      </c>
      <c r="L522" s="11">
        <f t="shared" si="64"/>
        <v>43574.208333333328</v>
      </c>
      <c r="M522" s="11">
        <f t="shared" si="65"/>
        <v>43577.208333333328</v>
      </c>
      <c r="N522" t="s">
        <v>33</v>
      </c>
      <c r="O522" t="str">
        <f t="shared" si="66"/>
        <v>theater</v>
      </c>
      <c r="P522" t="str">
        <f t="shared" si="67"/>
        <v>plays</v>
      </c>
      <c r="Q522" s="4">
        <f t="shared" si="68"/>
        <v>4.2575000000000003</v>
      </c>
      <c r="R522" s="44">
        <f t="shared" si="69"/>
        <v>106.4375</v>
      </c>
      <c r="S522" s="42">
        <f t="shared" si="70"/>
        <v>3</v>
      </c>
      <c r="T522" s="5">
        <f t="shared" si="71"/>
        <v>35.479166666666664</v>
      </c>
    </row>
    <row r="523" spans="1:20" x14ac:dyDescent="0.35">
      <c r="A523">
        <v>521</v>
      </c>
      <c r="B523" t="s">
        <v>1088</v>
      </c>
      <c r="C523" s="3" t="s">
        <v>141</v>
      </c>
      <c r="D523" s="5">
        <v>7600</v>
      </c>
      <c r="E523" s="5">
        <v>11061</v>
      </c>
      <c r="F523" t="s">
        <v>20</v>
      </c>
      <c r="G523">
        <v>369</v>
      </c>
      <c r="H523" t="s">
        <v>21</v>
      </c>
      <c r="I523" t="s">
        <v>22</v>
      </c>
      <c r="J523">
        <v>1471928400</v>
      </c>
      <c r="K523">
        <v>1472446800</v>
      </c>
      <c r="L523" s="11">
        <f t="shared" si="64"/>
        <v>42605.208333333328</v>
      </c>
      <c r="M523" s="11">
        <f t="shared" si="65"/>
        <v>42611.208333333328</v>
      </c>
      <c r="N523" t="s">
        <v>53</v>
      </c>
      <c r="O523" t="str">
        <f t="shared" si="66"/>
        <v>film &amp; video</v>
      </c>
      <c r="P523" t="str">
        <f t="shared" si="67"/>
        <v>drama</v>
      </c>
      <c r="Q523" s="4">
        <f t="shared" si="68"/>
        <v>1.4553947368421052</v>
      </c>
      <c r="R523" s="44">
        <f t="shared" si="69"/>
        <v>29.975609756097562</v>
      </c>
      <c r="S523" s="42">
        <f t="shared" si="70"/>
        <v>6</v>
      </c>
      <c r="T523" s="5">
        <f t="shared" si="71"/>
        <v>4.9959349593495936</v>
      </c>
    </row>
    <row r="524" spans="1:20" ht="31" x14ac:dyDescent="0.35">
      <c r="A524">
        <v>522</v>
      </c>
      <c r="B524" t="s">
        <v>1089</v>
      </c>
      <c r="C524" s="3" t="s">
        <v>1090</v>
      </c>
      <c r="D524" s="5">
        <v>50500</v>
      </c>
      <c r="E524" s="5">
        <v>16389</v>
      </c>
      <c r="F524" t="s">
        <v>14</v>
      </c>
      <c r="G524">
        <v>191</v>
      </c>
      <c r="H524" t="s">
        <v>21</v>
      </c>
      <c r="I524" t="s">
        <v>22</v>
      </c>
      <c r="J524">
        <v>1341291600</v>
      </c>
      <c r="K524">
        <v>1342328400</v>
      </c>
      <c r="L524" s="11">
        <f t="shared" si="64"/>
        <v>41093.208333333336</v>
      </c>
      <c r="M524" s="11">
        <f t="shared" si="65"/>
        <v>41105.208333333336</v>
      </c>
      <c r="N524" t="s">
        <v>100</v>
      </c>
      <c r="O524" t="str">
        <f t="shared" si="66"/>
        <v>film &amp; video</v>
      </c>
      <c r="P524" t="str">
        <f t="shared" si="67"/>
        <v>shorts</v>
      </c>
      <c r="Q524" s="4">
        <f t="shared" si="68"/>
        <v>0.32453465346534655</v>
      </c>
      <c r="R524" s="44">
        <f t="shared" si="69"/>
        <v>85.806282722513089</v>
      </c>
      <c r="S524" s="42">
        <f t="shared" si="70"/>
        <v>12</v>
      </c>
      <c r="T524" s="5">
        <f t="shared" si="71"/>
        <v>7.1505235602094244</v>
      </c>
    </row>
    <row r="525" spans="1:20" x14ac:dyDescent="0.35">
      <c r="A525">
        <v>523</v>
      </c>
      <c r="B525" t="s">
        <v>1091</v>
      </c>
      <c r="C525" s="3" t="s">
        <v>1092</v>
      </c>
      <c r="D525" s="5">
        <v>900</v>
      </c>
      <c r="E525" s="5">
        <v>6303</v>
      </c>
      <c r="F525" t="s">
        <v>20</v>
      </c>
      <c r="G525">
        <v>89</v>
      </c>
      <c r="H525" t="s">
        <v>21</v>
      </c>
      <c r="I525" t="s">
        <v>22</v>
      </c>
      <c r="J525">
        <v>1267682400</v>
      </c>
      <c r="K525">
        <v>1268114400</v>
      </c>
      <c r="L525" s="11">
        <f t="shared" si="64"/>
        <v>40241.25</v>
      </c>
      <c r="M525" s="11">
        <f t="shared" si="65"/>
        <v>40246.25</v>
      </c>
      <c r="N525" t="s">
        <v>100</v>
      </c>
      <c r="O525" t="str">
        <f t="shared" si="66"/>
        <v>film &amp; video</v>
      </c>
      <c r="P525" t="str">
        <f t="shared" si="67"/>
        <v>shorts</v>
      </c>
      <c r="Q525" s="4">
        <f t="shared" si="68"/>
        <v>7.003333333333333</v>
      </c>
      <c r="R525" s="44">
        <f t="shared" si="69"/>
        <v>70.82022471910112</v>
      </c>
      <c r="S525" s="42">
        <f t="shared" si="70"/>
        <v>5</v>
      </c>
      <c r="T525" s="5">
        <f t="shared" si="71"/>
        <v>14.164044943820224</v>
      </c>
    </row>
    <row r="526" spans="1:20" x14ac:dyDescent="0.35">
      <c r="A526">
        <v>524</v>
      </c>
      <c r="B526" t="s">
        <v>1093</v>
      </c>
      <c r="C526" s="3" t="s">
        <v>1094</v>
      </c>
      <c r="D526" s="5">
        <v>96700</v>
      </c>
      <c r="E526" s="5">
        <v>81136</v>
      </c>
      <c r="F526" t="s">
        <v>14</v>
      </c>
      <c r="G526">
        <v>1979</v>
      </c>
      <c r="H526" t="s">
        <v>21</v>
      </c>
      <c r="I526" t="s">
        <v>22</v>
      </c>
      <c r="J526">
        <v>1272258000</v>
      </c>
      <c r="K526">
        <v>1273381200</v>
      </c>
      <c r="L526" s="11">
        <f t="shared" si="64"/>
        <v>40294.208333333336</v>
      </c>
      <c r="M526" s="11">
        <f t="shared" si="65"/>
        <v>40307.208333333336</v>
      </c>
      <c r="N526" t="s">
        <v>33</v>
      </c>
      <c r="O526" t="str">
        <f t="shared" si="66"/>
        <v>theater</v>
      </c>
      <c r="P526" t="str">
        <f t="shared" si="67"/>
        <v>plays</v>
      </c>
      <c r="Q526" s="4">
        <f t="shared" si="68"/>
        <v>0.83904860392967939</v>
      </c>
      <c r="R526" s="44">
        <f t="shared" si="69"/>
        <v>40.998484082870135</v>
      </c>
      <c r="S526" s="42">
        <f t="shared" si="70"/>
        <v>13</v>
      </c>
      <c r="T526" s="5">
        <f t="shared" si="71"/>
        <v>3.1537295448361644</v>
      </c>
    </row>
    <row r="527" spans="1:20" x14ac:dyDescent="0.35">
      <c r="A527">
        <v>525</v>
      </c>
      <c r="B527" t="s">
        <v>1095</v>
      </c>
      <c r="C527" s="3" t="s">
        <v>1096</v>
      </c>
      <c r="D527" s="5">
        <v>2100</v>
      </c>
      <c r="E527" s="5">
        <v>1768</v>
      </c>
      <c r="F527" t="s">
        <v>14</v>
      </c>
      <c r="G527">
        <v>63</v>
      </c>
      <c r="H527" t="s">
        <v>21</v>
      </c>
      <c r="I527" t="s">
        <v>22</v>
      </c>
      <c r="J527">
        <v>1290492000</v>
      </c>
      <c r="K527">
        <v>1290837600</v>
      </c>
      <c r="L527" s="11">
        <f t="shared" si="64"/>
        <v>40505.25</v>
      </c>
      <c r="M527" s="11">
        <f t="shared" si="65"/>
        <v>40509.25</v>
      </c>
      <c r="N527" t="s">
        <v>65</v>
      </c>
      <c r="O527" t="str">
        <f t="shared" si="66"/>
        <v>technology</v>
      </c>
      <c r="P527" t="str">
        <f t="shared" si="67"/>
        <v>wearables</v>
      </c>
      <c r="Q527" s="4">
        <f t="shared" si="68"/>
        <v>0.84190476190476193</v>
      </c>
      <c r="R527" s="44">
        <f t="shared" si="69"/>
        <v>28.063492063492063</v>
      </c>
      <c r="S527" s="42">
        <f t="shared" si="70"/>
        <v>4</v>
      </c>
      <c r="T527" s="5">
        <f t="shared" si="71"/>
        <v>7.0158730158730158</v>
      </c>
    </row>
    <row r="528" spans="1:20" ht="31" x14ac:dyDescent="0.35">
      <c r="A528">
        <v>526</v>
      </c>
      <c r="B528" t="s">
        <v>1097</v>
      </c>
      <c r="C528" s="3" t="s">
        <v>1098</v>
      </c>
      <c r="D528" s="5">
        <v>8300</v>
      </c>
      <c r="E528" s="5">
        <v>12944</v>
      </c>
      <c r="F528" t="s">
        <v>20</v>
      </c>
      <c r="G528">
        <v>147</v>
      </c>
      <c r="H528" t="s">
        <v>21</v>
      </c>
      <c r="I528" t="s">
        <v>22</v>
      </c>
      <c r="J528">
        <v>1451109600</v>
      </c>
      <c r="K528">
        <v>1454306400</v>
      </c>
      <c r="L528" s="11">
        <f t="shared" si="64"/>
        <v>42364.25</v>
      </c>
      <c r="M528" s="11">
        <f t="shared" si="65"/>
        <v>42401.25</v>
      </c>
      <c r="N528" t="s">
        <v>33</v>
      </c>
      <c r="O528" t="str">
        <f t="shared" si="66"/>
        <v>theater</v>
      </c>
      <c r="P528" t="str">
        <f t="shared" si="67"/>
        <v>plays</v>
      </c>
      <c r="Q528" s="4">
        <f t="shared" si="68"/>
        <v>1.5595180722891566</v>
      </c>
      <c r="R528" s="44">
        <f t="shared" si="69"/>
        <v>88.054421768707485</v>
      </c>
      <c r="S528" s="42">
        <f t="shared" si="70"/>
        <v>37</v>
      </c>
      <c r="T528" s="5">
        <f t="shared" si="71"/>
        <v>2.3798492369920941</v>
      </c>
    </row>
    <row r="529" spans="1:20" x14ac:dyDescent="0.35">
      <c r="A529">
        <v>527</v>
      </c>
      <c r="B529" t="s">
        <v>1099</v>
      </c>
      <c r="C529" s="3" t="s">
        <v>1100</v>
      </c>
      <c r="D529" s="5">
        <v>189200</v>
      </c>
      <c r="E529" s="5">
        <v>188480</v>
      </c>
      <c r="F529" t="s">
        <v>14</v>
      </c>
      <c r="G529">
        <v>6080</v>
      </c>
      <c r="H529" t="s">
        <v>15</v>
      </c>
      <c r="I529" t="s">
        <v>16</v>
      </c>
      <c r="J529">
        <v>1454652000</v>
      </c>
      <c r="K529">
        <v>1457762400</v>
      </c>
      <c r="L529" s="11">
        <f t="shared" si="64"/>
        <v>42405.25</v>
      </c>
      <c r="M529" s="11">
        <f t="shared" si="65"/>
        <v>42441.25</v>
      </c>
      <c r="N529" t="s">
        <v>71</v>
      </c>
      <c r="O529" t="str">
        <f t="shared" si="66"/>
        <v>film &amp; video</v>
      </c>
      <c r="P529" t="str">
        <f t="shared" si="67"/>
        <v>animation</v>
      </c>
      <c r="Q529" s="4">
        <f t="shared" si="68"/>
        <v>0.99619450317124736</v>
      </c>
      <c r="R529" s="44">
        <f t="shared" si="69"/>
        <v>31</v>
      </c>
      <c r="S529" s="42">
        <f t="shared" si="70"/>
        <v>36</v>
      </c>
      <c r="T529" s="5">
        <f t="shared" si="71"/>
        <v>0.86111111111111116</v>
      </c>
    </row>
    <row r="530" spans="1:20" x14ac:dyDescent="0.35">
      <c r="A530">
        <v>528</v>
      </c>
      <c r="B530" t="s">
        <v>1101</v>
      </c>
      <c r="C530" s="3" t="s">
        <v>1102</v>
      </c>
      <c r="D530" s="5">
        <v>9000</v>
      </c>
      <c r="E530" s="5">
        <v>7227</v>
      </c>
      <c r="F530" t="s">
        <v>14</v>
      </c>
      <c r="G530">
        <v>80</v>
      </c>
      <c r="H530" t="s">
        <v>40</v>
      </c>
      <c r="I530" t="s">
        <v>41</v>
      </c>
      <c r="J530">
        <v>1385186400</v>
      </c>
      <c r="K530">
        <v>1389074400</v>
      </c>
      <c r="L530" s="11">
        <f t="shared" si="64"/>
        <v>41601.25</v>
      </c>
      <c r="M530" s="11">
        <f t="shared" si="65"/>
        <v>41646.25</v>
      </c>
      <c r="N530" t="s">
        <v>60</v>
      </c>
      <c r="O530" t="str">
        <f t="shared" si="66"/>
        <v>music</v>
      </c>
      <c r="P530" t="str">
        <f t="shared" si="67"/>
        <v>indie rock</v>
      </c>
      <c r="Q530" s="4">
        <f t="shared" si="68"/>
        <v>0.80300000000000005</v>
      </c>
      <c r="R530" s="44">
        <f t="shared" si="69"/>
        <v>90.337500000000006</v>
      </c>
      <c r="S530" s="42">
        <f t="shared" si="70"/>
        <v>45</v>
      </c>
      <c r="T530" s="5">
        <f t="shared" si="71"/>
        <v>2.0075000000000003</v>
      </c>
    </row>
    <row r="531" spans="1:20" x14ac:dyDescent="0.35">
      <c r="A531">
        <v>529</v>
      </c>
      <c r="B531" t="s">
        <v>1103</v>
      </c>
      <c r="C531" s="3" t="s">
        <v>1104</v>
      </c>
      <c r="D531" s="5">
        <v>5100</v>
      </c>
      <c r="E531" s="5">
        <v>574</v>
      </c>
      <c r="F531" t="s">
        <v>14</v>
      </c>
      <c r="G531">
        <v>9</v>
      </c>
      <c r="H531" t="s">
        <v>21</v>
      </c>
      <c r="I531" t="s">
        <v>22</v>
      </c>
      <c r="J531">
        <v>1399698000</v>
      </c>
      <c r="K531">
        <v>1402117200</v>
      </c>
      <c r="L531" s="11">
        <f t="shared" si="64"/>
        <v>41769.208333333336</v>
      </c>
      <c r="M531" s="11">
        <f t="shared" si="65"/>
        <v>41797.208333333336</v>
      </c>
      <c r="N531" t="s">
        <v>89</v>
      </c>
      <c r="O531" t="str">
        <f t="shared" si="66"/>
        <v>games</v>
      </c>
      <c r="P531" t="str">
        <f t="shared" si="67"/>
        <v>video games</v>
      </c>
      <c r="Q531" s="4">
        <f t="shared" si="68"/>
        <v>0.11254901960784314</v>
      </c>
      <c r="R531" s="44">
        <f t="shared" si="69"/>
        <v>63.777777777777779</v>
      </c>
      <c r="S531" s="42">
        <f t="shared" si="70"/>
        <v>28</v>
      </c>
      <c r="T531" s="5">
        <f t="shared" si="71"/>
        <v>2.2777777777777777</v>
      </c>
    </row>
    <row r="532" spans="1:20" ht="31" x14ac:dyDescent="0.35">
      <c r="A532">
        <v>530</v>
      </c>
      <c r="B532" t="s">
        <v>1105</v>
      </c>
      <c r="C532" s="3" t="s">
        <v>1106</v>
      </c>
      <c r="D532" s="5">
        <v>105000</v>
      </c>
      <c r="E532" s="5">
        <v>96328</v>
      </c>
      <c r="F532" t="s">
        <v>14</v>
      </c>
      <c r="G532">
        <v>1784</v>
      </c>
      <c r="H532" t="s">
        <v>21</v>
      </c>
      <c r="I532" t="s">
        <v>22</v>
      </c>
      <c r="J532">
        <v>1283230800</v>
      </c>
      <c r="K532">
        <v>1284440400</v>
      </c>
      <c r="L532" s="11">
        <f t="shared" si="64"/>
        <v>40421.208333333336</v>
      </c>
      <c r="M532" s="11">
        <f t="shared" si="65"/>
        <v>40435.208333333336</v>
      </c>
      <c r="N532" t="s">
        <v>119</v>
      </c>
      <c r="O532" t="str">
        <f t="shared" si="66"/>
        <v>publishing</v>
      </c>
      <c r="P532" t="str">
        <f t="shared" si="67"/>
        <v>fiction</v>
      </c>
      <c r="Q532" s="4">
        <f t="shared" si="68"/>
        <v>0.91740952380952379</v>
      </c>
      <c r="R532" s="44">
        <f t="shared" si="69"/>
        <v>53.995515695067262</v>
      </c>
      <c r="S532" s="42">
        <f t="shared" si="70"/>
        <v>14</v>
      </c>
      <c r="T532" s="5">
        <f t="shared" si="71"/>
        <v>3.8568225496476614</v>
      </c>
    </row>
    <row r="533" spans="1:20" ht="31" x14ac:dyDescent="0.35">
      <c r="A533">
        <v>531</v>
      </c>
      <c r="B533" t="s">
        <v>1107</v>
      </c>
      <c r="C533" s="3" t="s">
        <v>1108</v>
      </c>
      <c r="D533" s="5">
        <v>186700</v>
      </c>
      <c r="E533" s="5">
        <v>178338</v>
      </c>
      <c r="F533" t="s">
        <v>47</v>
      </c>
      <c r="G533">
        <v>3640</v>
      </c>
      <c r="H533" t="s">
        <v>98</v>
      </c>
      <c r="I533" t="s">
        <v>99</v>
      </c>
      <c r="J533">
        <v>1384149600</v>
      </c>
      <c r="K533">
        <v>1388988000</v>
      </c>
      <c r="L533" s="11">
        <f t="shared" si="64"/>
        <v>41589.25</v>
      </c>
      <c r="M533" s="11">
        <f t="shared" si="65"/>
        <v>41645.25</v>
      </c>
      <c r="N533" t="s">
        <v>89</v>
      </c>
      <c r="O533" t="str">
        <f t="shared" si="66"/>
        <v>games</v>
      </c>
      <c r="P533" t="str">
        <f t="shared" si="67"/>
        <v>video games</v>
      </c>
      <c r="Q533" s="4">
        <f t="shared" si="68"/>
        <v>0.95521156936261387</v>
      </c>
      <c r="R533" s="44">
        <f t="shared" si="69"/>
        <v>48.993956043956047</v>
      </c>
      <c r="S533" s="42">
        <f t="shared" si="70"/>
        <v>56</v>
      </c>
      <c r="T533" s="5">
        <f t="shared" si="71"/>
        <v>0.87489207221350085</v>
      </c>
    </row>
    <row r="534" spans="1:20" x14ac:dyDescent="0.35">
      <c r="A534">
        <v>532</v>
      </c>
      <c r="B534" t="s">
        <v>1109</v>
      </c>
      <c r="C534" s="3" t="s">
        <v>1110</v>
      </c>
      <c r="D534" s="5">
        <v>1600</v>
      </c>
      <c r="E534" s="5">
        <v>8046</v>
      </c>
      <c r="F534" t="s">
        <v>20</v>
      </c>
      <c r="G534">
        <v>126</v>
      </c>
      <c r="H534" t="s">
        <v>15</v>
      </c>
      <c r="I534" t="s">
        <v>16</v>
      </c>
      <c r="J534">
        <v>1516860000</v>
      </c>
      <c r="K534">
        <v>1516946400</v>
      </c>
      <c r="L534" s="11">
        <f t="shared" si="64"/>
        <v>43125.25</v>
      </c>
      <c r="M534" s="11">
        <f t="shared" si="65"/>
        <v>43126.25</v>
      </c>
      <c r="N534" t="s">
        <v>33</v>
      </c>
      <c r="O534" t="str">
        <f t="shared" si="66"/>
        <v>theater</v>
      </c>
      <c r="P534" t="str">
        <f t="shared" si="67"/>
        <v>plays</v>
      </c>
      <c r="Q534" s="4">
        <f t="shared" si="68"/>
        <v>5.0287499999999996</v>
      </c>
      <c r="R534" s="44">
        <f t="shared" si="69"/>
        <v>63.857142857142854</v>
      </c>
      <c r="S534" s="42">
        <f t="shared" si="70"/>
        <v>1</v>
      </c>
      <c r="T534" s="5">
        <f t="shared" si="71"/>
        <v>63.857142857142854</v>
      </c>
    </row>
    <row r="535" spans="1:20" x14ac:dyDescent="0.35">
      <c r="A535">
        <v>533</v>
      </c>
      <c r="B535" t="s">
        <v>1111</v>
      </c>
      <c r="C535" s="3" t="s">
        <v>1112</v>
      </c>
      <c r="D535" s="5">
        <v>115600</v>
      </c>
      <c r="E535" s="5">
        <v>184086</v>
      </c>
      <c r="F535" t="s">
        <v>20</v>
      </c>
      <c r="G535">
        <v>2218</v>
      </c>
      <c r="H535" t="s">
        <v>40</v>
      </c>
      <c r="I535" t="s">
        <v>41</v>
      </c>
      <c r="J535">
        <v>1374642000</v>
      </c>
      <c r="K535">
        <v>1377752400</v>
      </c>
      <c r="L535" s="11">
        <f t="shared" si="64"/>
        <v>41479.208333333336</v>
      </c>
      <c r="M535" s="11">
        <f t="shared" si="65"/>
        <v>41515.208333333336</v>
      </c>
      <c r="N535" t="s">
        <v>60</v>
      </c>
      <c r="O535" t="str">
        <f t="shared" si="66"/>
        <v>music</v>
      </c>
      <c r="P535" t="str">
        <f t="shared" si="67"/>
        <v>indie rock</v>
      </c>
      <c r="Q535" s="4">
        <f t="shared" si="68"/>
        <v>1.5924394463667819</v>
      </c>
      <c r="R535" s="44">
        <f t="shared" si="69"/>
        <v>82.996393146979258</v>
      </c>
      <c r="S535" s="42">
        <f t="shared" si="70"/>
        <v>36</v>
      </c>
      <c r="T535" s="5">
        <f t="shared" si="71"/>
        <v>2.3054553651938683</v>
      </c>
    </row>
    <row r="536" spans="1:20" x14ac:dyDescent="0.35">
      <c r="A536">
        <v>534</v>
      </c>
      <c r="B536" t="s">
        <v>1113</v>
      </c>
      <c r="C536" s="3" t="s">
        <v>1114</v>
      </c>
      <c r="D536" s="5">
        <v>89100</v>
      </c>
      <c r="E536" s="5">
        <v>13385</v>
      </c>
      <c r="F536" t="s">
        <v>14</v>
      </c>
      <c r="G536">
        <v>243</v>
      </c>
      <c r="H536" t="s">
        <v>21</v>
      </c>
      <c r="I536" t="s">
        <v>22</v>
      </c>
      <c r="J536">
        <v>1534482000</v>
      </c>
      <c r="K536">
        <v>1534568400</v>
      </c>
      <c r="L536" s="11">
        <f t="shared" si="64"/>
        <v>43329.208333333328</v>
      </c>
      <c r="M536" s="11">
        <f t="shared" si="65"/>
        <v>43330.208333333328</v>
      </c>
      <c r="N536" t="s">
        <v>53</v>
      </c>
      <c r="O536" t="str">
        <f t="shared" si="66"/>
        <v>film &amp; video</v>
      </c>
      <c r="P536" t="str">
        <f t="shared" si="67"/>
        <v>drama</v>
      </c>
      <c r="Q536" s="4">
        <f t="shared" si="68"/>
        <v>0.15022446689113356</v>
      </c>
      <c r="R536" s="44">
        <f t="shared" si="69"/>
        <v>55.08230452674897</v>
      </c>
      <c r="S536" s="42">
        <f t="shared" si="70"/>
        <v>1</v>
      </c>
      <c r="T536" s="5">
        <f t="shared" si="71"/>
        <v>55.08230452674897</v>
      </c>
    </row>
    <row r="537" spans="1:20" x14ac:dyDescent="0.35">
      <c r="A537">
        <v>535</v>
      </c>
      <c r="B537" t="s">
        <v>1115</v>
      </c>
      <c r="C537" s="3" t="s">
        <v>1116</v>
      </c>
      <c r="D537" s="5">
        <v>2600</v>
      </c>
      <c r="E537" s="5">
        <v>12533</v>
      </c>
      <c r="F537" t="s">
        <v>20</v>
      </c>
      <c r="G537">
        <v>202</v>
      </c>
      <c r="H537" t="s">
        <v>107</v>
      </c>
      <c r="I537" t="s">
        <v>108</v>
      </c>
      <c r="J537">
        <v>1528434000</v>
      </c>
      <c r="K537">
        <v>1528606800</v>
      </c>
      <c r="L537" s="11">
        <f t="shared" si="64"/>
        <v>43259.208333333328</v>
      </c>
      <c r="M537" s="11">
        <f t="shared" si="65"/>
        <v>43261.208333333328</v>
      </c>
      <c r="N537" t="s">
        <v>33</v>
      </c>
      <c r="O537" t="str">
        <f t="shared" si="66"/>
        <v>theater</v>
      </c>
      <c r="P537" t="str">
        <f t="shared" si="67"/>
        <v>plays</v>
      </c>
      <c r="Q537" s="4">
        <f t="shared" si="68"/>
        <v>4.820384615384615</v>
      </c>
      <c r="R537" s="44">
        <f t="shared" si="69"/>
        <v>62.044554455445542</v>
      </c>
      <c r="S537" s="42">
        <f t="shared" si="70"/>
        <v>2</v>
      </c>
      <c r="T537" s="5">
        <f t="shared" si="71"/>
        <v>31.022277227722771</v>
      </c>
    </row>
    <row r="538" spans="1:20" x14ac:dyDescent="0.35">
      <c r="A538">
        <v>536</v>
      </c>
      <c r="B538" t="s">
        <v>1117</v>
      </c>
      <c r="C538" s="3" t="s">
        <v>1118</v>
      </c>
      <c r="D538" s="5">
        <v>9800</v>
      </c>
      <c r="E538" s="5">
        <v>14697</v>
      </c>
      <c r="F538" t="s">
        <v>20</v>
      </c>
      <c r="G538">
        <v>140</v>
      </c>
      <c r="H538" t="s">
        <v>107</v>
      </c>
      <c r="I538" t="s">
        <v>108</v>
      </c>
      <c r="J538">
        <v>1282626000</v>
      </c>
      <c r="K538">
        <v>1284872400</v>
      </c>
      <c r="L538" s="11">
        <f t="shared" si="64"/>
        <v>40414.208333333336</v>
      </c>
      <c r="M538" s="11">
        <f t="shared" si="65"/>
        <v>40440.208333333336</v>
      </c>
      <c r="N538" t="s">
        <v>119</v>
      </c>
      <c r="O538" t="str">
        <f t="shared" si="66"/>
        <v>publishing</v>
      </c>
      <c r="P538" t="str">
        <f t="shared" si="67"/>
        <v>fiction</v>
      </c>
      <c r="Q538" s="4">
        <f t="shared" si="68"/>
        <v>1.4996938775510205</v>
      </c>
      <c r="R538" s="44">
        <f t="shared" si="69"/>
        <v>104.97857142857143</v>
      </c>
      <c r="S538" s="42">
        <f t="shared" si="70"/>
        <v>26</v>
      </c>
      <c r="T538" s="5">
        <f t="shared" si="71"/>
        <v>4.0376373626373629</v>
      </c>
    </row>
    <row r="539" spans="1:20" x14ac:dyDescent="0.35">
      <c r="A539">
        <v>537</v>
      </c>
      <c r="B539" t="s">
        <v>1119</v>
      </c>
      <c r="C539" s="3" t="s">
        <v>1120</v>
      </c>
      <c r="D539" s="5">
        <v>84400</v>
      </c>
      <c r="E539" s="5">
        <v>98935</v>
      </c>
      <c r="F539" t="s">
        <v>20</v>
      </c>
      <c r="G539">
        <v>1052</v>
      </c>
      <c r="H539" t="s">
        <v>36</v>
      </c>
      <c r="I539" t="s">
        <v>37</v>
      </c>
      <c r="J539">
        <v>1535605200</v>
      </c>
      <c r="K539">
        <v>1537592400</v>
      </c>
      <c r="L539" s="11">
        <f t="shared" si="64"/>
        <v>43342.208333333328</v>
      </c>
      <c r="M539" s="11">
        <f t="shared" si="65"/>
        <v>43365.208333333328</v>
      </c>
      <c r="N539" t="s">
        <v>42</v>
      </c>
      <c r="O539" t="str">
        <f t="shared" si="66"/>
        <v>film &amp; video</v>
      </c>
      <c r="P539" t="str">
        <f t="shared" si="67"/>
        <v>documentary</v>
      </c>
      <c r="Q539" s="4">
        <f t="shared" si="68"/>
        <v>1.1722156398104266</v>
      </c>
      <c r="R539" s="44">
        <f t="shared" si="69"/>
        <v>94.044676806083643</v>
      </c>
      <c r="S539" s="42">
        <f t="shared" si="70"/>
        <v>23</v>
      </c>
      <c r="T539" s="5">
        <f t="shared" si="71"/>
        <v>4.0888989915688541</v>
      </c>
    </row>
    <row r="540" spans="1:20" x14ac:dyDescent="0.35">
      <c r="A540">
        <v>538</v>
      </c>
      <c r="B540" t="s">
        <v>1121</v>
      </c>
      <c r="C540" s="3" t="s">
        <v>1122</v>
      </c>
      <c r="D540" s="5">
        <v>151300</v>
      </c>
      <c r="E540" s="5">
        <v>57034</v>
      </c>
      <c r="F540" t="s">
        <v>14</v>
      </c>
      <c r="G540">
        <v>1296</v>
      </c>
      <c r="H540" t="s">
        <v>21</v>
      </c>
      <c r="I540" t="s">
        <v>22</v>
      </c>
      <c r="J540">
        <v>1379826000</v>
      </c>
      <c r="K540">
        <v>1381208400</v>
      </c>
      <c r="L540" s="11">
        <f t="shared" si="64"/>
        <v>41539.208333333336</v>
      </c>
      <c r="M540" s="11">
        <f t="shared" si="65"/>
        <v>41555.208333333336</v>
      </c>
      <c r="N540" t="s">
        <v>292</v>
      </c>
      <c r="O540" t="str">
        <f t="shared" si="66"/>
        <v>games</v>
      </c>
      <c r="P540" t="str">
        <f t="shared" si="67"/>
        <v>mobile games</v>
      </c>
      <c r="Q540" s="4">
        <f t="shared" si="68"/>
        <v>0.37695968274950431</v>
      </c>
      <c r="R540" s="44">
        <f t="shared" si="69"/>
        <v>44.007716049382715</v>
      </c>
      <c r="S540" s="42">
        <f t="shared" si="70"/>
        <v>16</v>
      </c>
      <c r="T540" s="5">
        <f t="shared" si="71"/>
        <v>2.7504822530864197</v>
      </c>
    </row>
    <row r="541" spans="1:20" x14ac:dyDescent="0.35">
      <c r="A541">
        <v>539</v>
      </c>
      <c r="B541" t="s">
        <v>1123</v>
      </c>
      <c r="C541" s="3" t="s">
        <v>1124</v>
      </c>
      <c r="D541" s="5">
        <v>9800</v>
      </c>
      <c r="E541" s="5">
        <v>7120</v>
      </c>
      <c r="F541" t="s">
        <v>14</v>
      </c>
      <c r="G541">
        <v>77</v>
      </c>
      <c r="H541" t="s">
        <v>21</v>
      </c>
      <c r="I541" t="s">
        <v>22</v>
      </c>
      <c r="J541">
        <v>1561957200</v>
      </c>
      <c r="K541">
        <v>1562475600</v>
      </c>
      <c r="L541" s="11">
        <f t="shared" si="64"/>
        <v>43647.208333333328</v>
      </c>
      <c r="M541" s="11">
        <f t="shared" si="65"/>
        <v>43653.208333333328</v>
      </c>
      <c r="N541" t="s">
        <v>17</v>
      </c>
      <c r="O541" t="str">
        <f t="shared" si="66"/>
        <v>food</v>
      </c>
      <c r="P541" t="str">
        <f t="shared" si="67"/>
        <v>food trucks</v>
      </c>
      <c r="Q541" s="4">
        <f t="shared" si="68"/>
        <v>0.72653061224489801</v>
      </c>
      <c r="R541" s="44">
        <f t="shared" si="69"/>
        <v>92.467532467532465</v>
      </c>
      <c r="S541" s="42">
        <f t="shared" si="70"/>
        <v>6</v>
      </c>
      <c r="T541" s="5">
        <f t="shared" si="71"/>
        <v>15.411255411255411</v>
      </c>
    </row>
    <row r="542" spans="1:20" x14ac:dyDescent="0.35">
      <c r="A542">
        <v>540</v>
      </c>
      <c r="B542" t="s">
        <v>1125</v>
      </c>
      <c r="C542" s="3" t="s">
        <v>1126</v>
      </c>
      <c r="D542" s="5">
        <v>5300</v>
      </c>
      <c r="E542" s="5">
        <v>14097</v>
      </c>
      <c r="F542" t="s">
        <v>20</v>
      </c>
      <c r="G542">
        <v>247</v>
      </c>
      <c r="H542" t="s">
        <v>21</v>
      </c>
      <c r="I542" t="s">
        <v>22</v>
      </c>
      <c r="J542">
        <v>1525496400</v>
      </c>
      <c r="K542">
        <v>1527397200</v>
      </c>
      <c r="L542" s="11">
        <f t="shared" si="64"/>
        <v>43225.208333333328</v>
      </c>
      <c r="M542" s="11">
        <f t="shared" si="65"/>
        <v>43247.208333333328</v>
      </c>
      <c r="N542" t="s">
        <v>122</v>
      </c>
      <c r="O542" t="str">
        <f t="shared" si="66"/>
        <v>photography</v>
      </c>
      <c r="P542" t="str">
        <f t="shared" si="67"/>
        <v>photography books</v>
      </c>
      <c r="Q542" s="4">
        <f t="shared" si="68"/>
        <v>2.6598113207547169</v>
      </c>
      <c r="R542" s="44">
        <f t="shared" si="69"/>
        <v>57.072874493927124</v>
      </c>
      <c r="S542" s="42">
        <f t="shared" si="70"/>
        <v>22</v>
      </c>
      <c r="T542" s="5">
        <f t="shared" si="71"/>
        <v>2.5942215679057785</v>
      </c>
    </row>
    <row r="543" spans="1:20" x14ac:dyDescent="0.35">
      <c r="A543">
        <v>541</v>
      </c>
      <c r="B543" t="s">
        <v>1127</v>
      </c>
      <c r="C543" s="3" t="s">
        <v>1128</v>
      </c>
      <c r="D543" s="5">
        <v>178000</v>
      </c>
      <c r="E543" s="5">
        <v>43086</v>
      </c>
      <c r="F543" t="s">
        <v>14</v>
      </c>
      <c r="G543">
        <v>395</v>
      </c>
      <c r="H543" t="s">
        <v>107</v>
      </c>
      <c r="I543" t="s">
        <v>108</v>
      </c>
      <c r="J543">
        <v>1433912400</v>
      </c>
      <c r="K543">
        <v>1436158800</v>
      </c>
      <c r="L543" s="11">
        <f t="shared" si="64"/>
        <v>42165.208333333328</v>
      </c>
      <c r="M543" s="11">
        <f t="shared" si="65"/>
        <v>42191.208333333328</v>
      </c>
      <c r="N543" t="s">
        <v>292</v>
      </c>
      <c r="O543" t="str">
        <f t="shared" si="66"/>
        <v>games</v>
      </c>
      <c r="P543" t="str">
        <f t="shared" si="67"/>
        <v>mobile games</v>
      </c>
      <c r="Q543" s="4">
        <f t="shared" si="68"/>
        <v>0.24205617977528091</v>
      </c>
      <c r="R543" s="44">
        <f t="shared" si="69"/>
        <v>109.07848101265823</v>
      </c>
      <c r="S543" s="42">
        <f t="shared" si="70"/>
        <v>26</v>
      </c>
      <c r="T543" s="5">
        <f t="shared" si="71"/>
        <v>4.1953261927945471</v>
      </c>
    </row>
    <row r="544" spans="1:20" x14ac:dyDescent="0.35">
      <c r="A544">
        <v>542</v>
      </c>
      <c r="B544" t="s">
        <v>1129</v>
      </c>
      <c r="C544" s="3" t="s">
        <v>1130</v>
      </c>
      <c r="D544" s="5">
        <v>77000</v>
      </c>
      <c r="E544" s="5">
        <v>1930</v>
      </c>
      <c r="F544" t="s">
        <v>14</v>
      </c>
      <c r="G544">
        <v>49</v>
      </c>
      <c r="H544" t="s">
        <v>40</v>
      </c>
      <c r="I544" t="s">
        <v>41</v>
      </c>
      <c r="J544">
        <v>1453442400</v>
      </c>
      <c r="K544">
        <v>1456034400</v>
      </c>
      <c r="L544" s="11">
        <f t="shared" si="64"/>
        <v>42391.25</v>
      </c>
      <c r="M544" s="11">
        <f t="shared" si="65"/>
        <v>42421.25</v>
      </c>
      <c r="N544" t="s">
        <v>60</v>
      </c>
      <c r="O544" t="str">
        <f t="shared" si="66"/>
        <v>music</v>
      </c>
      <c r="P544" t="str">
        <f t="shared" si="67"/>
        <v>indie rock</v>
      </c>
      <c r="Q544" s="4">
        <f t="shared" si="68"/>
        <v>2.5064935064935064E-2</v>
      </c>
      <c r="R544" s="44">
        <f t="shared" si="69"/>
        <v>39.387755102040813</v>
      </c>
      <c r="S544" s="42">
        <f t="shared" si="70"/>
        <v>30</v>
      </c>
      <c r="T544" s="5">
        <f t="shared" si="71"/>
        <v>1.3129251700680271</v>
      </c>
    </row>
    <row r="545" spans="1:20" x14ac:dyDescent="0.35">
      <c r="A545">
        <v>543</v>
      </c>
      <c r="B545" t="s">
        <v>1131</v>
      </c>
      <c r="C545" s="3" t="s">
        <v>1132</v>
      </c>
      <c r="D545" s="5">
        <v>84900</v>
      </c>
      <c r="E545" s="5">
        <v>13864</v>
      </c>
      <c r="F545" t="s">
        <v>14</v>
      </c>
      <c r="G545">
        <v>180</v>
      </c>
      <c r="H545" t="s">
        <v>21</v>
      </c>
      <c r="I545" t="s">
        <v>22</v>
      </c>
      <c r="J545">
        <v>1378875600</v>
      </c>
      <c r="K545">
        <v>1380171600</v>
      </c>
      <c r="L545" s="11">
        <f t="shared" si="64"/>
        <v>41528.208333333336</v>
      </c>
      <c r="M545" s="11">
        <f t="shared" si="65"/>
        <v>41543.208333333336</v>
      </c>
      <c r="N545" t="s">
        <v>89</v>
      </c>
      <c r="O545" t="str">
        <f t="shared" si="66"/>
        <v>games</v>
      </c>
      <c r="P545" t="str">
        <f t="shared" si="67"/>
        <v>video games</v>
      </c>
      <c r="Q545" s="4">
        <f t="shared" si="68"/>
        <v>0.1632979976442874</v>
      </c>
      <c r="R545" s="44">
        <f t="shared" si="69"/>
        <v>77.022222222222226</v>
      </c>
      <c r="S545" s="42">
        <f t="shared" si="70"/>
        <v>15</v>
      </c>
      <c r="T545" s="5">
        <f t="shared" si="71"/>
        <v>5.1348148148148152</v>
      </c>
    </row>
    <row r="546" spans="1:20" ht="31" x14ac:dyDescent="0.35">
      <c r="A546">
        <v>544</v>
      </c>
      <c r="B546" t="s">
        <v>1133</v>
      </c>
      <c r="C546" s="3" t="s">
        <v>1134</v>
      </c>
      <c r="D546" s="5">
        <v>2800</v>
      </c>
      <c r="E546" s="5">
        <v>7742</v>
      </c>
      <c r="F546" t="s">
        <v>20</v>
      </c>
      <c r="G546">
        <v>84</v>
      </c>
      <c r="H546" t="s">
        <v>21</v>
      </c>
      <c r="I546" t="s">
        <v>22</v>
      </c>
      <c r="J546">
        <v>1452232800</v>
      </c>
      <c r="K546">
        <v>1453356000</v>
      </c>
      <c r="L546" s="11">
        <f t="shared" si="64"/>
        <v>42377.25</v>
      </c>
      <c r="M546" s="11">
        <f t="shared" si="65"/>
        <v>42390.25</v>
      </c>
      <c r="N546" t="s">
        <v>23</v>
      </c>
      <c r="O546" t="str">
        <f t="shared" si="66"/>
        <v>music</v>
      </c>
      <c r="P546" t="str">
        <f t="shared" si="67"/>
        <v>rock</v>
      </c>
      <c r="Q546" s="4">
        <f t="shared" si="68"/>
        <v>2.7650000000000001</v>
      </c>
      <c r="R546" s="44">
        <f t="shared" si="69"/>
        <v>92.166666666666671</v>
      </c>
      <c r="S546" s="42">
        <f t="shared" si="70"/>
        <v>13</v>
      </c>
      <c r="T546" s="5">
        <f t="shared" si="71"/>
        <v>7.0897435897435903</v>
      </c>
    </row>
    <row r="547" spans="1:20" x14ac:dyDescent="0.35">
      <c r="A547">
        <v>545</v>
      </c>
      <c r="B547" t="s">
        <v>1135</v>
      </c>
      <c r="C547" s="3" t="s">
        <v>1136</v>
      </c>
      <c r="D547" s="5">
        <v>184800</v>
      </c>
      <c r="E547" s="5">
        <v>164109</v>
      </c>
      <c r="F547" t="s">
        <v>14</v>
      </c>
      <c r="G547">
        <v>2690</v>
      </c>
      <c r="H547" t="s">
        <v>21</v>
      </c>
      <c r="I547" t="s">
        <v>22</v>
      </c>
      <c r="J547">
        <v>1577253600</v>
      </c>
      <c r="K547">
        <v>1578981600</v>
      </c>
      <c r="L547" s="11">
        <f t="shared" si="64"/>
        <v>43824.25</v>
      </c>
      <c r="M547" s="11">
        <f t="shared" si="65"/>
        <v>43844.25</v>
      </c>
      <c r="N547" t="s">
        <v>33</v>
      </c>
      <c r="O547" t="str">
        <f t="shared" si="66"/>
        <v>theater</v>
      </c>
      <c r="P547" t="str">
        <f t="shared" si="67"/>
        <v>plays</v>
      </c>
      <c r="Q547" s="4">
        <f t="shared" si="68"/>
        <v>0.88803571428571426</v>
      </c>
      <c r="R547" s="44">
        <f t="shared" si="69"/>
        <v>61.007063197026021</v>
      </c>
      <c r="S547" s="42">
        <f t="shared" si="70"/>
        <v>20</v>
      </c>
      <c r="T547" s="5">
        <f t="shared" si="71"/>
        <v>3.050353159851301</v>
      </c>
    </row>
    <row r="548" spans="1:20" x14ac:dyDescent="0.35">
      <c r="A548">
        <v>546</v>
      </c>
      <c r="B548" t="s">
        <v>1137</v>
      </c>
      <c r="C548" s="3" t="s">
        <v>1138</v>
      </c>
      <c r="D548" s="5">
        <v>4200</v>
      </c>
      <c r="E548" s="5">
        <v>6870</v>
      </c>
      <c r="F548" t="s">
        <v>20</v>
      </c>
      <c r="G548">
        <v>88</v>
      </c>
      <c r="H548" t="s">
        <v>21</v>
      </c>
      <c r="I548" t="s">
        <v>22</v>
      </c>
      <c r="J548">
        <v>1537160400</v>
      </c>
      <c r="K548">
        <v>1537419600</v>
      </c>
      <c r="L548" s="11">
        <f t="shared" si="64"/>
        <v>43360.208333333328</v>
      </c>
      <c r="M548" s="11">
        <f t="shared" si="65"/>
        <v>43363.208333333328</v>
      </c>
      <c r="N548" t="s">
        <v>33</v>
      </c>
      <c r="O548" t="str">
        <f t="shared" si="66"/>
        <v>theater</v>
      </c>
      <c r="P548" t="str">
        <f t="shared" si="67"/>
        <v>plays</v>
      </c>
      <c r="Q548" s="4">
        <f t="shared" si="68"/>
        <v>1.6357142857142857</v>
      </c>
      <c r="R548" s="44">
        <f t="shared" si="69"/>
        <v>78.068181818181813</v>
      </c>
      <c r="S548" s="42">
        <f t="shared" si="70"/>
        <v>3</v>
      </c>
      <c r="T548" s="5">
        <f t="shared" si="71"/>
        <v>26.02272727272727</v>
      </c>
    </row>
    <row r="549" spans="1:20" x14ac:dyDescent="0.35">
      <c r="A549">
        <v>547</v>
      </c>
      <c r="B549" t="s">
        <v>1139</v>
      </c>
      <c r="C549" s="3" t="s">
        <v>1140</v>
      </c>
      <c r="D549" s="5">
        <v>1300</v>
      </c>
      <c r="E549" s="5">
        <v>12597</v>
      </c>
      <c r="F549" t="s">
        <v>20</v>
      </c>
      <c r="G549">
        <v>156</v>
      </c>
      <c r="H549" t="s">
        <v>21</v>
      </c>
      <c r="I549" t="s">
        <v>22</v>
      </c>
      <c r="J549">
        <v>1422165600</v>
      </c>
      <c r="K549">
        <v>1423202400</v>
      </c>
      <c r="L549" s="11">
        <f t="shared" si="64"/>
        <v>42029.25</v>
      </c>
      <c r="M549" s="11">
        <f t="shared" si="65"/>
        <v>42041.25</v>
      </c>
      <c r="N549" t="s">
        <v>53</v>
      </c>
      <c r="O549" t="str">
        <f t="shared" si="66"/>
        <v>film &amp; video</v>
      </c>
      <c r="P549" t="str">
        <f t="shared" si="67"/>
        <v>drama</v>
      </c>
      <c r="Q549" s="4">
        <f t="shared" si="68"/>
        <v>9.69</v>
      </c>
      <c r="R549" s="44">
        <f t="shared" si="69"/>
        <v>80.75</v>
      </c>
      <c r="S549" s="42">
        <f t="shared" si="70"/>
        <v>12</v>
      </c>
      <c r="T549" s="5">
        <f t="shared" si="71"/>
        <v>6.729166666666667</v>
      </c>
    </row>
    <row r="550" spans="1:20" x14ac:dyDescent="0.35">
      <c r="A550">
        <v>548</v>
      </c>
      <c r="B550" t="s">
        <v>1141</v>
      </c>
      <c r="C550" s="3" t="s">
        <v>1142</v>
      </c>
      <c r="D550" s="5">
        <v>66100</v>
      </c>
      <c r="E550" s="5">
        <v>179074</v>
      </c>
      <c r="F550" t="s">
        <v>20</v>
      </c>
      <c r="G550">
        <v>2985</v>
      </c>
      <c r="H550" t="s">
        <v>21</v>
      </c>
      <c r="I550" t="s">
        <v>22</v>
      </c>
      <c r="J550">
        <v>1459486800</v>
      </c>
      <c r="K550">
        <v>1460610000</v>
      </c>
      <c r="L550" s="11">
        <f t="shared" si="64"/>
        <v>42461.208333333328</v>
      </c>
      <c r="M550" s="11">
        <f t="shared" si="65"/>
        <v>42474.208333333328</v>
      </c>
      <c r="N550" t="s">
        <v>33</v>
      </c>
      <c r="O550" t="str">
        <f t="shared" si="66"/>
        <v>theater</v>
      </c>
      <c r="P550" t="str">
        <f t="shared" si="67"/>
        <v>plays</v>
      </c>
      <c r="Q550" s="4">
        <f t="shared" si="68"/>
        <v>2.7091376701966716</v>
      </c>
      <c r="R550" s="44">
        <f t="shared" si="69"/>
        <v>59.991289782244557</v>
      </c>
      <c r="S550" s="42">
        <f t="shared" si="70"/>
        <v>13</v>
      </c>
      <c r="T550" s="5">
        <f t="shared" si="71"/>
        <v>4.6147145986341966</v>
      </c>
    </row>
    <row r="551" spans="1:20" ht="31" x14ac:dyDescent="0.35">
      <c r="A551">
        <v>549</v>
      </c>
      <c r="B551" t="s">
        <v>1143</v>
      </c>
      <c r="C551" s="3" t="s">
        <v>1144</v>
      </c>
      <c r="D551" s="5">
        <v>29500</v>
      </c>
      <c r="E551" s="5">
        <v>83843</v>
      </c>
      <c r="F551" t="s">
        <v>20</v>
      </c>
      <c r="G551">
        <v>762</v>
      </c>
      <c r="H551" t="s">
        <v>21</v>
      </c>
      <c r="I551" t="s">
        <v>22</v>
      </c>
      <c r="J551">
        <v>1369717200</v>
      </c>
      <c r="K551">
        <v>1370494800</v>
      </c>
      <c r="L551" s="11">
        <f t="shared" si="64"/>
        <v>41422.208333333336</v>
      </c>
      <c r="M551" s="11">
        <f t="shared" si="65"/>
        <v>41431.208333333336</v>
      </c>
      <c r="N551" t="s">
        <v>65</v>
      </c>
      <c r="O551" t="str">
        <f t="shared" si="66"/>
        <v>technology</v>
      </c>
      <c r="P551" t="str">
        <f t="shared" si="67"/>
        <v>wearables</v>
      </c>
      <c r="Q551" s="4">
        <f t="shared" si="68"/>
        <v>2.8421355932203389</v>
      </c>
      <c r="R551" s="44">
        <f t="shared" si="69"/>
        <v>110.03018372703411</v>
      </c>
      <c r="S551" s="42">
        <f t="shared" si="70"/>
        <v>9</v>
      </c>
      <c r="T551" s="5">
        <f t="shared" si="71"/>
        <v>12.225575969670457</v>
      </c>
    </row>
    <row r="552" spans="1:20" ht="31" x14ac:dyDescent="0.35">
      <c r="A552">
        <v>550</v>
      </c>
      <c r="B552" t="s">
        <v>1145</v>
      </c>
      <c r="C552" s="3" t="s">
        <v>1146</v>
      </c>
      <c r="D552" s="5">
        <v>100</v>
      </c>
      <c r="E552" s="5">
        <v>4</v>
      </c>
      <c r="F552" t="s">
        <v>74</v>
      </c>
      <c r="G552">
        <v>1</v>
      </c>
      <c r="H552" t="s">
        <v>98</v>
      </c>
      <c r="I552" t="s">
        <v>99</v>
      </c>
      <c r="J552">
        <v>1330495200</v>
      </c>
      <c r="K552">
        <v>1332306000</v>
      </c>
      <c r="L552" s="11">
        <f t="shared" si="64"/>
        <v>40968.25</v>
      </c>
      <c r="M552" s="11">
        <f t="shared" si="65"/>
        <v>40989.208333333336</v>
      </c>
      <c r="N552" t="s">
        <v>60</v>
      </c>
      <c r="O552" t="str">
        <f t="shared" si="66"/>
        <v>music</v>
      </c>
      <c r="P552" t="str">
        <f t="shared" si="67"/>
        <v>indie rock</v>
      </c>
      <c r="Q552" s="4">
        <f t="shared" si="68"/>
        <v>0.04</v>
      </c>
      <c r="R552" s="44">
        <f t="shared" si="69"/>
        <v>4</v>
      </c>
      <c r="S552" s="42">
        <f t="shared" si="70"/>
        <v>20.958333333335759</v>
      </c>
      <c r="T552" s="5">
        <f t="shared" si="71"/>
        <v>0.19085487077532581</v>
      </c>
    </row>
    <row r="553" spans="1:20" x14ac:dyDescent="0.35">
      <c r="A553">
        <v>551</v>
      </c>
      <c r="B553" t="s">
        <v>1147</v>
      </c>
      <c r="C553" s="3" t="s">
        <v>1148</v>
      </c>
      <c r="D553" s="5">
        <v>180100</v>
      </c>
      <c r="E553" s="5">
        <v>105598</v>
      </c>
      <c r="F553" t="s">
        <v>14</v>
      </c>
      <c r="G553">
        <v>2779</v>
      </c>
      <c r="H553" t="s">
        <v>26</v>
      </c>
      <c r="I553" t="s">
        <v>27</v>
      </c>
      <c r="J553">
        <v>1419055200</v>
      </c>
      <c r="K553">
        <v>1422511200</v>
      </c>
      <c r="L553" s="11">
        <f t="shared" si="64"/>
        <v>41993.25</v>
      </c>
      <c r="M553" s="11">
        <f t="shared" si="65"/>
        <v>42033.25</v>
      </c>
      <c r="N553" t="s">
        <v>28</v>
      </c>
      <c r="O553" t="str">
        <f t="shared" si="66"/>
        <v>technology</v>
      </c>
      <c r="P553" t="str">
        <f t="shared" si="67"/>
        <v>web</v>
      </c>
      <c r="Q553" s="4">
        <f t="shared" si="68"/>
        <v>0.58632981676846196</v>
      </c>
      <c r="R553" s="44">
        <f t="shared" si="69"/>
        <v>37.99856063332134</v>
      </c>
      <c r="S553" s="42">
        <f t="shared" si="70"/>
        <v>40</v>
      </c>
      <c r="T553" s="5">
        <f t="shared" si="71"/>
        <v>0.94996401583303347</v>
      </c>
    </row>
    <row r="554" spans="1:20" x14ac:dyDescent="0.35">
      <c r="A554">
        <v>552</v>
      </c>
      <c r="B554" t="s">
        <v>1149</v>
      </c>
      <c r="C554" s="3" t="s">
        <v>1150</v>
      </c>
      <c r="D554" s="5">
        <v>9000</v>
      </c>
      <c r="E554" s="5">
        <v>8866</v>
      </c>
      <c r="F554" t="s">
        <v>14</v>
      </c>
      <c r="G554">
        <v>92</v>
      </c>
      <c r="H554" t="s">
        <v>21</v>
      </c>
      <c r="I554" t="s">
        <v>22</v>
      </c>
      <c r="J554">
        <v>1480140000</v>
      </c>
      <c r="K554">
        <v>1480312800</v>
      </c>
      <c r="L554" s="11">
        <f t="shared" si="64"/>
        <v>42700.25</v>
      </c>
      <c r="M554" s="11">
        <f t="shared" si="65"/>
        <v>42702.25</v>
      </c>
      <c r="N554" t="s">
        <v>33</v>
      </c>
      <c r="O554" t="str">
        <f t="shared" si="66"/>
        <v>theater</v>
      </c>
      <c r="P554" t="str">
        <f t="shared" si="67"/>
        <v>plays</v>
      </c>
      <c r="Q554" s="4">
        <f t="shared" si="68"/>
        <v>0.98511111111111116</v>
      </c>
      <c r="R554" s="44">
        <f t="shared" si="69"/>
        <v>96.369565217391298</v>
      </c>
      <c r="S554" s="42">
        <f t="shared" si="70"/>
        <v>2</v>
      </c>
      <c r="T554" s="5">
        <f t="shared" si="71"/>
        <v>48.184782608695649</v>
      </c>
    </row>
    <row r="555" spans="1:20" ht="31" x14ac:dyDescent="0.35">
      <c r="A555">
        <v>553</v>
      </c>
      <c r="B555" t="s">
        <v>1151</v>
      </c>
      <c r="C555" s="3" t="s">
        <v>1152</v>
      </c>
      <c r="D555" s="5">
        <v>170600</v>
      </c>
      <c r="E555" s="5">
        <v>75022</v>
      </c>
      <c r="F555" t="s">
        <v>14</v>
      </c>
      <c r="G555">
        <v>1028</v>
      </c>
      <c r="H555" t="s">
        <v>21</v>
      </c>
      <c r="I555" t="s">
        <v>22</v>
      </c>
      <c r="J555">
        <v>1293948000</v>
      </c>
      <c r="K555">
        <v>1294034400</v>
      </c>
      <c r="L555" s="11">
        <f t="shared" si="64"/>
        <v>40545.25</v>
      </c>
      <c r="M555" s="11">
        <f t="shared" si="65"/>
        <v>40546.25</v>
      </c>
      <c r="N555" t="s">
        <v>23</v>
      </c>
      <c r="O555" t="str">
        <f t="shared" si="66"/>
        <v>music</v>
      </c>
      <c r="P555" t="str">
        <f t="shared" si="67"/>
        <v>rock</v>
      </c>
      <c r="Q555" s="4">
        <f t="shared" si="68"/>
        <v>0.43975381008206332</v>
      </c>
      <c r="R555" s="44">
        <f t="shared" si="69"/>
        <v>72.978599221789878</v>
      </c>
      <c r="S555" s="42">
        <f t="shared" si="70"/>
        <v>1</v>
      </c>
      <c r="T555" s="5">
        <f t="shared" si="71"/>
        <v>72.978599221789878</v>
      </c>
    </row>
    <row r="556" spans="1:20" ht="31" x14ac:dyDescent="0.35">
      <c r="A556">
        <v>554</v>
      </c>
      <c r="B556" t="s">
        <v>1153</v>
      </c>
      <c r="C556" s="3" t="s">
        <v>1154</v>
      </c>
      <c r="D556" s="5">
        <v>9500</v>
      </c>
      <c r="E556" s="5">
        <v>14408</v>
      </c>
      <c r="F556" t="s">
        <v>20</v>
      </c>
      <c r="G556">
        <v>554</v>
      </c>
      <c r="H556" t="s">
        <v>15</v>
      </c>
      <c r="I556" t="s">
        <v>16</v>
      </c>
      <c r="J556">
        <v>1482127200</v>
      </c>
      <c r="K556">
        <v>1482645600</v>
      </c>
      <c r="L556" s="11">
        <f t="shared" si="64"/>
        <v>42723.25</v>
      </c>
      <c r="M556" s="11">
        <f t="shared" si="65"/>
        <v>42729.25</v>
      </c>
      <c r="N556" t="s">
        <v>60</v>
      </c>
      <c r="O556" t="str">
        <f t="shared" si="66"/>
        <v>music</v>
      </c>
      <c r="P556" t="str">
        <f t="shared" si="67"/>
        <v>indie rock</v>
      </c>
      <c r="Q556" s="4">
        <f t="shared" si="68"/>
        <v>1.5166315789473683</v>
      </c>
      <c r="R556" s="44">
        <f t="shared" si="69"/>
        <v>26.007220216606498</v>
      </c>
      <c r="S556" s="42">
        <f t="shared" si="70"/>
        <v>6</v>
      </c>
      <c r="T556" s="5">
        <f t="shared" si="71"/>
        <v>4.3345367027677497</v>
      </c>
    </row>
    <row r="557" spans="1:20" x14ac:dyDescent="0.35">
      <c r="A557">
        <v>555</v>
      </c>
      <c r="B557" t="s">
        <v>1155</v>
      </c>
      <c r="C557" s="3" t="s">
        <v>1156</v>
      </c>
      <c r="D557" s="5">
        <v>6300</v>
      </c>
      <c r="E557" s="5">
        <v>14089</v>
      </c>
      <c r="F557" t="s">
        <v>20</v>
      </c>
      <c r="G557">
        <v>135</v>
      </c>
      <c r="H557" t="s">
        <v>36</v>
      </c>
      <c r="I557" t="s">
        <v>37</v>
      </c>
      <c r="J557">
        <v>1396414800</v>
      </c>
      <c r="K557">
        <v>1399093200</v>
      </c>
      <c r="L557" s="11">
        <f t="shared" si="64"/>
        <v>41731.208333333336</v>
      </c>
      <c r="M557" s="11">
        <f t="shared" si="65"/>
        <v>41762.208333333336</v>
      </c>
      <c r="N557" t="s">
        <v>23</v>
      </c>
      <c r="O557" t="str">
        <f t="shared" si="66"/>
        <v>music</v>
      </c>
      <c r="P557" t="str">
        <f t="shared" si="67"/>
        <v>rock</v>
      </c>
      <c r="Q557" s="4">
        <f t="shared" si="68"/>
        <v>2.2363492063492063</v>
      </c>
      <c r="R557" s="44">
        <f t="shared" si="69"/>
        <v>104.36296296296297</v>
      </c>
      <c r="S557" s="42">
        <f t="shared" si="70"/>
        <v>31</v>
      </c>
      <c r="T557" s="5">
        <f t="shared" si="71"/>
        <v>3.3665471923536443</v>
      </c>
    </row>
    <row r="558" spans="1:20" x14ac:dyDescent="0.35">
      <c r="A558">
        <v>556</v>
      </c>
      <c r="B558" t="s">
        <v>442</v>
      </c>
      <c r="C558" s="3" t="s">
        <v>1157</v>
      </c>
      <c r="D558" s="5">
        <v>5200</v>
      </c>
      <c r="E558" s="5">
        <v>12467</v>
      </c>
      <c r="F558" t="s">
        <v>20</v>
      </c>
      <c r="G558">
        <v>122</v>
      </c>
      <c r="H558" t="s">
        <v>21</v>
      </c>
      <c r="I558" t="s">
        <v>22</v>
      </c>
      <c r="J558">
        <v>1315285200</v>
      </c>
      <c r="K558">
        <v>1315890000</v>
      </c>
      <c r="L558" s="11">
        <f t="shared" si="64"/>
        <v>40792.208333333336</v>
      </c>
      <c r="M558" s="11">
        <f t="shared" si="65"/>
        <v>40799.208333333336</v>
      </c>
      <c r="N558" t="s">
        <v>206</v>
      </c>
      <c r="O558" t="str">
        <f t="shared" si="66"/>
        <v>publishing</v>
      </c>
      <c r="P558" t="str">
        <f t="shared" si="67"/>
        <v>translations</v>
      </c>
      <c r="Q558" s="4">
        <f t="shared" si="68"/>
        <v>2.3975</v>
      </c>
      <c r="R558" s="44">
        <f t="shared" si="69"/>
        <v>102.18852459016394</v>
      </c>
      <c r="S558" s="42">
        <f t="shared" si="70"/>
        <v>7</v>
      </c>
      <c r="T558" s="5">
        <f t="shared" si="71"/>
        <v>14.598360655737705</v>
      </c>
    </row>
    <row r="559" spans="1:20" x14ac:dyDescent="0.35">
      <c r="A559">
        <v>557</v>
      </c>
      <c r="B559" t="s">
        <v>1158</v>
      </c>
      <c r="C559" s="3" t="s">
        <v>1159</v>
      </c>
      <c r="D559" s="5">
        <v>6000</v>
      </c>
      <c r="E559" s="5">
        <v>11960</v>
      </c>
      <c r="F559" t="s">
        <v>20</v>
      </c>
      <c r="G559">
        <v>221</v>
      </c>
      <c r="H559" t="s">
        <v>21</v>
      </c>
      <c r="I559" t="s">
        <v>22</v>
      </c>
      <c r="J559">
        <v>1443762000</v>
      </c>
      <c r="K559">
        <v>1444021200</v>
      </c>
      <c r="L559" s="11">
        <f t="shared" si="64"/>
        <v>42279.208333333328</v>
      </c>
      <c r="M559" s="11">
        <f t="shared" si="65"/>
        <v>42282.208333333328</v>
      </c>
      <c r="N559" t="s">
        <v>474</v>
      </c>
      <c r="O559" t="str">
        <f t="shared" si="66"/>
        <v>film &amp; video</v>
      </c>
      <c r="P559" t="str">
        <f t="shared" si="67"/>
        <v>science fiction</v>
      </c>
      <c r="Q559" s="4">
        <f t="shared" si="68"/>
        <v>1.9933333333333334</v>
      </c>
      <c r="R559" s="44">
        <f t="shared" si="69"/>
        <v>54.117647058823529</v>
      </c>
      <c r="S559" s="42">
        <f t="shared" si="70"/>
        <v>3</v>
      </c>
      <c r="T559" s="5">
        <f t="shared" si="71"/>
        <v>18.03921568627451</v>
      </c>
    </row>
    <row r="560" spans="1:20" x14ac:dyDescent="0.35">
      <c r="A560">
        <v>558</v>
      </c>
      <c r="B560" t="s">
        <v>1160</v>
      </c>
      <c r="C560" s="3" t="s">
        <v>1161</v>
      </c>
      <c r="D560" s="5">
        <v>5800</v>
      </c>
      <c r="E560" s="5">
        <v>7966</v>
      </c>
      <c r="F560" t="s">
        <v>20</v>
      </c>
      <c r="G560">
        <v>126</v>
      </c>
      <c r="H560" t="s">
        <v>21</v>
      </c>
      <c r="I560" t="s">
        <v>22</v>
      </c>
      <c r="J560">
        <v>1456293600</v>
      </c>
      <c r="K560">
        <v>1460005200</v>
      </c>
      <c r="L560" s="11">
        <f t="shared" si="64"/>
        <v>42424.25</v>
      </c>
      <c r="M560" s="11">
        <f t="shared" si="65"/>
        <v>42467.208333333328</v>
      </c>
      <c r="N560" t="s">
        <v>33</v>
      </c>
      <c r="O560" t="str">
        <f t="shared" si="66"/>
        <v>theater</v>
      </c>
      <c r="P560" t="str">
        <f t="shared" si="67"/>
        <v>plays</v>
      </c>
      <c r="Q560" s="4">
        <f t="shared" si="68"/>
        <v>1.373448275862069</v>
      </c>
      <c r="R560" s="44">
        <f t="shared" si="69"/>
        <v>63.222222222222221</v>
      </c>
      <c r="S560" s="42">
        <f t="shared" si="70"/>
        <v>42.958333333328483</v>
      </c>
      <c r="T560" s="5">
        <f t="shared" si="71"/>
        <v>1.4717103136115468</v>
      </c>
    </row>
    <row r="561" spans="1:20" x14ac:dyDescent="0.35">
      <c r="A561">
        <v>559</v>
      </c>
      <c r="B561" t="s">
        <v>1162</v>
      </c>
      <c r="C561" s="3" t="s">
        <v>1163</v>
      </c>
      <c r="D561" s="5">
        <v>105300</v>
      </c>
      <c r="E561" s="5">
        <v>106321</v>
      </c>
      <c r="F561" t="s">
        <v>20</v>
      </c>
      <c r="G561">
        <v>1022</v>
      </c>
      <c r="H561" t="s">
        <v>21</v>
      </c>
      <c r="I561" t="s">
        <v>22</v>
      </c>
      <c r="J561">
        <v>1470114000</v>
      </c>
      <c r="K561">
        <v>1470718800</v>
      </c>
      <c r="L561" s="11">
        <f t="shared" si="64"/>
        <v>42584.208333333328</v>
      </c>
      <c r="M561" s="11">
        <f t="shared" si="65"/>
        <v>42591.208333333328</v>
      </c>
      <c r="N561" t="s">
        <v>33</v>
      </c>
      <c r="O561" t="str">
        <f t="shared" si="66"/>
        <v>theater</v>
      </c>
      <c r="P561" t="str">
        <f t="shared" si="67"/>
        <v>plays</v>
      </c>
      <c r="Q561" s="4">
        <f t="shared" si="68"/>
        <v>1.009696106362773</v>
      </c>
      <c r="R561" s="44">
        <f t="shared" si="69"/>
        <v>104.03228962818004</v>
      </c>
      <c r="S561" s="42">
        <f t="shared" si="70"/>
        <v>7</v>
      </c>
      <c r="T561" s="5">
        <f t="shared" si="71"/>
        <v>14.861755661168576</v>
      </c>
    </row>
    <row r="562" spans="1:20" x14ac:dyDescent="0.35">
      <c r="A562">
        <v>560</v>
      </c>
      <c r="B562" t="s">
        <v>1164</v>
      </c>
      <c r="C562" s="3" t="s">
        <v>1165</v>
      </c>
      <c r="D562" s="5">
        <v>20000</v>
      </c>
      <c r="E562" s="5">
        <v>158832</v>
      </c>
      <c r="F562" t="s">
        <v>20</v>
      </c>
      <c r="G562">
        <v>3177</v>
      </c>
      <c r="H562" t="s">
        <v>21</v>
      </c>
      <c r="I562" t="s">
        <v>22</v>
      </c>
      <c r="J562">
        <v>1321596000</v>
      </c>
      <c r="K562">
        <v>1325052000</v>
      </c>
      <c r="L562" s="11">
        <f t="shared" si="64"/>
        <v>40865.25</v>
      </c>
      <c r="M562" s="11">
        <f t="shared" si="65"/>
        <v>40905.25</v>
      </c>
      <c r="N562" t="s">
        <v>71</v>
      </c>
      <c r="O562" t="str">
        <f t="shared" si="66"/>
        <v>film &amp; video</v>
      </c>
      <c r="P562" t="str">
        <f t="shared" si="67"/>
        <v>animation</v>
      </c>
      <c r="Q562" s="4">
        <f t="shared" si="68"/>
        <v>7.9416000000000002</v>
      </c>
      <c r="R562" s="44">
        <f t="shared" si="69"/>
        <v>49.994334277620396</v>
      </c>
      <c r="S562" s="42">
        <f t="shared" si="70"/>
        <v>40</v>
      </c>
      <c r="T562" s="5">
        <f t="shared" si="71"/>
        <v>1.24985835694051</v>
      </c>
    </row>
    <row r="563" spans="1:20" x14ac:dyDescent="0.35">
      <c r="A563">
        <v>561</v>
      </c>
      <c r="B563" t="s">
        <v>1166</v>
      </c>
      <c r="C563" s="3" t="s">
        <v>1167</v>
      </c>
      <c r="D563" s="5">
        <v>3000</v>
      </c>
      <c r="E563" s="5">
        <v>11091</v>
      </c>
      <c r="F563" t="s">
        <v>20</v>
      </c>
      <c r="G563">
        <v>198</v>
      </c>
      <c r="H563" t="s">
        <v>98</v>
      </c>
      <c r="I563" t="s">
        <v>99</v>
      </c>
      <c r="J563">
        <v>1318827600</v>
      </c>
      <c r="K563">
        <v>1319000400</v>
      </c>
      <c r="L563" s="11">
        <f t="shared" si="64"/>
        <v>40833.208333333336</v>
      </c>
      <c r="M563" s="11">
        <f t="shared" si="65"/>
        <v>40835.208333333336</v>
      </c>
      <c r="N563" t="s">
        <v>33</v>
      </c>
      <c r="O563" t="str">
        <f t="shared" si="66"/>
        <v>theater</v>
      </c>
      <c r="P563" t="str">
        <f t="shared" si="67"/>
        <v>plays</v>
      </c>
      <c r="Q563" s="4">
        <f t="shared" si="68"/>
        <v>3.6970000000000001</v>
      </c>
      <c r="R563" s="44">
        <f t="shared" si="69"/>
        <v>56.015151515151516</v>
      </c>
      <c r="S563" s="42">
        <f t="shared" si="70"/>
        <v>2</v>
      </c>
      <c r="T563" s="5">
        <f t="shared" si="71"/>
        <v>28.007575757575758</v>
      </c>
    </row>
    <row r="564" spans="1:20" ht="31" x14ac:dyDescent="0.35">
      <c r="A564">
        <v>562</v>
      </c>
      <c r="B564" t="s">
        <v>1168</v>
      </c>
      <c r="C564" s="3" t="s">
        <v>1169</v>
      </c>
      <c r="D564" s="5">
        <v>9900</v>
      </c>
      <c r="E564" s="5">
        <v>1269</v>
      </c>
      <c r="F564" t="s">
        <v>14</v>
      </c>
      <c r="G564">
        <v>26</v>
      </c>
      <c r="H564" t="s">
        <v>98</v>
      </c>
      <c r="I564" t="s">
        <v>99</v>
      </c>
      <c r="J564">
        <v>1552366800</v>
      </c>
      <c r="K564">
        <v>1552539600</v>
      </c>
      <c r="L564" s="11">
        <f t="shared" si="64"/>
        <v>43536.208333333328</v>
      </c>
      <c r="M564" s="11">
        <f t="shared" si="65"/>
        <v>43538.208333333328</v>
      </c>
      <c r="N564" t="s">
        <v>23</v>
      </c>
      <c r="O564" t="str">
        <f t="shared" si="66"/>
        <v>music</v>
      </c>
      <c r="P564" t="str">
        <f t="shared" si="67"/>
        <v>rock</v>
      </c>
      <c r="Q564" s="4">
        <f t="shared" si="68"/>
        <v>0.12818181818181817</v>
      </c>
      <c r="R564" s="44">
        <f t="shared" si="69"/>
        <v>48.807692307692307</v>
      </c>
      <c r="S564" s="42">
        <f t="shared" si="70"/>
        <v>2</v>
      </c>
      <c r="T564" s="5">
        <f t="shared" si="71"/>
        <v>24.403846153846153</v>
      </c>
    </row>
    <row r="565" spans="1:20" x14ac:dyDescent="0.35">
      <c r="A565">
        <v>563</v>
      </c>
      <c r="B565" t="s">
        <v>1170</v>
      </c>
      <c r="C565" s="3" t="s">
        <v>1171</v>
      </c>
      <c r="D565" s="5">
        <v>3700</v>
      </c>
      <c r="E565" s="5">
        <v>5107</v>
      </c>
      <c r="F565" t="s">
        <v>20</v>
      </c>
      <c r="G565">
        <v>85</v>
      </c>
      <c r="H565" t="s">
        <v>26</v>
      </c>
      <c r="I565" t="s">
        <v>27</v>
      </c>
      <c r="J565">
        <v>1542088800</v>
      </c>
      <c r="K565">
        <v>1543816800</v>
      </c>
      <c r="L565" s="11">
        <f t="shared" si="64"/>
        <v>43417.25</v>
      </c>
      <c r="M565" s="11">
        <f t="shared" si="65"/>
        <v>43437.25</v>
      </c>
      <c r="N565" t="s">
        <v>42</v>
      </c>
      <c r="O565" t="str">
        <f t="shared" si="66"/>
        <v>film &amp; video</v>
      </c>
      <c r="P565" t="str">
        <f t="shared" si="67"/>
        <v>documentary</v>
      </c>
      <c r="Q565" s="4">
        <f t="shared" si="68"/>
        <v>1.3802702702702703</v>
      </c>
      <c r="R565" s="44">
        <f t="shared" si="69"/>
        <v>60.082352941176474</v>
      </c>
      <c r="S565" s="42">
        <f t="shared" si="70"/>
        <v>20</v>
      </c>
      <c r="T565" s="5">
        <f t="shared" si="71"/>
        <v>3.0041176470588238</v>
      </c>
    </row>
    <row r="566" spans="1:20" x14ac:dyDescent="0.35">
      <c r="A566">
        <v>564</v>
      </c>
      <c r="B566" t="s">
        <v>1172</v>
      </c>
      <c r="C566" s="3" t="s">
        <v>1173</v>
      </c>
      <c r="D566" s="5">
        <v>168700</v>
      </c>
      <c r="E566" s="5">
        <v>141393</v>
      </c>
      <c r="F566" t="s">
        <v>14</v>
      </c>
      <c r="G566">
        <v>1790</v>
      </c>
      <c r="H566" t="s">
        <v>21</v>
      </c>
      <c r="I566" t="s">
        <v>22</v>
      </c>
      <c r="J566">
        <v>1426395600</v>
      </c>
      <c r="K566">
        <v>1427086800</v>
      </c>
      <c r="L566" s="11">
        <f t="shared" si="64"/>
        <v>42078.208333333328</v>
      </c>
      <c r="M566" s="11">
        <f t="shared" si="65"/>
        <v>42086.208333333328</v>
      </c>
      <c r="N566" t="s">
        <v>33</v>
      </c>
      <c r="O566" t="str">
        <f t="shared" si="66"/>
        <v>theater</v>
      </c>
      <c r="P566" t="str">
        <f t="shared" si="67"/>
        <v>plays</v>
      </c>
      <c r="Q566" s="4">
        <f t="shared" si="68"/>
        <v>0.83813278008298753</v>
      </c>
      <c r="R566" s="44">
        <f t="shared" si="69"/>
        <v>78.990502793296088</v>
      </c>
      <c r="S566" s="42">
        <f t="shared" si="70"/>
        <v>8</v>
      </c>
      <c r="T566" s="5">
        <f t="shared" si="71"/>
        <v>9.873812849162011</v>
      </c>
    </row>
    <row r="567" spans="1:20" x14ac:dyDescent="0.35">
      <c r="A567">
        <v>565</v>
      </c>
      <c r="B567" t="s">
        <v>1174</v>
      </c>
      <c r="C567" s="3" t="s">
        <v>1175</v>
      </c>
      <c r="D567" s="5">
        <v>94900</v>
      </c>
      <c r="E567" s="5">
        <v>194166</v>
      </c>
      <c r="F567" t="s">
        <v>20</v>
      </c>
      <c r="G567">
        <v>3596</v>
      </c>
      <c r="H567" t="s">
        <v>21</v>
      </c>
      <c r="I567" t="s">
        <v>22</v>
      </c>
      <c r="J567">
        <v>1321336800</v>
      </c>
      <c r="K567">
        <v>1323064800</v>
      </c>
      <c r="L567" s="11">
        <f t="shared" si="64"/>
        <v>40862.25</v>
      </c>
      <c r="M567" s="11">
        <f t="shared" si="65"/>
        <v>40882.25</v>
      </c>
      <c r="N567" t="s">
        <v>33</v>
      </c>
      <c r="O567" t="str">
        <f t="shared" si="66"/>
        <v>theater</v>
      </c>
      <c r="P567" t="str">
        <f t="shared" si="67"/>
        <v>plays</v>
      </c>
      <c r="Q567" s="4">
        <f t="shared" si="68"/>
        <v>2.0460063224446787</v>
      </c>
      <c r="R567" s="44">
        <f t="shared" si="69"/>
        <v>53.99499443826474</v>
      </c>
      <c r="S567" s="42">
        <f t="shared" si="70"/>
        <v>20</v>
      </c>
      <c r="T567" s="5">
        <f t="shared" si="71"/>
        <v>2.6997497219132369</v>
      </c>
    </row>
    <row r="568" spans="1:20" x14ac:dyDescent="0.35">
      <c r="A568">
        <v>566</v>
      </c>
      <c r="B568" t="s">
        <v>1176</v>
      </c>
      <c r="C568" s="3" t="s">
        <v>1177</v>
      </c>
      <c r="D568" s="5">
        <v>9300</v>
      </c>
      <c r="E568" s="5">
        <v>4124</v>
      </c>
      <c r="F568" t="s">
        <v>14</v>
      </c>
      <c r="G568">
        <v>37</v>
      </c>
      <c r="H568" t="s">
        <v>21</v>
      </c>
      <c r="I568" t="s">
        <v>22</v>
      </c>
      <c r="J568">
        <v>1456293600</v>
      </c>
      <c r="K568">
        <v>1458277200</v>
      </c>
      <c r="L568" s="11">
        <f t="shared" si="64"/>
        <v>42424.25</v>
      </c>
      <c r="M568" s="11">
        <f t="shared" si="65"/>
        <v>42447.208333333328</v>
      </c>
      <c r="N568" t="s">
        <v>50</v>
      </c>
      <c r="O568" t="str">
        <f t="shared" si="66"/>
        <v>music</v>
      </c>
      <c r="P568" t="str">
        <f t="shared" si="67"/>
        <v>electric music</v>
      </c>
      <c r="Q568" s="4">
        <f t="shared" si="68"/>
        <v>0.44344086021505374</v>
      </c>
      <c r="R568" s="44">
        <f t="shared" si="69"/>
        <v>111.45945945945945</v>
      </c>
      <c r="S568" s="42">
        <f t="shared" si="70"/>
        <v>22.958333333328483</v>
      </c>
      <c r="T568" s="5">
        <f t="shared" si="71"/>
        <v>4.8548584882533428</v>
      </c>
    </row>
    <row r="569" spans="1:20" ht="31" x14ac:dyDescent="0.35">
      <c r="A569">
        <v>567</v>
      </c>
      <c r="B569" t="s">
        <v>1178</v>
      </c>
      <c r="C569" s="3" t="s">
        <v>1179</v>
      </c>
      <c r="D569" s="5">
        <v>6800</v>
      </c>
      <c r="E569" s="5">
        <v>14865</v>
      </c>
      <c r="F569" t="s">
        <v>20</v>
      </c>
      <c r="G569">
        <v>244</v>
      </c>
      <c r="H569" t="s">
        <v>21</v>
      </c>
      <c r="I569" t="s">
        <v>22</v>
      </c>
      <c r="J569">
        <v>1404968400</v>
      </c>
      <c r="K569">
        <v>1405141200</v>
      </c>
      <c r="L569" s="11">
        <f t="shared" si="64"/>
        <v>41830.208333333336</v>
      </c>
      <c r="M569" s="11">
        <f t="shared" si="65"/>
        <v>41832.208333333336</v>
      </c>
      <c r="N569" t="s">
        <v>23</v>
      </c>
      <c r="O569" t="str">
        <f t="shared" si="66"/>
        <v>music</v>
      </c>
      <c r="P569" t="str">
        <f t="shared" si="67"/>
        <v>rock</v>
      </c>
      <c r="Q569" s="4">
        <f t="shared" si="68"/>
        <v>2.1860294117647059</v>
      </c>
      <c r="R569" s="44">
        <f t="shared" si="69"/>
        <v>60.922131147540981</v>
      </c>
      <c r="S569" s="42">
        <f t="shared" si="70"/>
        <v>2</v>
      </c>
      <c r="T569" s="5">
        <f t="shared" si="71"/>
        <v>30.46106557377049</v>
      </c>
    </row>
    <row r="570" spans="1:20" x14ac:dyDescent="0.35">
      <c r="A570">
        <v>568</v>
      </c>
      <c r="B570" t="s">
        <v>1180</v>
      </c>
      <c r="C570" s="3" t="s">
        <v>1181</v>
      </c>
      <c r="D570" s="5">
        <v>72400</v>
      </c>
      <c r="E570" s="5">
        <v>134688</v>
      </c>
      <c r="F570" t="s">
        <v>20</v>
      </c>
      <c r="G570">
        <v>5180</v>
      </c>
      <c r="H570" t="s">
        <v>21</v>
      </c>
      <c r="I570" t="s">
        <v>22</v>
      </c>
      <c r="J570">
        <v>1279170000</v>
      </c>
      <c r="K570">
        <v>1283058000</v>
      </c>
      <c r="L570" s="11">
        <f t="shared" si="64"/>
        <v>40374.208333333336</v>
      </c>
      <c r="M570" s="11">
        <f t="shared" si="65"/>
        <v>40419.208333333336</v>
      </c>
      <c r="N570" t="s">
        <v>33</v>
      </c>
      <c r="O570" t="str">
        <f t="shared" si="66"/>
        <v>theater</v>
      </c>
      <c r="P570" t="str">
        <f t="shared" si="67"/>
        <v>plays</v>
      </c>
      <c r="Q570" s="4">
        <f t="shared" si="68"/>
        <v>1.8603314917127072</v>
      </c>
      <c r="R570" s="44">
        <f t="shared" si="69"/>
        <v>26.0015444015444</v>
      </c>
      <c r="S570" s="42">
        <f t="shared" si="70"/>
        <v>45</v>
      </c>
      <c r="T570" s="5">
        <f t="shared" si="71"/>
        <v>0.57781209781209775</v>
      </c>
    </row>
    <row r="571" spans="1:20" x14ac:dyDescent="0.35">
      <c r="A571">
        <v>569</v>
      </c>
      <c r="B571" t="s">
        <v>1182</v>
      </c>
      <c r="C571" s="3" t="s">
        <v>1183</v>
      </c>
      <c r="D571" s="5">
        <v>20100</v>
      </c>
      <c r="E571" s="5">
        <v>47705</v>
      </c>
      <c r="F571" t="s">
        <v>20</v>
      </c>
      <c r="G571">
        <v>589</v>
      </c>
      <c r="H571" t="s">
        <v>107</v>
      </c>
      <c r="I571" t="s">
        <v>108</v>
      </c>
      <c r="J571">
        <v>1294725600</v>
      </c>
      <c r="K571">
        <v>1295762400</v>
      </c>
      <c r="L571" s="11">
        <f t="shared" si="64"/>
        <v>40554.25</v>
      </c>
      <c r="M571" s="11">
        <f t="shared" si="65"/>
        <v>40566.25</v>
      </c>
      <c r="N571" t="s">
        <v>71</v>
      </c>
      <c r="O571" t="str">
        <f t="shared" si="66"/>
        <v>film &amp; video</v>
      </c>
      <c r="P571" t="str">
        <f t="shared" si="67"/>
        <v>animation</v>
      </c>
      <c r="Q571" s="4">
        <f t="shared" si="68"/>
        <v>2.3733830845771142</v>
      </c>
      <c r="R571" s="44">
        <f t="shared" si="69"/>
        <v>80.993208828522924</v>
      </c>
      <c r="S571" s="42">
        <f t="shared" si="70"/>
        <v>12</v>
      </c>
      <c r="T571" s="5">
        <f t="shared" si="71"/>
        <v>6.749434069043577</v>
      </c>
    </row>
    <row r="572" spans="1:20" x14ac:dyDescent="0.35">
      <c r="A572">
        <v>570</v>
      </c>
      <c r="B572" t="s">
        <v>1184</v>
      </c>
      <c r="C572" s="3" t="s">
        <v>1185</v>
      </c>
      <c r="D572" s="5">
        <v>31200</v>
      </c>
      <c r="E572" s="5">
        <v>95364</v>
      </c>
      <c r="F572" t="s">
        <v>20</v>
      </c>
      <c r="G572">
        <v>2725</v>
      </c>
      <c r="H572" t="s">
        <v>21</v>
      </c>
      <c r="I572" t="s">
        <v>22</v>
      </c>
      <c r="J572">
        <v>1419055200</v>
      </c>
      <c r="K572">
        <v>1419573600</v>
      </c>
      <c r="L572" s="11">
        <f t="shared" si="64"/>
        <v>41993.25</v>
      </c>
      <c r="M572" s="11">
        <f t="shared" si="65"/>
        <v>41999.25</v>
      </c>
      <c r="N572" t="s">
        <v>23</v>
      </c>
      <c r="O572" t="str">
        <f t="shared" si="66"/>
        <v>music</v>
      </c>
      <c r="P572" t="str">
        <f t="shared" si="67"/>
        <v>rock</v>
      </c>
      <c r="Q572" s="4">
        <f t="shared" si="68"/>
        <v>3.0565384615384614</v>
      </c>
      <c r="R572" s="44">
        <f t="shared" si="69"/>
        <v>34.995963302752294</v>
      </c>
      <c r="S572" s="42">
        <f t="shared" si="70"/>
        <v>6</v>
      </c>
      <c r="T572" s="5">
        <f t="shared" si="71"/>
        <v>5.8326605504587157</v>
      </c>
    </row>
    <row r="573" spans="1:20" x14ac:dyDescent="0.35">
      <c r="A573">
        <v>571</v>
      </c>
      <c r="B573" t="s">
        <v>1186</v>
      </c>
      <c r="C573" s="3" t="s">
        <v>1187</v>
      </c>
      <c r="D573" s="5">
        <v>3500</v>
      </c>
      <c r="E573" s="5">
        <v>3295</v>
      </c>
      <c r="F573" t="s">
        <v>14</v>
      </c>
      <c r="G573">
        <v>35</v>
      </c>
      <c r="H573" t="s">
        <v>107</v>
      </c>
      <c r="I573" t="s">
        <v>108</v>
      </c>
      <c r="J573">
        <v>1434690000</v>
      </c>
      <c r="K573">
        <v>1438750800</v>
      </c>
      <c r="L573" s="11">
        <f t="shared" si="64"/>
        <v>42174.208333333328</v>
      </c>
      <c r="M573" s="11">
        <f t="shared" si="65"/>
        <v>42221.208333333328</v>
      </c>
      <c r="N573" t="s">
        <v>100</v>
      </c>
      <c r="O573" t="str">
        <f t="shared" si="66"/>
        <v>film &amp; video</v>
      </c>
      <c r="P573" t="str">
        <f t="shared" si="67"/>
        <v>shorts</v>
      </c>
      <c r="Q573" s="4">
        <f t="shared" si="68"/>
        <v>0.94142857142857139</v>
      </c>
      <c r="R573" s="44">
        <f t="shared" si="69"/>
        <v>94.142857142857139</v>
      </c>
      <c r="S573" s="42">
        <f t="shared" si="70"/>
        <v>47</v>
      </c>
      <c r="T573" s="5">
        <f t="shared" si="71"/>
        <v>2.0030395136778116</v>
      </c>
    </row>
    <row r="574" spans="1:20" x14ac:dyDescent="0.35">
      <c r="A574">
        <v>572</v>
      </c>
      <c r="B574" t="s">
        <v>1188</v>
      </c>
      <c r="C574" s="3" t="s">
        <v>1189</v>
      </c>
      <c r="D574" s="5">
        <v>9000</v>
      </c>
      <c r="E574" s="5">
        <v>4896</v>
      </c>
      <c r="F574" t="s">
        <v>74</v>
      </c>
      <c r="G574">
        <v>94</v>
      </c>
      <c r="H574" t="s">
        <v>21</v>
      </c>
      <c r="I574" t="s">
        <v>22</v>
      </c>
      <c r="J574">
        <v>1443416400</v>
      </c>
      <c r="K574">
        <v>1444798800</v>
      </c>
      <c r="L574" s="11">
        <f t="shared" si="64"/>
        <v>42275.208333333328</v>
      </c>
      <c r="M574" s="11">
        <f t="shared" si="65"/>
        <v>42291.208333333328</v>
      </c>
      <c r="N574" t="s">
        <v>23</v>
      </c>
      <c r="O574" t="str">
        <f t="shared" si="66"/>
        <v>music</v>
      </c>
      <c r="P574" t="str">
        <f t="shared" si="67"/>
        <v>rock</v>
      </c>
      <c r="Q574" s="4">
        <f t="shared" si="68"/>
        <v>0.54400000000000004</v>
      </c>
      <c r="R574" s="44">
        <f t="shared" si="69"/>
        <v>52.085106382978722</v>
      </c>
      <c r="S574" s="42">
        <f t="shared" si="70"/>
        <v>16</v>
      </c>
      <c r="T574" s="5">
        <f t="shared" si="71"/>
        <v>3.2553191489361701</v>
      </c>
    </row>
    <row r="575" spans="1:20" x14ac:dyDescent="0.35">
      <c r="A575">
        <v>573</v>
      </c>
      <c r="B575" t="s">
        <v>1190</v>
      </c>
      <c r="C575" s="3" t="s">
        <v>1191</v>
      </c>
      <c r="D575" s="5">
        <v>6700</v>
      </c>
      <c r="E575" s="5">
        <v>7496</v>
      </c>
      <c r="F575" t="s">
        <v>20</v>
      </c>
      <c r="G575">
        <v>300</v>
      </c>
      <c r="H575" t="s">
        <v>21</v>
      </c>
      <c r="I575" t="s">
        <v>22</v>
      </c>
      <c r="J575">
        <v>1399006800</v>
      </c>
      <c r="K575">
        <v>1399179600</v>
      </c>
      <c r="L575" s="11">
        <f t="shared" si="64"/>
        <v>41761.208333333336</v>
      </c>
      <c r="M575" s="11">
        <f t="shared" si="65"/>
        <v>41763.208333333336</v>
      </c>
      <c r="N575" t="s">
        <v>1029</v>
      </c>
      <c r="O575" t="str">
        <f t="shared" si="66"/>
        <v>journalism</v>
      </c>
      <c r="P575" t="str">
        <f t="shared" si="67"/>
        <v>audio</v>
      </c>
      <c r="Q575" s="4">
        <f t="shared" si="68"/>
        <v>1.1188059701492536</v>
      </c>
      <c r="R575" s="44">
        <f t="shared" si="69"/>
        <v>24.986666666666668</v>
      </c>
      <c r="S575" s="42">
        <f t="shared" si="70"/>
        <v>2</v>
      </c>
      <c r="T575" s="5">
        <f t="shared" si="71"/>
        <v>12.493333333333334</v>
      </c>
    </row>
    <row r="576" spans="1:20" x14ac:dyDescent="0.35">
      <c r="A576">
        <v>574</v>
      </c>
      <c r="B576" t="s">
        <v>1192</v>
      </c>
      <c r="C576" s="3" t="s">
        <v>1193</v>
      </c>
      <c r="D576" s="5">
        <v>2700</v>
      </c>
      <c r="E576" s="5">
        <v>9967</v>
      </c>
      <c r="F576" t="s">
        <v>20</v>
      </c>
      <c r="G576">
        <v>144</v>
      </c>
      <c r="H576" t="s">
        <v>21</v>
      </c>
      <c r="I576" t="s">
        <v>22</v>
      </c>
      <c r="J576">
        <v>1575698400</v>
      </c>
      <c r="K576">
        <v>1576562400</v>
      </c>
      <c r="L576" s="11">
        <f t="shared" si="64"/>
        <v>43806.25</v>
      </c>
      <c r="M576" s="11">
        <f t="shared" si="65"/>
        <v>43816.25</v>
      </c>
      <c r="N576" t="s">
        <v>17</v>
      </c>
      <c r="O576" t="str">
        <f t="shared" si="66"/>
        <v>food</v>
      </c>
      <c r="P576" t="str">
        <f t="shared" si="67"/>
        <v>food trucks</v>
      </c>
      <c r="Q576" s="4">
        <f t="shared" si="68"/>
        <v>3.6914814814814814</v>
      </c>
      <c r="R576" s="44">
        <f t="shared" si="69"/>
        <v>69.215277777777771</v>
      </c>
      <c r="S576" s="42">
        <f t="shared" si="70"/>
        <v>10</v>
      </c>
      <c r="T576" s="5">
        <f t="shared" si="71"/>
        <v>6.9215277777777775</v>
      </c>
    </row>
    <row r="577" spans="1:20" x14ac:dyDescent="0.35">
      <c r="A577">
        <v>575</v>
      </c>
      <c r="B577" t="s">
        <v>1194</v>
      </c>
      <c r="C577" s="3" t="s">
        <v>1195</v>
      </c>
      <c r="D577" s="5">
        <v>83300</v>
      </c>
      <c r="E577" s="5">
        <v>52421</v>
      </c>
      <c r="F577" t="s">
        <v>14</v>
      </c>
      <c r="G577">
        <v>558</v>
      </c>
      <c r="H577" t="s">
        <v>21</v>
      </c>
      <c r="I577" t="s">
        <v>22</v>
      </c>
      <c r="J577">
        <v>1400562000</v>
      </c>
      <c r="K577">
        <v>1400821200</v>
      </c>
      <c r="L577" s="11">
        <f t="shared" si="64"/>
        <v>41779.208333333336</v>
      </c>
      <c r="M577" s="11">
        <f t="shared" si="65"/>
        <v>41782.208333333336</v>
      </c>
      <c r="N577" t="s">
        <v>33</v>
      </c>
      <c r="O577" t="str">
        <f t="shared" si="66"/>
        <v>theater</v>
      </c>
      <c r="P577" t="str">
        <f t="shared" si="67"/>
        <v>plays</v>
      </c>
      <c r="Q577" s="4">
        <f t="shared" si="68"/>
        <v>0.62930372148859548</v>
      </c>
      <c r="R577" s="44">
        <f t="shared" si="69"/>
        <v>93.944444444444443</v>
      </c>
      <c r="S577" s="42">
        <f t="shared" si="70"/>
        <v>3</v>
      </c>
      <c r="T577" s="5">
        <f t="shared" si="71"/>
        <v>31.314814814814813</v>
      </c>
    </row>
    <row r="578" spans="1:20" ht="31" x14ac:dyDescent="0.35">
      <c r="A578">
        <v>576</v>
      </c>
      <c r="B578" t="s">
        <v>1196</v>
      </c>
      <c r="C578" s="3" t="s">
        <v>1197</v>
      </c>
      <c r="D578" s="5">
        <v>9700</v>
      </c>
      <c r="E578" s="5">
        <v>6298</v>
      </c>
      <c r="F578" t="s">
        <v>14</v>
      </c>
      <c r="G578">
        <v>64</v>
      </c>
      <c r="H578" t="s">
        <v>21</v>
      </c>
      <c r="I578" t="s">
        <v>22</v>
      </c>
      <c r="J578">
        <v>1509512400</v>
      </c>
      <c r="K578">
        <v>1510984800</v>
      </c>
      <c r="L578" s="11">
        <f t="shared" ref="L578:L641" si="72">J578 / 86400 + DATE(1970,1,1)</f>
        <v>43040.208333333328</v>
      </c>
      <c r="M578" s="11">
        <f t="shared" ref="M578:M641" si="73">K578 / 86400 + DATE(1970,1,1)</f>
        <v>43057.25</v>
      </c>
      <c r="N578" t="s">
        <v>33</v>
      </c>
      <c r="O578" t="str">
        <f t="shared" ref="O578:O641" si="74">LEFT(N578, FIND("/", N578)-1)</f>
        <v>theater</v>
      </c>
      <c r="P578" t="str">
        <f t="shared" ref="P578:P641" si="75">RIGHT(N578, LEN(N578) -FIND("/", N578))</f>
        <v>plays</v>
      </c>
      <c r="Q578" s="4">
        <f t="shared" ref="Q578:Q641" si="76">E578/D578</f>
        <v>0.6492783505154639</v>
      </c>
      <c r="R578" s="44">
        <f t="shared" ref="R578:R641" si="77">IFERROR(E578/G578, "n/a")</f>
        <v>98.40625</v>
      </c>
      <c r="S578" s="42">
        <f t="shared" ref="S578:S641" si="78">M578-L578</f>
        <v>17.041666666671517</v>
      </c>
      <c r="T578" s="5">
        <f t="shared" ref="T578:T641" si="79">IFERROR(R578/S578, "N/A")</f>
        <v>5.7744498777489675</v>
      </c>
    </row>
    <row r="579" spans="1:20" x14ac:dyDescent="0.35">
      <c r="A579">
        <v>577</v>
      </c>
      <c r="B579" t="s">
        <v>1198</v>
      </c>
      <c r="C579" s="3" t="s">
        <v>1199</v>
      </c>
      <c r="D579" s="5">
        <v>8200</v>
      </c>
      <c r="E579" s="5">
        <v>1546</v>
      </c>
      <c r="F579" t="s">
        <v>74</v>
      </c>
      <c r="G579">
        <v>37</v>
      </c>
      <c r="H579" t="s">
        <v>21</v>
      </c>
      <c r="I579" t="s">
        <v>22</v>
      </c>
      <c r="J579">
        <v>1299823200</v>
      </c>
      <c r="K579">
        <v>1302066000</v>
      </c>
      <c r="L579" s="11">
        <f t="shared" si="72"/>
        <v>40613.25</v>
      </c>
      <c r="M579" s="11">
        <f t="shared" si="73"/>
        <v>40639.208333333336</v>
      </c>
      <c r="N579" t="s">
        <v>159</v>
      </c>
      <c r="O579" t="str">
        <f t="shared" si="74"/>
        <v>music</v>
      </c>
      <c r="P579" t="str">
        <f t="shared" si="75"/>
        <v>jazz</v>
      </c>
      <c r="Q579" s="4">
        <f t="shared" si="76"/>
        <v>0.18853658536585366</v>
      </c>
      <c r="R579" s="44">
        <f t="shared" si="77"/>
        <v>41.783783783783782</v>
      </c>
      <c r="S579" s="42">
        <f t="shared" si="78"/>
        <v>25.958333333335759</v>
      </c>
      <c r="T579" s="5">
        <f t="shared" si="79"/>
        <v>1.6096481714457738</v>
      </c>
    </row>
    <row r="580" spans="1:20" x14ac:dyDescent="0.35">
      <c r="A580">
        <v>578</v>
      </c>
      <c r="B580" t="s">
        <v>1200</v>
      </c>
      <c r="C580" s="3" t="s">
        <v>1201</v>
      </c>
      <c r="D580" s="5">
        <v>96500</v>
      </c>
      <c r="E580" s="5">
        <v>16168</v>
      </c>
      <c r="F580" t="s">
        <v>14</v>
      </c>
      <c r="G580">
        <v>245</v>
      </c>
      <c r="H580" t="s">
        <v>21</v>
      </c>
      <c r="I580" t="s">
        <v>22</v>
      </c>
      <c r="J580">
        <v>1322719200</v>
      </c>
      <c r="K580">
        <v>1322978400</v>
      </c>
      <c r="L580" s="11">
        <f t="shared" si="72"/>
        <v>40878.25</v>
      </c>
      <c r="M580" s="11">
        <f t="shared" si="73"/>
        <v>40881.25</v>
      </c>
      <c r="N580" t="s">
        <v>474</v>
      </c>
      <c r="O580" t="str">
        <f t="shared" si="74"/>
        <v>film &amp; video</v>
      </c>
      <c r="P580" t="str">
        <f t="shared" si="75"/>
        <v>science fiction</v>
      </c>
      <c r="Q580" s="4">
        <f t="shared" si="76"/>
        <v>0.1675440414507772</v>
      </c>
      <c r="R580" s="44">
        <f t="shared" si="77"/>
        <v>65.991836734693877</v>
      </c>
      <c r="S580" s="42">
        <f t="shared" si="78"/>
        <v>3</v>
      </c>
      <c r="T580" s="5">
        <f t="shared" si="79"/>
        <v>21.997278911564624</v>
      </c>
    </row>
    <row r="581" spans="1:20" x14ac:dyDescent="0.35">
      <c r="A581">
        <v>579</v>
      </c>
      <c r="B581" t="s">
        <v>1202</v>
      </c>
      <c r="C581" s="3" t="s">
        <v>1203</v>
      </c>
      <c r="D581" s="5">
        <v>6200</v>
      </c>
      <c r="E581" s="5">
        <v>6269</v>
      </c>
      <c r="F581" t="s">
        <v>20</v>
      </c>
      <c r="G581">
        <v>87</v>
      </c>
      <c r="H581" t="s">
        <v>21</v>
      </c>
      <c r="I581" t="s">
        <v>22</v>
      </c>
      <c r="J581">
        <v>1312693200</v>
      </c>
      <c r="K581">
        <v>1313730000</v>
      </c>
      <c r="L581" s="11">
        <f t="shared" si="72"/>
        <v>40762.208333333336</v>
      </c>
      <c r="M581" s="11">
        <f t="shared" si="73"/>
        <v>40774.208333333336</v>
      </c>
      <c r="N581" t="s">
        <v>159</v>
      </c>
      <c r="O581" t="str">
        <f t="shared" si="74"/>
        <v>music</v>
      </c>
      <c r="P581" t="str">
        <f t="shared" si="75"/>
        <v>jazz</v>
      </c>
      <c r="Q581" s="4">
        <f t="shared" si="76"/>
        <v>1.0111290322580646</v>
      </c>
      <c r="R581" s="44">
        <f t="shared" si="77"/>
        <v>72.05747126436782</v>
      </c>
      <c r="S581" s="42">
        <f t="shared" si="78"/>
        <v>12</v>
      </c>
      <c r="T581" s="5">
        <f t="shared" si="79"/>
        <v>6.0047892720306519</v>
      </c>
    </row>
    <row r="582" spans="1:20" x14ac:dyDescent="0.35">
      <c r="A582">
        <v>580</v>
      </c>
      <c r="B582" t="s">
        <v>556</v>
      </c>
      <c r="C582" s="3" t="s">
        <v>1204</v>
      </c>
      <c r="D582" s="5">
        <v>43800</v>
      </c>
      <c r="E582" s="5">
        <v>149578</v>
      </c>
      <c r="F582" t="s">
        <v>20</v>
      </c>
      <c r="G582">
        <v>3116</v>
      </c>
      <c r="H582" t="s">
        <v>21</v>
      </c>
      <c r="I582" t="s">
        <v>22</v>
      </c>
      <c r="J582">
        <v>1393394400</v>
      </c>
      <c r="K582">
        <v>1394085600</v>
      </c>
      <c r="L582" s="11">
        <f t="shared" si="72"/>
        <v>41696.25</v>
      </c>
      <c r="M582" s="11">
        <f t="shared" si="73"/>
        <v>41704.25</v>
      </c>
      <c r="N582" t="s">
        <v>33</v>
      </c>
      <c r="O582" t="str">
        <f t="shared" si="74"/>
        <v>theater</v>
      </c>
      <c r="P582" t="str">
        <f t="shared" si="75"/>
        <v>plays</v>
      </c>
      <c r="Q582" s="4">
        <f t="shared" si="76"/>
        <v>3.4150228310502282</v>
      </c>
      <c r="R582" s="44">
        <f t="shared" si="77"/>
        <v>48.003209242618745</v>
      </c>
      <c r="S582" s="42">
        <f t="shared" si="78"/>
        <v>8</v>
      </c>
      <c r="T582" s="5">
        <f t="shared" si="79"/>
        <v>6.0004011553273431</v>
      </c>
    </row>
    <row r="583" spans="1:20" x14ac:dyDescent="0.35">
      <c r="A583">
        <v>581</v>
      </c>
      <c r="B583" t="s">
        <v>1205</v>
      </c>
      <c r="C583" s="3" t="s">
        <v>1206</v>
      </c>
      <c r="D583" s="5">
        <v>6000</v>
      </c>
      <c r="E583" s="5">
        <v>3841</v>
      </c>
      <c r="F583" t="s">
        <v>14</v>
      </c>
      <c r="G583">
        <v>71</v>
      </c>
      <c r="H583" t="s">
        <v>21</v>
      </c>
      <c r="I583" t="s">
        <v>22</v>
      </c>
      <c r="J583">
        <v>1304053200</v>
      </c>
      <c r="K583">
        <v>1305349200</v>
      </c>
      <c r="L583" s="11">
        <f t="shared" si="72"/>
        <v>40662.208333333336</v>
      </c>
      <c r="M583" s="11">
        <f t="shared" si="73"/>
        <v>40677.208333333336</v>
      </c>
      <c r="N583" t="s">
        <v>28</v>
      </c>
      <c r="O583" t="str">
        <f t="shared" si="74"/>
        <v>technology</v>
      </c>
      <c r="P583" t="str">
        <f t="shared" si="75"/>
        <v>web</v>
      </c>
      <c r="Q583" s="4">
        <f t="shared" si="76"/>
        <v>0.64016666666666666</v>
      </c>
      <c r="R583" s="44">
        <f t="shared" si="77"/>
        <v>54.098591549295776</v>
      </c>
      <c r="S583" s="42">
        <f t="shared" si="78"/>
        <v>15</v>
      </c>
      <c r="T583" s="5">
        <f t="shared" si="79"/>
        <v>3.6065727699530519</v>
      </c>
    </row>
    <row r="584" spans="1:20" x14ac:dyDescent="0.35">
      <c r="A584">
        <v>582</v>
      </c>
      <c r="B584" t="s">
        <v>1207</v>
      </c>
      <c r="C584" s="3" t="s">
        <v>1208</v>
      </c>
      <c r="D584" s="5">
        <v>8700</v>
      </c>
      <c r="E584" s="5">
        <v>4531</v>
      </c>
      <c r="F584" t="s">
        <v>14</v>
      </c>
      <c r="G584">
        <v>42</v>
      </c>
      <c r="H584" t="s">
        <v>21</v>
      </c>
      <c r="I584" t="s">
        <v>22</v>
      </c>
      <c r="J584">
        <v>1433912400</v>
      </c>
      <c r="K584">
        <v>1434344400</v>
      </c>
      <c r="L584" s="11">
        <f t="shared" si="72"/>
        <v>42165.208333333328</v>
      </c>
      <c r="M584" s="11">
        <f t="shared" si="73"/>
        <v>42170.208333333328</v>
      </c>
      <c r="N584" t="s">
        <v>89</v>
      </c>
      <c r="O584" t="str">
        <f t="shared" si="74"/>
        <v>games</v>
      </c>
      <c r="P584" t="str">
        <f t="shared" si="75"/>
        <v>video games</v>
      </c>
      <c r="Q584" s="4">
        <f t="shared" si="76"/>
        <v>0.5208045977011494</v>
      </c>
      <c r="R584" s="44">
        <f t="shared" si="77"/>
        <v>107.88095238095238</v>
      </c>
      <c r="S584" s="42">
        <f t="shared" si="78"/>
        <v>5</v>
      </c>
      <c r="T584" s="5">
        <f t="shared" si="79"/>
        <v>21.576190476190476</v>
      </c>
    </row>
    <row r="585" spans="1:20" ht="31" x14ac:dyDescent="0.35">
      <c r="A585">
        <v>583</v>
      </c>
      <c r="B585" t="s">
        <v>1209</v>
      </c>
      <c r="C585" s="3" t="s">
        <v>1210</v>
      </c>
      <c r="D585" s="5">
        <v>18900</v>
      </c>
      <c r="E585" s="5">
        <v>60934</v>
      </c>
      <c r="F585" t="s">
        <v>20</v>
      </c>
      <c r="G585">
        <v>909</v>
      </c>
      <c r="H585" t="s">
        <v>21</v>
      </c>
      <c r="I585" t="s">
        <v>22</v>
      </c>
      <c r="J585">
        <v>1329717600</v>
      </c>
      <c r="K585">
        <v>1331186400</v>
      </c>
      <c r="L585" s="11">
        <f t="shared" si="72"/>
        <v>40959.25</v>
      </c>
      <c r="M585" s="11">
        <f t="shared" si="73"/>
        <v>40976.25</v>
      </c>
      <c r="N585" t="s">
        <v>42</v>
      </c>
      <c r="O585" t="str">
        <f t="shared" si="74"/>
        <v>film &amp; video</v>
      </c>
      <c r="P585" t="str">
        <f t="shared" si="75"/>
        <v>documentary</v>
      </c>
      <c r="Q585" s="4">
        <f t="shared" si="76"/>
        <v>3.2240211640211642</v>
      </c>
      <c r="R585" s="44">
        <f t="shared" si="77"/>
        <v>67.034103410341032</v>
      </c>
      <c r="S585" s="42">
        <f t="shared" si="78"/>
        <v>17</v>
      </c>
      <c r="T585" s="5">
        <f t="shared" si="79"/>
        <v>3.9431825535494727</v>
      </c>
    </row>
    <row r="586" spans="1:20" x14ac:dyDescent="0.35">
      <c r="A586">
        <v>584</v>
      </c>
      <c r="B586" t="s">
        <v>45</v>
      </c>
      <c r="C586" s="3" t="s">
        <v>1211</v>
      </c>
      <c r="D586" s="5">
        <v>86400</v>
      </c>
      <c r="E586" s="5">
        <v>103255</v>
      </c>
      <c r="F586" t="s">
        <v>20</v>
      </c>
      <c r="G586">
        <v>1613</v>
      </c>
      <c r="H586" t="s">
        <v>21</v>
      </c>
      <c r="I586" t="s">
        <v>22</v>
      </c>
      <c r="J586">
        <v>1335330000</v>
      </c>
      <c r="K586">
        <v>1336539600</v>
      </c>
      <c r="L586" s="11">
        <f t="shared" si="72"/>
        <v>41024.208333333336</v>
      </c>
      <c r="M586" s="11">
        <f t="shared" si="73"/>
        <v>41038.208333333336</v>
      </c>
      <c r="N586" t="s">
        <v>28</v>
      </c>
      <c r="O586" t="str">
        <f t="shared" si="74"/>
        <v>technology</v>
      </c>
      <c r="P586" t="str">
        <f t="shared" si="75"/>
        <v>web</v>
      </c>
      <c r="Q586" s="4">
        <f t="shared" si="76"/>
        <v>1.1950810185185186</v>
      </c>
      <c r="R586" s="44">
        <f t="shared" si="77"/>
        <v>64.01425914445133</v>
      </c>
      <c r="S586" s="42">
        <f t="shared" si="78"/>
        <v>14</v>
      </c>
      <c r="T586" s="5">
        <f t="shared" si="79"/>
        <v>4.5724470817465237</v>
      </c>
    </row>
    <row r="587" spans="1:20" x14ac:dyDescent="0.35">
      <c r="A587">
        <v>585</v>
      </c>
      <c r="B587" t="s">
        <v>1212</v>
      </c>
      <c r="C587" s="3" t="s">
        <v>1213</v>
      </c>
      <c r="D587" s="5">
        <v>8900</v>
      </c>
      <c r="E587" s="5">
        <v>13065</v>
      </c>
      <c r="F587" t="s">
        <v>20</v>
      </c>
      <c r="G587">
        <v>136</v>
      </c>
      <c r="H587" t="s">
        <v>21</v>
      </c>
      <c r="I587" t="s">
        <v>22</v>
      </c>
      <c r="J587">
        <v>1268888400</v>
      </c>
      <c r="K587">
        <v>1269752400</v>
      </c>
      <c r="L587" s="11">
        <f t="shared" si="72"/>
        <v>40255.208333333336</v>
      </c>
      <c r="M587" s="11">
        <f t="shared" si="73"/>
        <v>40265.208333333336</v>
      </c>
      <c r="N587" t="s">
        <v>206</v>
      </c>
      <c r="O587" t="str">
        <f t="shared" si="74"/>
        <v>publishing</v>
      </c>
      <c r="P587" t="str">
        <f t="shared" si="75"/>
        <v>translations</v>
      </c>
      <c r="Q587" s="4">
        <f t="shared" si="76"/>
        <v>1.4679775280898877</v>
      </c>
      <c r="R587" s="44">
        <f t="shared" si="77"/>
        <v>96.066176470588232</v>
      </c>
      <c r="S587" s="42">
        <f t="shared" si="78"/>
        <v>10</v>
      </c>
      <c r="T587" s="5">
        <f t="shared" si="79"/>
        <v>9.6066176470588225</v>
      </c>
    </row>
    <row r="588" spans="1:20" x14ac:dyDescent="0.35">
      <c r="A588">
        <v>586</v>
      </c>
      <c r="B588" t="s">
        <v>1214</v>
      </c>
      <c r="C588" s="3" t="s">
        <v>1215</v>
      </c>
      <c r="D588" s="5">
        <v>700</v>
      </c>
      <c r="E588" s="5">
        <v>6654</v>
      </c>
      <c r="F588" t="s">
        <v>20</v>
      </c>
      <c r="G588">
        <v>130</v>
      </c>
      <c r="H588" t="s">
        <v>21</v>
      </c>
      <c r="I588" t="s">
        <v>22</v>
      </c>
      <c r="J588">
        <v>1289973600</v>
      </c>
      <c r="K588">
        <v>1291615200</v>
      </c>
      <c r="L588" s="11">
        <f t="shared" si="72"/>
        <v>40499.25</v>
      </c>
      <c r="M588" s="11">
        <f t="shared" si="73"/>
        <v>40518.25</v>
      </c>
      <c r="N588" t="s">
        <v>23</v>
      </c>
      <c r="O588" t="str">
        <f t="shared" si="74"/>
        <v>music</v>
      </c>
      <c r="P588" t="str">
        <f t="shared" si="75"/>
        <v>rock</v>
      </c>
      <c r="Q588" s="4">
        <f t="shared" si="76"/>
        <v>9.5057142857142853</v>
      </c>
      <c r="R588" s="44">
        <f t="shared" si="77"/>
        <v>51.184615384615384</v>
      </c>
      <c r="S588" s="42">
        <f t="shared" si="78"/>
        <v>19</v>
      </c>
      <c r="T588" s="5">
        <f t="shared" si="79"/>
        <v>2.6939271255060731</v>
      </c>
    </row>
    <row r="589" spans="1:20" x14ac:dyDescent="0.35">
      <c r="A589">
        <v>587</v>
      </c>
      <c r="B589" t="s">
        <v>1216</v>
      </c>
      <c r="C589" s="3" t="s">
        <v>1217</v>
      </c>
      <c r="D589" s="5">
        <v>9400</v>
      </c>
      <c r="E589" s="5">
        <v>6852</v>
      </c>
      <c r="F589" t="s">
        <v>14</v>
      </c>
      <c r="G589">
        <v>156</v>
      </c>
      <c r="H589" t="s">
        <v>15</v>
      </c>
      <c r="I589" t="s">
        <v>16</v>
      </c>
      <c r="J589">
        <v>1547877600</v>
      </c>
      <c r="K589">
        <v>1552366800</v>
      </c>
      <c r="L589" s="11">
        <f t="shared" si="72"/>
        <v>43484.25</v>
      </c>
      <c r="M589" s="11">
        <f t="shared" si="73"/>
        <v>43536.208333333328</v>
      </c>
      <c r="N589" t="s">
        <v>17</v>
      </c>
      <c r="O589" t="str">
        <f t="shared" si="74"/>
        <v>food</v>
      </c>
      <c r="P589" t="str">
        <f t="shared" si="75"/>
        <v>food trucks</v>
      </c>
      <c r="Q589" s="4">
        <f t="shared" si="76"/>
        <v>0.72893617021276591</v>
      </c>
      <c r="R589" s="44">
        <f t="shared" si="77"/>
        <v>43.92307692307692</v>
      </c>
      <c r="S589" s="42">
        <f t="shared" si="78"/>
        <v>51.958333333328483</v>
      </c>
      <c r="T589" s="5">
        <f t="shared" si="79"/>
        <v>0.84535192153483918</v>
      </c>
    </row>
    <row r="590" spans="1:20" x14ac:dyDescent="0.35">
      <c r="A590">
        <v>588</v>
      </c>
      <c r="B590" t="s">
        <v>1218</v>
      </c>
      <c r="C590" s="3" t="s">
        <v>1219</v>
      </c>
      <c r="D590" s="5">
        <v>157600</v>
      </c>
      <c r="E590" s="5">
        <v>124517</v>
      </c>
      <c r="F590" t="s">
        <v>14</v>
      </c>
      <c r="G590">
        <v>1368</v>
      </c>
      <c r="H590" t="s">
        <v>40</v>
      </c>
      <c r="I590" t="s">
        <v>41</v>
      </c>
      <c r="J590">
        <v>1269493200</v>
      </c>
      <c r="K590">
        <v>1272171600</v>
      </c>
      <c r="L590" s="11">
        <f t="shared" si="72"/>
        <v>40262.208333333336</v>
      </c>
      <c r="M590" s="11">
        <f t="shared" si="73"/>
        <v>40293.208333333336</v>
      </c>
      <c r="N590" t="s">
        <v>33</v>
      </c>
      <c r="O590" t="str">
        <f t="shared" si="74"/>
        <v>theater</v>
      </c>
      <c r="P590" t="str">
        <f t="shared" si="75"/>
        <v>plays</v>
      </c>
      <c r="Q590" s="4">
        <f t="shared" si="76"/>
        <v>0.7900824873096447</v>
      </c>
      <c r="R590" s="44">
        <f t="shared" si="77"/>
        <v>91.021198830409361</v>
      </c>
      <c r="S590" s="42">
        <f t="shared" si="78"/>
        <v>31</v>
      </c>
      <c r="T590" s="5">
        <f t="shared" si="79"/>
        <v>2.9361677042067535</v>
      </c>
    </row>
    <row r="591" spans="1:20" x14ac:dyDescent="0.35">
      <c r="A591">
        <v>589</v>
      </c>
      <c r="B591" t="s">
        <v>1220</v>
      </c>
      <c r="C591" s="3" t="s">
        <v>1221</v>
      </c>
      <c r="D591" s="5">
        <v>7900</v>
      </c>
      <c r="E591" s="5">
        <v>5113</v>
      </c>
      <c r="F591" t="s">
        <v>14</v>
      </c>
      <c r="G591">
        <v>102</v>
      </c>
      <c r="H591" t="s">
        <v>21</v>
      </c>
      <c r="I591" t="s">
        <v>22</v>
      </c>
      <c r="J591">
        <v>1436072400</v>
      </c>
      <c r="K591">
        <v>1436677200</v>
      </c>
      <c r="L591" s="11">
        <f t="shared" si="72"/>
        <v>42190.208333333328</v>
      </c>
      <c r="M591" s="11">
        <f t="shared" si="73"/>
        <v>42197.208333333328</v>
      </c>
      <c r="N591" t="s">
        <v>42</v>
      </c>
      <c r="O591" t="str">
        <f t="shared" si="74"/>
        <v>film &amp; video</v>
      </c>
      <c r="P591" t="str">
        <f t="shared" si="75"/>
        <v>documentary</v>
      </c>
      <c r="Q591" s="4">
        <f t="shared" si="76"/>
        <v>0.64721518987341775</v>
      </c>
      <c r="R591" s="44">
        <f t="shared" si="77"/>
        <v>50.127450980392155</v>
      </c>
      <c r="S591" s="42">
        <f t="shared" si="78"/>
        <v>7</v>
      </c>
      <c r="T591" s="5">
        <f t="shared" si="79"/>
        <v>7.1610644257703076</v>
      </c>
    </row>
    <row r="592" spans="1:20" ht="31" x14ac:dyDescent="0.35">
      <c r="A592">
        <v>590</v>
      </c>
      <c r="B592" t="s">
        <v>1222</v>
      </c>
      <c r="C592" s="3" t="s">
        <v>1223</v>
      </c>
      <c r="D592" s="5">
        <v>7100</v>
      </c>
      <c r="E592" s="5">
        <v>5824</v>
      </c>
      <c r="F592" t="s">
        <v>14</v>
      </c>
      <c r="G592">
        <v>86</v>
      </c>
      <c r="H592" t="s">
        <v>26</v>
      </c>
      <c r="I592" t="s">
        <v>27</v>
      </c>
      <c r="J592">
        <v>1419141600</v>
      </c>
      <c r="K592">
        <v>1420092000</v>
      </c>
      <c r="L592" s="11">
        <f t="shared" si="72"/>
        <v>41994.25</v>
      </c>
      <c r="M592" s="11">
        <f t="shared" si="73"/>
        <v>42005.25</v>
      </c>
      <c r="N592" t="s">
        <v>133</v>
      </c>
      <c r="O592" t="str">
        <f t="shared" si="74"/>
        <v>publishing</v>
      </c>
      <c r="P592" t="str">
        <f t="shared" si="75"/>
        <v>radio &amp; podcasts</v>
      </c>
      <c r="Q592" s="4">
        <f t="shared" si="76"/>
        <v>0.82028169014084507</v>
      </c>
      <c r="R592" s="44">
        <f t="shared" si="77"/>
        <v>67.720930232558146</v>
      </c>
      <c r="S592" s="42">
        <f t="shared" si="78"/>
        <v>11</v>
      </c>
      <c r="T592" s="5">
        <f t="shared" si="79"/>
        <v>6.1564482029598313</v>
      </c>
    </row>
    <row r="593" spans="1:20" x14ac:dyDescent="0.35">
      <c r="A593">
        <v>591</v>
      </c>
      <c r="B593" t="s">
        <v>1224</v>
      </c>
      <c r="C593" s="3" t="s">
        <v>1225</v>
      </c>
      <c r="D593" s="5">
        <v>600</v>
      </c>
      <c r="E593" s="5">
        <v>6226</v>
      </c>
      <c r="F593" t="s">
        <v>20</v>
      </c>
      <c r="G593">
        <v>102</v>
      </c>
      <c r="H593" t="s">
        <v>21</v>
      </c>
      <c r="I593" t="s">
        <v>22</v>
      </c>
      <c r="J593">
        <v>1279083600</v>
      </c>
      <c r="K593">
        <v>1279947600</v>
      </c>
      <c r="L593" s="11">
        <f t="shared" si="72"/>
        <v>40373.208333333336</v>
      </c>
      <c r="M593" s="11">
        <f t="shared" si="73"/>
        <v>40383.208333333336</v>
      </c>
      <c r="N593" t="s">
        <v>89</v>
      </c>
      <c r="O593" t="str">
        <f t="shared" si="74"/>
        <v>games</v>
      </c>
      <c r="P593" t="str">
        <f t="shared" si="75"/>
        <v>video games</v>
      </c>
      <c r="Q593" s="4">
        <f t="shared" si="76"/>
        <v>10.376666666666667</v>
      </c>
      <c r="R593" s="44">
        <f t="shared" si="77"/>
        <v>61.03921568627451</v>
      </c>
      <c r="S593" s="42">
        <f t="shared" si="78"/>
        <v>10</v>
      </c>
      <c r="T593" s="5">
        <f t="shared" si="79"/>
        <v>6.1039215686274506</v>
      </c>
    </row>
    <row r="594" spans="1:20" ht="31" x14ac:dyDescent="0.35">
      <c r="A594">
        <v>592</v>
      </c>
      <c r="B594" t="s">
        <v>1226</v>
      </c>
      <c r="C594" s="3" t="s">
        <v>1227</v>
      </c>
      <c r="D594" s="5">
        <v>156800</v>
      </c>
      <c r="E594" s="5">
        <v>20243</v>
      </c>
      <c r="F594" t="s">
        <v>14</v>
      </c>
      <c r="G594">
        <v>253</v>
      </c>
      <c r="H594" t="s">
        <v>21</v>
      </c>
      <c r="I594" t="s">
        <v>22</v>
      </c>
      <c r="J594">
        <v>1401426000</v>
      </c>
      <c r="K594">
        <v>1402203600</v>
      </c>
      <c r="L594" s="11">
        <f t="shared" si="72"/>
        <v>41789.208333333336</v>
      </c>
      <c r="M594" s="11">
        <f t="shared" si="73"/>
        <v>41798.208333333336</v>
      </c>
      <c r="N594" t="s">
        <v>33</v>
      </c>
      <c r="O594" t="str">
        <f t="shared" si="74"/>
        <v>theater</v>
      </c>
      <c r="P594" t="str">
        <f t="shared" si="75"/>
        <v>plays</v>
      </c>
      <c r="Q594" s="4">
        <f t="shared" si="76"/>
        <v>0.12910076530612244</v>
      </c>
      <c r="R594" s="44">
        <f t="shared" si="77"/>
        <v>80.011857707509876</v>
      </c>
      <c r="S594" s="42">
        <f t="shared" si="78"/>
        <v>9</v>
      </c>
      <c r="T594" s="5">
        <f t="shared" si="79"/>
        <v>8.8902064119455417</v>
      </c>
    </row>
    <row r="595" spans="1:20" x14ac:dyDescent="0.35">
      <c r="A595">
        <v>593</v>
      </c>
      <c r="B595" t="s">
        <v>1228</v>
      </c>
      <c r="C595" s="3" t="s">
        <v>1229</v>
      </c>
      <c r="D595" s="5">
        <v>121600</v>
      </c>
      <c r="E595" s="5">
        <v>188288</v>
      </c>
      <c r="F595" t="s">
        <v>20</v>
      </c>
      <c r="G595">
        <v>4006</v>
      </c>
      <c r="H595" t="s">
        <v>21</v>
      </c>
      <c r="I595" t="s">
        <v>22</v>
      </c>
      <c r="J595">
        <v>1395810000</v>
      </c>
      <c r="K595">
        <v>1396933200</v>
      </c>
      <c r="L595" s="11">
        <f t="shared" si="72"/>
        <v>41724.208333333336</v>
      </c>
      <c r="M595" s="11">
        <f t="shared" si="73"/>
        <v>41737.208333333336</v>
      </c>
      <c r="N595" t="s">
        <v>71</v>
      </c>
      <c r="O595" t="str">
        <f t="shared" si="74"/>
        <v>film &amp; video</v>
      </c>
      <c r="P595" t="str">
        <f t="shared" si="75"/>
        <v>animation</v>
      </c>
      <c r="Q595" s="4">
        <f t="shared" si="76"/>
        <v>1.5484210526315789</v>
      </c>
      <c r="R595" s="44">
        <f t="shared" si="77"/>
        <v>47.001497753369947</v>
      </c>
      <c r="S595" s="42">
        <f t="shared" si="78"/>
        <v>13</v>
      </c>
      <c r="T595" s="5">
        <f t="shared" si="79"/>
        <v>3.6154998271823038</v>
      </c>
    </row>
    <row r="596" spans="1:20" ht="31" x14ac:dyDescent="0.35">
      <c r="A596">
        <v>594</v>
      </c>
      <c r="B596" t="s">
        <v>1230</v>
      </c>
      <c r="C596" s="3" t="s">
        <v>1231</v>
      </c>
      <c r="D596" s="5">
        <v>157300</v>
      </c>
      <c r="E596" s="5">
        <v>11167</v>
      </c>
      <c r="F596" t="s">
        <v>14</v>
      </c>
      <c r="G596">
        <v>157</v>
      </c>
      <c r="H596" t="s">
        <v>21</v>
      </c>
      <c r="I596" t="s">
        <v>22</v>
      </c>
      <c r="J596">
        <v>1467003600</v>
      </c>
      <c r="K596">
        <v>1467262800</v>
      </c>
      <c r="L596" s="11">
        <f t="shared" si="72"/>
        <v>42548.208333333328</v>
      </c>
      <c r="M596" s="11">
        <f t="shared" si="73"/>
        <v>42551.208333333328</v>
      </c>
      <c r="N596" t="s">
        <v>33</v>
      </c>
      <c r="O596" t="str">
        <f t="shared" si="74"/>
        <v>theater</v>
      </c>
      <c r="P596" t="str">
        <f t="shared" si="75"/>
        <v>plays</v>
      </c>
      <c r="Q596" s="4">
        <f t="shared" si="76"/>
        <v>7.0991735537190084E-2</v>
      </c>
      <c r="R596" s="44">
        <f t="shared" si="77"/>
        <v>71.127388535031841</v>
      </c>
      <c r="S596" s="42">
        <f t="shared" si="78"/>
        <v>3</v>
      </c>
      <c r="T596" s="5">
        <f t="shared" si="79"/>
        <v>23.709129511677279</v>
      </c>
    </row>
    <row r="597" spans="1:20" ht="31" x14ac:dyDescent="0.35">
      <c r="A597">
        <v>595</v>
      </c>
      <c r="B597" t="s">
        <v>1232</v>
      </c>
      <c r="C597" s="3" t="s">
        <v>1233</v>
      </c>
      <c r="D597" s="5">
        <v>70300</v>
      </c>
      <c r="E597" s="5">
        <v>146595</v>
      </c>
      <c r="F597" t="s">
        <v>20</v>
      </c>
      <c r="G597">
        <v>1629</v>
      </c>
      <c r="H597" t="s">
        <v>21</v>
      </c>
      <c r="I597" t="s">
        <v>22</v>
      </c>
      <c r="J597">
        <v>1268715600</v>
      </c>
      <c r="K597">
        <v>1270530000</v>
      </c>
      <c r="L597" s="11">
        <f t="shared" si="72"/>
        <v>40253.208333333336</v>
      </c>
      <c r="M597" s="11">
        <f t="shared" si="73"/>
        <v>40274.208333333336</v>
      </c>
      <c r="N597" t="s">
        <v>33</v>
      </c>
      <c r="O597" t="str">
        <f t="shared" si="74"/>
        <v>theater</v>
      </c>
      <c r="P597" t="str">
        <f t="shared" si="75"/>
        <v>plays</v>
      </c>
      <c r="Q597" s="4">
        <f t="shared" si="76"/>
        <v>2.0852773826458035</v>
      </c>
      <c r="R597" s="44">
        <f t="shared" si="77"/>
        <v>89.99079189686924</v>
      </c>
      <c r="S597" s="42">
        <f t="shared" si="78"/>
        <v>21</v>
      </c>
      <c r="T597" s="5">
        <f t="shared" si="79"/>
        <v>4.2852758046128212</v>
      </c>
    </row>
    <row r="598" spans="1:20" x14ac:dyDescent="0.35">
      <c r="A598">
        <v>596</v>
      </c>
      <c r="B598" t="s">
        <v>1234</v>
      </c>
      <c r="C598" s="3" t="s">
        <v>1235</v>
      </c>
      <c r="D598" s="5">
        <v>7900</v>
      </c>
      <c r="E598" s="5">
        <v>7875</v>
      </c>
      <c r="F598" t="s">
        <v>14</v>
      </c>
      <c r="G598">
        <v>183</v>
      </c>
      <c r="H598" t="s">
        <v>21</v>
      </c>
      <c r="I598" t="s">
        <v>22</v>
      </c>
      <c r="J598">
        <v>1457157600</v>
      </c>
      <c r="K598">
        <v>1457762400</v>
      </c>
      <c r="L598" s="11">
        <f t="shared" si="72"/>
        <v>42434.25</v>
      </c>
      <c r="M598" s="11">
        <f t="shared" si="73"/>
        <v>42441.25</v>
      </c>
      <c r="N598" t="s">
        <v>53</v>
      </c>
      <c r="O598" t="str">
        <f t="shared" si="74"/>
        <v>film &amp; video</v>
      </c>
      <c r="P598" t="str">
        <f t="shared" si="75"/>
        <v>drama</v>
      </c>
      <c r="Q598" s="4">
        <f t="shared" si="76"/>
        <v>0.99683544303797467</v>
      </c>
      <c r="R598" s="44">
        <f t="shared" si="77"/>
        <v>43.032786885245905</v>
      </c>
      <c r="S598" s="42">
        <f t="shared" si="78"/>
        <v>7</v>
      </c>
      <c r="T598" s="5">
        <f t="shared" si="79"/>
        <v>6.1475409836065582</v>
      </c>
    </row>
    <row r="599" spans="1:20" x14ac:dyDescent="0.35">
      <c r="A599">
        <v>597</v>
      </c>
      <c r="B599" t="s">
        <v>1236</v>
      </c>
      <c r="C599" s="3" t="s">
        <v>1237</v>
      </c>
      <c r="D599" s="5">
        <v>73800</v>
      </c>
      <c r="E599" s="5">
        <v>148779</v>
      </c>
      <c r="F599" t="s">
        <v>20</v>
      </c>
      <c r="G599">
        <v>2188</v>
      </c>
      <c r="H599" t="s">
        <v>21</v>
      </c>
      <c r="I599" t="s">
        <v>22</v>
      </c>
      <c r="J599">
        <v>1573970400</v>
      </c>
      <c r="K599">
        <v>1575525600</v>
      </c>
      <c r="L599" s="11">
        <f t="shared" si="72"/>
        <v>43786.25</v>
      </c>
      <c r="M599" s="11">
        <f t="shared" si="73"/>
        <v>43804.25</v>
      </c>
      <c r="N599" t="s">
        <v>33</v>
      </c>
      <c r="O599" t="str">
        <f t="shared" si="74"/>
        <v>theater</v>
      </c>
      <c r="P599" t="str">
        <f t="shared" si="75"/>
        <v>plays</v>
      </c>
      <c r="Q599" s="4">
        <f t="shared" si="76"/>
        <v>2.0159756097560977</v>
      </c>
      <c r="R599" s="44">
        <f t="shared" si="77"/>
        <v>67.997714808043881</v>
      </c>
      <c r="S599" s="42">
        <f t="shared" si="78"/>
        <v>18</v>
      </c>
      <c r="T599" s="5">
        <f t="shared" si="79"/>
        <v>3.7776508226691043</v>
      </c>
    </row>
    <row r="600" spans="1:20" x14ac:dyDescent="0.35">
      <c r="A600">
        <v>598</v>
      </c>
      <c r="B600" t="s">
        <v>1238</v>
      </c>
      <c r="C600" s="3" t="s">
        <v>1239</v>
      </c>
      <c r="D600" s="5">
        <v>108500</v>
      </c>
      <c r="E600" s="5">
        <v>175868</v>
      </c>
      <c r="F600" t="s">
        <v>20</v>
      </c>
      <c r="G600">
        <v>2409</v>
      </c>
      <c r="H600" t="s">
        <v>107</v>
      </c>
      <c r="I600" t="s">
        <v>108</v>
      </c>
      <c r="J600">
        <v>1276578000</v>
      </c>
      <c r="K600">
        <v>1279083600</v>
      </c>
      <c r="L600" s="11">
        <f t="shared" si="72"/>
        <v>40344.208333333336</v>
      </c>
      <c r="M600" s="11">
        <f t="shared" si="73"/>
        <v>40373.208333333336</v>
      </c>
      <c r="N600" t="s">
        <v>23</v>
      </c>
      <c r="O600" t="str">
        <f t="shared" si="74"/>
        <v>music</v>
      </c>
      <c r="P600" t="str">
        <f t="shared" si="75"/>
        <v>rock</v>
      </c>
      <c r="Q600" s="4">
        <f t="shared" si="76"/>
        <v>1.6209032258064515</v>
      </c>
      <c r="R600" s="44">
        <f t="shared" si="77"/>
        <v>73.004566210045667</v>
      </c>
      <c r="S600" s="42">
        <f t="shared" si="78"/>
        <v>29</v>
      </c>
      <c r="T600" s="5">
        <f t="shared" si="79"/>
        <v>2.5173988348291609</v>
      </c>
    </row>
    <row r="601" spans="1:20" ht="31" x14ac:dyDescent="0.35">
      <c r="A601">
        <v>599</v>
      </c>
      <c r="B601" t="s">
        <v>1240</v>
      </c>
      <c r="C601" s="3" t="s">
        <v>1241</v>
      </c>
      <c r="D601" s="5">
        <v>140300</v>
      </c>
      <c r="E601" s="5">
        <v>5112</v>
      </c>
      <c r="F601" t="s">
        <v>14</v>
      </c>
      <c r="G601">
        <v>82</v>
      </c>
      <c r="H601" t="s">
        <v>36</v>
      </c>
      <c r="I601" t="s">
        <v>37</v>
      </c>
      <c r="J601">
        <v>1423720800</v>
      </c>
      <c r="K601">
        <v>1424412000</v>
      </c>
      <c r="L601" s="11">
        <f t="shared" si="72"/>
        <v>42047.25</v>
      </c>
      <c r="M601" s="11">
        <f t="shared" si="73"/>
        <v>42055.25</v>
      </c>
      <c r="N601" t="s">
        <v>42</v>
      </c>
      <c r="O601" t="str">
        <f t="shared" si="74"/>
        <v>film &amp; video</v>
      </c>
      <c r="P601" t="str">
        <f t="shared" si="75"/>
        <v>documentary</v>
      </c>
      <c r="Q601" s="4">
        <f t="shared" si="76"/>
        <v>3.6436208125445471E-2</v>
      </c>
      <c r="R601" s="44">
        <f t="shared" si="77"/>
        <v>62.341463414634148</v>
      </c>
      <c r="S601" s="42">
        <f t="shared" si="78"/>
        <v>8</v>
      </c>
      <c r="T601" s="5">
        <f t="shared" si="79"/>
        <v>7.7926829268292686</v>
      </c>
    </row>
    <row r="602" spans="1:20" x14ac:dyDescent="0.35">
      <c r="A602">
        <v>600</v>
      </c>
      <c r="B602" t="s">
        <v>1242</v>
      </c>
      <c r="C602" s="3" t="s">
        <v>1243</v>
      </c>
      <c r="D602" s="5">
        <v>100</v>
      </c>
      <c r="E602" s="5">
        <v>5</v>
      </c>
      <c r="F602" t="s">
        <v>14</v>
      </c>
      <c r="G602">
        <v>1</v>
      </c>
      <c r="H602" t="s">
        <v>40</v>
      </c>
      <c r="I602" t="s">
        <v>41</v>
      </c>
      <c r="J602">
        <v>1375160400</v>
      </c>
      <c r="K602">
        <v>1376197200</v>
      </c>
      <c r="L602" s="11">
        <f t="shared" si="72"/>
        <v>41485.208333333336</v>
      </c>
      <c r="M602" s="11">
        <f t="shared" si="73"/>
        <v>41497.208333333336</v>
      </c>
      <c r="N602" t="s">
        <v>17</v>
      </c>
      <c r="O602" t="str">
        <f t="shared" si="74"/>
        <v>food</v>
      </c>
      <c r="P602" t="str">
        <f t="shared" si="75"/>
        <v>food trucks</v>
      </c>
      <c r="Q602" s="4">
        <f t="shared" si="76"/>
        <v>0.05</v>
      </c>
      <c r="R602" s="44">
        <f t="shared" si="77"/>
        <v>5</v>
      </c>
      <c r="S602" s="42">
        <f t="shared" si="78"/>
        <v>12</v>
      </c>
      <c r="T602" s="5">
        <f t="shared" si="79"/>
        <v>0.41666666666666669</v>
      </c>
    </row>
    <row r="603" spans="1:20" x14ac:dyDescent="0.35">
      <c r="A603">
        <v>601</v>
      </c>
      <c r="B603" t="s">
        <v>1244</v>
      </c>
      <c r="C603" s="3" t="s">
        <v>1245</v>
      </c>
      <c r="D603" s="5">
        <v>6300</v>
      </c>
      <c r="E603" s="5">
        <v>13018</v>
      </c>
      <c r="F603" t="s">
        <v>20</v>
      </c>
      <c r="G603">
        <v>194</v>
      </c>
      <c r="H603" t="s">
        <v>21</v>
      </c>
      <c r="I603" t="s">
        <v>22</v>
      </c>
      <c r="J603">
        <v>1401426000</v>
      </c>
      <c r="K603">
        <v>1402894800</v>
      </c>
      <c r="L603" s="11">
        <f t="shared" si="72"/>
        <v>41789.208333333336</v>
      </c>
      <c r="M603" s="11">
        <f t="shared" si="73"/>
        <v>41806.208333333336</v>
      </c>
      <c r="N603" t="s">
        <v>65</v>
      </c>
      <c r="O603" t="str">
        <f t="shared" si="74"/>
        <v>technology</v>
      </c>
      <c r="P603" t="str">
        <f t="shared" si="75"/>
        <v>wearables</v>
      </c>
      <c r="Q603" s="4">
        <f t="shared" si="76"/>
        <v>2.0663492063492064</v>
      </c>
      <c r="R603" s="44">
        <f t="shared" si="77"/>
        <v>67.103092783505161</v>
      </c>
      <c r="S603" s="42">
        <f t="shared" si="78"/>
        <v>17</v>
      </c>
      <c r="T603" s="5">
        <f t="shared" si="79"/>
        <v>3.9472407519708916</v>
      </c>
    </row>
    <row r="604" spans="1:20" ht="31" x14ac:dyDescent="0.35">
      <c r="A604">
        <v>602</v>
      </c>
      <c r="B604" t="s">
        <v>1246</v>
      </c>
      <c r="C604" s="3" t="s">
        <v>1247</v>
      </c>
      <c r="D604" s="5">
        <v>71100</v>
      </c>
      <c r="E604" s="5">
        <v>91176</v>
      </c>
      <c r="F604" t="s">
        <v>20</v>
      </c>
      <c r="G604">
        <v>1140</v>
      </c>
      <c r="H604" t="s">
        <v>21</v>
      </c>
      <c r="I604" t="s">
        <v>22</v>
      </c>
      <c r="J604">
        <v>1433480400</v>
      </c>
      <c r="K604">
        <v>1434430800</v>
      </c>
      <c r="L604" s="11">
        <f t="shared" si="72"/>
        <v>42160.208333333328</v>
      </c>
      <c r="M604" s="11">
        <f t="shared" si="73"/>
        <v>42171.208333333328</v>
      </c>
      <c r="N604" t="s">
        <v>33</v>
      </c>
      <c r="O604" t="str">
        <f t="shared" si="74"/>
        <v>theater</v>
      </c>
      <c r="P604" t="str">
        <f t="shared" si="75"/>
        <v>plays</v>
      </c>
      <c r="Q604" s="4">
        <f t="shared" si="76"/>
        <v>1.2823628691983122</v>
      </c>
      <c r="R604" s="44">
        <f t="shared" si="77"/>
        <v>79.978947368421046</v>
      </c>
      <c r="S604" s="42">
        <f t="shared" si="78"/>
        <v>11</v>
      </c>
      <c r="T604" s="5">
        <f t="shared" si="79"/>
        <v>7.270813397129186</v>
      </c>
    </row>
    <row r="605" spans="1:20" x14ac:dyDescent="0.35">
      <c r="A605">
        <v>603</v>
      </c>
      <c r="B605" t="s">
        <v>1248</v>
      </c>
      <c r="C605" s="3" t="s">
        <v>1249</v>
      </c>
      <c r="D605" s="5">
        <v>5300</v>
      </c>
      <c r="E605" s="5">
        <v>6342</v>
      </c>
      <c r="F605" t="s">
        <v>20</v>
      </c>
      <c r="G605">
        <v>102</v>
      </c>
      <c r="H605" t="s">
        <v>21</v>
      </c>
      <c r="I605" t="s">
        <v>22</v>
      </c>
      <c r="J605">
        <v>1555563600</v>
      </c>
      <c r="K605">
        <v>1557896400</v>
      </c>
      <c r="L605" s="11">
        <f t="shared" si="72"/>
        <v>43573.208333333328</v>
      </c>
      <c r="M605" s="11">
        <f t="shared" si="73"/>
        <v>43600.208333333328</v>
      </c>
      <c r="N605" t="s">
        <v>33</v>
      </c>
      <c r="O605" t="str">
        <f t="shared" si="74"/>
        <v>theater</v>
      </c>
      <c r="P605" t="str">
        <f t="shared" si="75"/>
        <v>plays</v>
      </c>
      <c r="Q605" s="4">
        <f t="shared" si="76"/>
        <v>1.1966037735849056</v>
      </c>
      <c r="R605" s="44">
        <f t="shared" si="77"/>
        <v>62.176470588235297</v>
      </c>
      <c r="S605" s="42">
        <f t="shared" si="78"/>
        <v>27</v>
      </c>
      <c r="T605" s="5">
        <f t="shared" si="79"/>
        <v>2.3028322440087146</v>
      </c>
    </row>
    <row r="606" spans="1:20" x14ac:dyDescent="0.35">
      <c r="A606">
        <v>604</v>
      </c>
      <c r="B606" t="s">
        <v>1250</v>
      </c>
      <c r="C606" s="3" t="s">
        <v>1251</v>
      </c>
      <c r="D606" s="5">
        <v>88700</v>
      </c>
      <c r="E606" s="5">
        <v>151438</v>
      </c>
      <c r="F606" t="s">
        <v>20</v>
      </c>
      <c r="G606">
        <v>2857</v>
      </c>
      <c r="H606" t="s">
        <v>21</v>
      </c>
      <c r="I606" t="s">
        <v>22</v>
      </c>
      <c r="J606">
        <v>1295676000</v>
      </c>
      <c r="K606">
        <v>1297490400</v>
      </c>
      <c r="L606" s="11">
        <f t="shared" si="72"/>
        <v>40565.25</v>
      </c>
      <c r="M606" s="11">
        <f t="shared" si="73"/>
        <v>40586.25</v>
      </c>
      <c r="N606" t="s">
        <v>33</v>
      </c>
      <c r="O606" t="str">
        <f t="shared" si="74"/>
        <v>theater</v>
      </c>
      <c r="P606" t="str">
        <f t="shared" si="75"/>
        <v>plays</v>
      </c>
      <c r="Q606" s="4">
        <f t="shared" si="76"/>
        <v>1.7073055242390078</v>
      </c>
      <c r="R606" s="44">
        <f t="shared" si="77"/>
        <v>53.005950297514879</v>
      </c>
      <c r="S606" s="42">
        <f t="shared" si="78"/>
        <v>21</v>
      </c>
      <c r="T606" s="5">
        <f t="shared" si="79"/>
        <v>2.5240928713102324</v>
      </c>
    </row>
    <row r="607" spans="1:20" x14ac:dyDescent="0.35">
      <c r="A607">
        <v>605</v>
      </c>
      <c r="B607" t="s">
        <v>1252</v>
      </c>
      <c r="C607" s="3" t="s">
        <v>1253</v>
      </c>
      <c r="D607" s="5">
        <v>3300</v>
      </c>
      <c r="E607" s="5">
        <v>6178</v>
      </c>
      <c r="F607" t="s">
        <v>20</v>
      </c>
      <c r="G607">
        <v>107</v>
      </c>
      <c r="H607" t="s">
        <v>21</v>
      </c>
      <c r="I607" t="s">
        <v>22</v>
      </c>
      <c r="J607">
        <v>1443848400</v>
      </c>
      <c r="K607">
        <v>1447394400</v>
      </c>
      <c r="L607" s="11">
        <f t="shared" si="72"/>
        <v>42280.208333333328</v>
      </c>
      <c r="M607" s="11">
        <f t="shared" si="73"/>
        <v>42321.25</v>
      </c>
      <c r="N607" t="s">
        <v>68</v>
      </c>
      <c r="O607" t="str">
        <f t="shared" si="74"/>
        <v>publishing</v>
      </c>
      <c r="P607" t="str">
        <f t="shared" si="75"/>
        <v>nonfiction</v>
      </c>
      <c r="Q607" s="4">
        <f t="shared" si="76"/>
        <v>1.8721212121212121</v>
      </c>
      <c r="R607" s="44">
        <f t="shared" si="77"/>
        <v>57.738317757009348</v>
      </c>
      <c r="S607" s="42">
        <f t="shared" si="78"/>
        <v>41.041666666671517</v>
      </c>
      <c r="T607" s="5">
        <f t="shared" si="79"/>
        <v>1.4068219555005692</v>
      </c>
    </row>
    <row r="608" spans="1:20" x14ac:dyDescent="0.35">
      <c r="A608">
        <v>606</v>
      </c>
      <c r="B608" t="s">
        <v>1254</v>
      </c>
      <c r="C608" s="3" t="s">
        <v>1255</v>
      </c>
      <c r="D608" s="5">
        <v>3400</v>
      </c>
      <c r="E608" s="5">
        <v>6405</v>
      </c>
      <c r="F608" t="s">
        <v>20</v>
      </c>
      <c r="G608">
        <v>160</v>
      </c>
      <c r="H608" t="s">
        <v>40</v>
      </c>
      <c r="I608" t="s">
        <v>41</v>
      </c>
      <c r="J608">
        <v>1457330400</v>
      </c>
      <c r="K608">
        <v>1458277200</v>
      </c>
      <c r="L608" s="11">
        <f t="shared" si="72"/>
        <v>42436.25</v>
      </c>
      <c r="M608" s="11">
        <f t="shared" si="73"/>
        <v>42447.208333333328</v>
      </c>
      <c r="N608" t="s">
        <v>23</v>
      </c>
      <c r="O608" t="str">
        <f t="shared" si="74"/>
        <v>music</v>
      </c>
      <c r="P608" t="str">
        <f t="shared" si="75"/>
        <v>rock</v>
      </c>
      <c r="Q608" s="4">
        <f t="shared" si="76"/>
        <v>1.8838235294117647</v>
      </c>
      <c r="R608" s="44">
        <f t="shared" si="77"/>
        <v>40.03125</v>
      </c>
      <c r="S608" s="42">
        <f t="shared" si="78"/>
        <v>10.958333333328483</v>
      </c>
      <c r="T608" s="5">
        <f t="shared" si="79"/>
        <v>3.6530418250966741</v>
      </c>
    </row>
    <row r="609" spans="1:20" x14ac:dyDescent="0.35">
      <c r="A609">
        <v>607</v>
      </c>
      <c r="B609" t="s">
        <v>1256</v>
      </c>
      <c r="C609" s="3" t="s">
        <v>1257</v>
      </c>
      <c r="D609" s="5">
        <v>137600</v>
      </c>
      <c r="E609" s="5">
        <v>180667</v>
      </c>
      <c r="F609" t="s">
        <v>20</v>
      </c>
      <c r="G609">
        <v>2230</v>
      </c>
      <c r="H609" t="s">
        <v>21</v>
      </c>
      <c r="I609" t="s">
        <v>22</v>
      </c>
      <c r="J609">
        <v>1395550800</v>
      </c>
      <c r="K609">
        <v>1395723600</v>
      </c>
      <c r="L609" s="11">
        <f t="shared" si="72"/>
        <v>41721.208333333336</v>
      </c>
      <c r="M609" s="11">
        <f t="shared" si="73"/>
        <v>41723.208333333336</v>
      </c>
      <c r="N609" t="s">
        <v>17</v>
      </c>
      <c r="O609" t="str">
        <f t="shared" si="74"/>
        <v>food</v>
      </c>
      <c r="P609" t="str">
        <f t="shared" si="75"/>
        <v>food trucks</v>
      </c>
      <c r="Q609" s="4">
        <f t="shared" si="76"/>
        <v>1.3129869186046512</v>
      </c>
      <c r="R609" s="44">
        <f t="shared" si="77"/>
        <v>81.016591928251117</v>
      </c>
      <c r="S609" s="42">
        <f t="shared" si="78"/>
        <v>2</v>
      </c>
      <c r="T609" s="5">
        <f t="shared" si="79"/>
        <v>40.508295964125558</v>
      </c>
    </row>
    <row r="610" spans="1:20" x14ac:dyDescent="0.35">
      <c r="A610">
        <v>608</v>
      </c>
      <c r="B610" t="s">
        <v>1258</v>
      </c>
      <c r="C610" s="3" t="s">
        <v>1259</v>
      </c>
      <c r="D610" s="5">
        <v>3900</v>
      </c>
      <c r="E610" s="5">
        <v>11075</v>
      </c>
      <c r="F610" t="s">
        <v>20</v>
      </c>
      <c r="G610">
        <v>316</v>
      </c>
      <c r="H610" t="s">
        <v>21</v>
      </c>
      <c r="I610" t="s">
        <v>22</v>
      </c>
      <c r="J610">
        <v>1551852000</v>
      </c>
      <c r="K610">
        <v>1552197600</v>
      </c>
      <c r="L610" s="11">
        <f t="shared" si="72"/>
        <v>43530.25</v>
      </c>
      <c r="M610" s="11">
        <f t="shared" si="73"/>
        <v>43534.25</v>
      </c>
      <c r="N610" t="s">
        <v>159</v>
      </c>
      <c r="O610" t="str">
        <f t="shared" si="74"/>
        <v>music</v>
      </c>
      <c r="P610" t="str">
        <f t="shared" si="75"/>
        <v>jazz</v>
      </c>
      <c r="Q610" s="4">
        <f t="shared" si="76"/>
        <v>2.8397435897435899</v>
      </c>
      <c r="R610" s="44">
        <f t="shared" si="77"/>
        <v>35.047468354430379</v>
      </c>
      <c r="S610" s="42">
        <f t="shared" si="78"/>
        <v>4</v>
      </c>
      <c r="T610" s="5">
        <f t="shared" si="79"/>
        <v>8.7618670886075947</v>
      </c>
    </row>
    <row r="611" spans="1:20" x14ac:dyDescent="0.35">
      <c r="A611">
        <v>609</v>
      </c>
      <c r="B611" t="s">
        <v>1260</v>
      </c>
      <c r="C611" s="3" t="s">
        <v>1261</v>
      </c>
      <c r="D611" s="5">
        <v>10000</v>
      </c>
      <c r="E611" s="5">
        <v>12042</v>
      </c>
      <c r="F611" t="s">
        <v>20</v>
      </c>
      <c r="G611">
        <v>117</v>
      </c>
      <c r="H611" t="s">
        <v>21</v>
      </c>
      <c r="I611" t="s">
        <v>22</v>
      </c>
      <c r="J611">
        <v>1547618400</v>
      </c>
      <c r="K611">
        <v>1549087200</v>
      </c>
      <c r="L611" s="11">
        <f t="shared" si="72"/>
        <v>43481.25</v>
      </c>
      <c r="M611" s="11">
        <f t="shared" si="73"/>
        <v>43498.25</v>
      </c>
      <c r="N611" t="s">
        <v>474</v>
      </c>
      <c r="O611" t="str">
        <f t="shared" si="74"/>
        <v>film &amp; video</v>
      </c>
      <c r="P611" t="str">
        <f t="shared" si="75"/>
        <v>science fiction</v>
      </c>
      <c r="Q611" s="4">
        <f t="shared" si="76"/>
        <v>1.2041999999999999</v>
      </c>
      <c r="R611" s="44">
        <f t="shared" si="77"/>
        <v>102.92307692307692</v>
      </c>
      <c r="S611" s="42">
        <f t="shared" si="78"/>
        <v>17</v>
      </c>
      <c r="T611" s="5">
        <f t="shared" si="79"/>
        <v>6.0542986425339365</v>
      </c>
    </row>
    <row r="612" spans="1:20" ht="31" x14ac:dyDescent="0.35">
      <c r="A612">
        <v>610</v>
      </c>
      <c r="B612" t="s">
        <v>1262</v>
      </c>
      <c r="C612" s="3" t="s">
        <v>1263</v>
      </c>
      <c r="D612" s="5">
        <v>42800</v>
      </c>
      <c r="E612" s="5">
        <v>179356</v>
      </c>
      <c r="F612" t="s">
        <v>20</v>
      </c>
      <c r="G612">
        <v>6406</v>
      </c>
      <c r="H612" t="s">
        <v>21</v>
      </c>
      <c r="I612" t="s">
        <v>22</v>
      </c>
      <c r="J612">
        <v>1355637600</v>
      </c>
      <c r="K612">
        <v>1356847200</v>
      </c>
      <c r="L612" s="11">
        <f t="shared" si="72"/>
        <v>41259.25</v>
      </c>
      <c r="M612" s="11">
        <f t="shared" si="73"/>
        <v>41273.25</v>
      </c>
      <c r="N612" t="s">
        <v>33</v>
      </c>
      <c r="O612" t="str">
        <f t="shared" si="74"/>
        <v>theater</v>
      </c>
      <c r="P612" t="str">
        <f t="shared" si="75"/>
        <v>plays</v>
      </c>
      <c r="Q612" s="4">
        <f t="shared" si="76"/>
        <v>4.1905607476635511</v>
      </c>
      <c r="R612" s="44">
        <f t="shared" si="77"/>
        <v>27.998126756166094</v>
      </c>
      <c r="S612" s="42">
        <f t="shared" si="78"/>
        <v>14</v>
      </c>
      <c r="T612" s="5">
        <f t="shared" si="79"/>
        <v>1.9998661968690068</v>
      </c>
    </row>
    <row r="613" spans="1:20" x14ac:dyDescent="0.35">
      <c r="A613">
        <v>611</v>
      </c>
      <c r="B613" t="s">
        <v>1264</v>
      </c>
      <c r="C613" s="3" t="s">
        <v>1265</v>
      </c>
      <c r="D613" s="5">
        <v>8200</v>
      </c>
      <c r="E613" s="5">
        <v>1136</v>
      </c>
      <c r="F613" t="s">
        <v>74</v>
      </c>
      <c r="G613">
        <v>15</v>
      </c>
      <c r="H613" t="s">
        <v>21</v>
      </c>
      <c r="I613" t="s">
        <v>22</v>
      </c>
      <c r="J613">
        <v>1374728400</v>
      </c>
      <c r="K613">
        <v>1375765200</v>
      </c>
      <c r="L613" s="11">
        <f t="shared" si="72"/>
        <v>41480.208333333336</v>
      </c>
      <c r="M613" s="11">
        <f t="shared" si="73"/>
        <v>41492.208333333336</v>
      </c>
      <c r="N613" t="s">
        <v>33</v>
      </c>
      <c r="O613" t="str">
        <f t="shared" si="74"/>
        <v>theater</v>
      </c>
      <c r="P613" t="str">
        <f t="shared" si="75"/>
        <v>plays</v>
      </c>
      <c r="Q613" s="4">
        <f t="shared" si="76"/>
        <v>0.13853658536585367</v>
      </c>
      <c r="R613" s="44">
        <f t="shared" si="77"/>
        <v>75.733333333333334</v>
      </c>
      <c r="S613" s="42">
        <f t="shared" si="78"/>
        <v>12</v>
      </c>
      <c r="T613" s="5">
        <f t="shared" si="79"/>
        <v>6.3111111111111109</v>
      </c>
    </row>
    <row r="614" spans="1:20" x14ac:dyDescent="0.35">
      <c r="A614">
        <v>612</v>
      </c>
      <c r="B614" t="s">
        <v>1266</v>
      </c>
      <c r="C614" s="3" t="s">
        <v>1267</v>
      </c>
      <c r="D614" s="5">
        <v>6200</v>
      </c>
      <c r="E614" s="5">
        <v>8645</v>
      </c>
      <c r="F614" t="s">
        <v>20</v>
      </c>
      <c r="G614">
        <v>192</v>
      </c>
      <c r="H614" t="s">
        <v>21</v>
      </c>
      <c r="I614" t="s">
        <v>22</v>
      </c>
      <c r="J614">
        <v>1287810000</v>
      </c>
      <c r="K614">
        <v>1289800800</v>
      </c>
      <c r="L614" s="11">
        <f t="shared" si="72"/>
        <v>40474.208333333336</v>
      </c>
      <c r="M614" s="11">
        <f t="shared" si="73"/>
        <v>40497.25</v>
      </c>
      <c r="N614" t="s">
        <v>50</v>
      </c>
      <c r="O614" t="str">
        <f t="shared" si="74"/>
        <v>music</v>
      </c>
      <c r="P614" t="str">
        <f t="shared" si="75"/>
        <v>electric music</v>
      </c>
      <c r="Q614" s="4">
        <f t="shared" si="76"/>
        <v>1.3943548387096774</v>
      </c>
      <c r="R614" s="44">
        <f t="shared" si="77"/>
        <v>45.026041666666664</v>
      </c>
      <c r="S614" s="42">
        <f t="shared" si="78"/>
        <v>23.041666666664241</v>
      </c>
      <c r="T614" s="5">
        <f t="shared" si="79"/>
        <v>1.9541139240508385</v>
      </c>
    </row>
    <row r="615" spans="1:20" x14ac:dyDescent="0.35">
      <c r="A615">
        <v>613</v>
      </c>
      <c r="B615" t="s">
        <v>1268</v>
      </c>
      <c r="C615" s="3" t="s">
        <v>1269</v>
      </c>
      <c r="D615" s="5">
        <v>1100</v>
      </c>
      <c r="E615" s="5">
        <v>1914</v>
      </c>
      <c r="F615" t="s">
        <v>20</v>
      </c>
      <c r="G615">
        <v>26</v>
      </c>
      <c r="H615" t="s">
        <v>15</v>
      </c>
      <c r="I615" t="s">
        <v>16</v>
      </c>
      <c r="J615">
        <v>1503723600</v>
      </c>
      <c r="K615">
        <v>1504501200</v>
      </c>
      <c r="L615" s="11">
        <f t="shared" si="72"/>
        <v>42973.208333333328</v>
      </c>
      <c r="M615" s="11">
        <f t="shared" si="73"/>
        <v>42982.208333333328</v>
      </c>
      <c r="N615" t="s">
        <v>33</v>
      </c>
      <c r="O615" t="str">
        <f t="shared" si="74"/>
        <v>theater</v>
      </c>
      <c r="P615" t="str">
        <f t="shared" si="75"/>
        <v>plays</v>
      </c>
      <c r="Q615" s="4">
        <f t="shared" si="76"/>
        <v>1.74</v>
      </c>
      <c r="R615" s="44">
        <f t="shared" si="77"/>
        <v>73.615384615384613</v>
      </c>
      <c r="S615" s="42">
        <f t="shared" si="78"/>
        <v>9</v>
      </c>
      <c r="T615" s="5">
        <f t="shared" si="79"/>
        <v>8.1794871794871788</v>
      </c>
    </row>
    <row r="616" spans="1:20" ht="31" x14ac:dyDescent="0.35">
      <c r="A616">
        <v>614</v>
      </c>
      <c r="B616" t="s">
        <v>1270</v>
      </c>
      <c r="C616" s="3" t="s">
        <v>1271</v>
      </c>
      <c r="D616" s="5">
        <v>26500</v>
      </c>
      <c r="E616" s="5">
        <v>41205</v>
      </c>
      <c r="F616" t="s">
        <v>20</v>
      </c>
      <c r="G616">
        <v>723</v>
      </c>
      <c r="H616" t="s">
        <v>21</v>
      </c>
      <c r="I616" t="s">
        <v>22</v>
      </c>
      <c r="J616">
        <v>1484114400</v>
      </c>
      <c r="K616">
        <v>1485669600</v>
      </c>
      <c r="L616" s="11">
        <f t="shared" si="72"/>
        <v>42746.25</v>
      </c>
      <c r="M616" s="11">
        <f t="shared" si="73"/>
        <v>42764.25</v>
      </c>
      <c r="N616" t="s">
        <v>33</v>
      </c>
      <c r="O616" t="str">
        <f t="shared" si="74"/>
        <v>theater</v>
      </c>
      <c r="P616" t="str">
        <f t="shared" si="75"/>
        <v>plays</v>
      </c>
      <c r="Q616" s="4">
        <f t="shared" si="76"/>
        <v>1.5549056603773586</v>
      </c>
      <c r="R616" s="44">
        <f t="shared" si="77"/>
        <v>56.991701244813278</v>
      </c>
      <c r="S616" s="42">
        <f t="shared" si="78"/>
        <v>18</v>
      </c>
      <c r="T616" s="5">
        <f t="shared" si="79"/>
        <v>3.1662056247118486</v>
      </c>
    </row>
    <row r="617" spans="1:20" x14ac:dyDescent="0.35">
      <c r="A617">
        <v>615</v>
      </c>
      <c r="B617" t="s">
        <v>1272</v>
      </c>
      <c r="C617" s="3" t="s">
        <v>1273</v>
      </c>
      <c r="D617" s="5">
        <v>8500</v>
      </c>
      <c r="E617" s="5">
        <v>14488</v>
      </c>
      <c r="F617" t="s">
        <v>20</v>
      </c>
      <c r="G617">
        <v>170</v>
      </c>
      <c r="H617" t="s">
        <v>107</v>
      </c>
      <c r="I617" t="s">
        <v>108</v>
      </c>
      <c r="J617">
        <v>1461906000</v>
      </c>
      <c r="K617">
        <v>1462770000</v>
      </c>
      <c r="L617" s="11">
        <f t="shared" si="72"/>
        <v>42489.208333333328</v>
      </c>
      <c r="M617" s="11">
        <f t="shared" si="73"/>
        <v>42499.208333333328</v>
      </c>
      <c r="N617" t="s">
        <v>33</v>
      </c>
      <c r="O617" t="str">
        <f t="shared" si="74"/>
        <v>theater</v>
      </c>
      <c r="P617" t="str">
        <f t="shared" si="75"/>
        <v>plays</v>
      </c>
      <c r="Q617" s="4">
        <f t="shared" si="76"/>
        <v>1.7044705882352942</v>
      </c>
      <c r="R617" s="44">
        <f t="shared" si="77"/>
        <v>85.223529411764702</v>
      </c>
      <c r="S617" s="42">
        <f t="shared" si="78"/>
        <v>10</v>
      </c>
      <c r="T617" s="5">
        <f t="shared" si="79"/>
        <v>8.5223529411764698</v>
      </c>
    </row>
    <row r="618" spans="1:20" x14ac:dyDescent="0.35">
      <c r="A618">
        <v>616</v>
      </c>
      <c r="B618" t="s">
        <v>1274</v>
      </c>
      <c r="C618" s="3" t="s">
        <v>1275</v>
      </c>
      <c r="D618" s="5">
        <v>6400</v>
      </c>
      <c r="E618" s="5">
        <v>12129</v>
      </c>
      <c r="F618" t="s">
        <v>20</v>
      </c>
      <c r="G618">
        <v>238</v>
      </c>
      <c r="H618" t="s">
        <v>40</v>
      </c>
      <c r="I618" t="s">
        <v>41</v>
      </c>
      <c r="J618">
        <v>1379653200</v>
      </c>
      <c r="K618">
        <v>1379739600</v>
      </c>
      <c r="L618" s="11">
        <f t="shared" si="72"/>
        <v>41537.208333333336</v>
      </c>
      <c r="M618" s="11">
        <f t="shared" si="73"/>
        <v>41538.208333333336</v>
      </c>
      <c r="N618" t="s">
        <v>60</v>
      </c>
      <c r="O618" t="str">
        <f t="shared" si="74"/>
        <v>music</v>
      </c>
      <c r="P618" t="str">
        <f t="shared" si="75"/>
        <v>indie rock</v>
      </c>
      <c r="Q618" s="4">
        <f t="shared" si="76"/>
        <v>1.8951562500000001</v>
      </c>
      <c r="R618" s="44">
        <f t="shared" si="77"/>
        <v>50.962184873949582</v>
      </c>
      <c r="S618" s="42">
        <f t="shared" si="78"/>
        <v>1</v>
      </c>
      <c r="T618" s="5">
        <f t="shared" si="79"/>
        <v>50.962184873949582</v>
      </c>
    </row>
    <row r="619" spans="1:20" x14ac:dyDescent="0.35">
      <c r="A619">
        <v>617</v>
      </c>
      <c r="B619" t="s">
        <v>1276</v>
      </c>
      <c r="C619" s="3" t="s">
        <v>1277</v>
      </c>
      <c r="D619" s="5">
        <v>1400</v>
      </c>
      <c r="E619" s="5">
        <v>3496</v>
      </c>
      <c r="F619" t="s">
        <v>20</v>
      </c>
      <c r="G619">
        <v>55</v>
      </c>
      <c r="H619" t="s">
        <v>21</v>
      </c>
      <c r="I619" t="s">
        <v>22</v>
      </c>
      <c r="J619">
        <v>1401858000</v>
      </c>
      <c r="K619">
        <v>1402722000</v>
      </c>
      <c r="L619" s="11">
        <f t="shared" si="72"/>
        <v>41794.208333333336</v>
      </c>
      <c r="M619" s="11">
        <f t="shared" si="73"/>
        <v>41804.208333333336</v>
      </c>
      <c r="N619" t="s">
        <v>33</v>
      </c>
      <c r="O619" t="str">
        <f t="shared" si="74"/>
        <v>theater</v>
      </c>
      <c r="P619" t="str">
        <f t="shared" si="75"/>
        <v>plays</v>
      </c>
      <c r="Q619" s="4">
        <f t="shared" si="76"/>
        <v>2.4971428571428573</v>
      </c>
      <c r="R619" s="44">
        <f t="shared" si="77"/>
        <v>63.563636363636363</v>
      </c>
      <c r="S619" s="42">
        <f t="shared" si="78"/>
        <v>10</v>
      </c>
      <c r="T619" s="5">
        <f t="shared" si="79"/>
        <v>6.3563636363636364</v>
      </c>
    </row>
    <row r="620" spans="1:20" x14ac:dyDescent="0.35">
      <c r="A620">
        <v>618</v>
      </c>
      <c r="B620" t="s">
        <v>1278</v>
      </c>
      <c r="C620" s="3" t="s">
        <v>1279</v>
      </c>
      <c r="D620" s="5">
        <v>198600</v>
      </c>
      <c r="E620" s="5">
        <v>97037</v>
      </c>
      <c r="F620" t="s">
        <v>14</v>
      </c>
      <c r="G620">
        <v>1198</v>
      </c>
      <c r="H620" t="s">
        <v>21</v>
      </c>
      <c r="I620" t="s">
        <v>22</v>
      </c>
      <c r="J620">
        <v>1367470800</v>
      </c>
      <c r="K620">
        <v>1369285200</v>
      </c>
      <c r="L620" s="11">
        <f t="shared" si="72"/>
        <v>41396.208333333336</v>
      </c>
      <c r="M620" s="11">
        <f t="shared" si="73"/>
        <v>41417.208333333336</v>
      </c>
      <c r="N620" t="s">
        <v>68</v>
      </c>
      <c r="O620" t="str">
        <f t="shared" si="74"/>
        <v>publishing</v>
      </c>
      <c r="P620" t="str">
        <f t="shared" si="75"/>
        <v>nonfiction</v>
      </c>
      <c r="Q620" s="4">
        <f t="shared" si="76"/>
        <v>0.48860523665659616</v>
      </c>
      <c r="R620" s="44">
        <f t="shared" si="77"/>
        <v>80.999165275459092</v>
      </c>
      <c r="S620" s="42">
        <f t="shared" si="78"/>
        <v>21</v>
      </c>
      <c r="T620" s="5">
        <f t="shared" si="79"/>
        <v>3.857103108355195</v>
      </c>
    </row>
    <row r="621" spans="1:20" x14ac:dyDescent="0.35">
      <c r="A621">
        <v>619</v>
      </c>
      <c r="B621" t="s">
        <v>1280</v>
      </c>
      <c r="C621" s="3" t="s">
        <v>1281</v>
      </c>
      <c r="D621" s="5">
        <v>195900</v>
      </c>
      <c r="E621" s="5">
        <v>55757</v>
      </c>
      <c r="F621" t="s">
        <v>14</v>
      </c>
      <c r="G621">
        <v>648</v>
      </c>
      <c r="H621" t="s">
        <v>21</v>
      </c>
      <c r="I621" t="s">
        <v>22</v>
      </c>
      <c r="J621">
        <v>1304658000</v>
      </c>
      <c r="K621">
        <v>1304744400</v>
      </c>
      <c r="L621" s="11">
        <f t="shared" si="72"/>
        <v>40669.208333333336</v>
      </c>
      <c r="M621" s="11">
        <f t="shared" si="73"/>
        <v>40670.208333333336</v>
      </c>
      <c r="N621" t="s">
        <v>33</v>
      </c>
      <c r="O621" t="str">
        <f t="shared" si="74"/>
        <v>theater</v>
      </c>
      <c r="P621" t="str">
        <f t="shared" si="75"/>
        <v>plays</v>
      </c>
      <c r="Q621" s="4">
        <f t="shared" si="76"/>
        <v>0.28461970393057684</v>
      </c>
      <c r="R621" s="44">
        <f t="shared" si="77"/>
        <v>86.044753086419746</v>
      </c>
      <c r="S621" s="42">
        <f t="shared" si="78"/>
        <v>1</v>
      </c>
      <c r="T621" s="5">
        <f t="shared" si="79"/>
        <v>86.044753086419746</v>
      </c>
    </row>
    <row r="622" spans="1:20" x14ac:dyDescent="0.35">
      <c r="A622">
        <v>620</v>
      </c>
      <c r="B622" t="s">
        <v>1282</v>
      </c>
      <c r="C622" s="3" t="s">
        <v>1283</v>
      </c>
      <c r="D622" s="5">
        <v>4300</v>
      </c>
      <c r="E622" s="5">
        <v>11525</v>
      </c>
      <c r="F622" t="s">
        <v>20</v>
      </c>
      <c r="G622">
        <v>128</v>
      </c>
      <c r="H622" t="s">
        <v>26</v>
      </c>
      <c r="I622" t="s">
        <v>27</v>
      </c>
      <c r="J622">
        <v>1467954000</v>
      </c>
      <c r="K622">
        <v>1468299600</v>
      </c>
      <c r="L622" s="11">
        <f t="shared" si="72"/>
        <v>42559.208333333328</v>
      </c>
      <c r="M622" s="11">
        <f t="shared" si="73"/>
        <v>42563.208333333328</v>
      </c>
      <c r="N622" t="s">
        <v>122</v>
      </c>
      <c r="O622" t="str">
        <f t="shared" si="74"/>
        <v>photography</v>
      </c>
      <c r="P622" t="str">
        <f t="shared" si="75"/>
        <v>photography books</v>
      </c>
      <c r="Q622" s="4">
        <f t="shared" si="76"/>
        <v>2.6802325581395348</v>
      </c>
      <c r="R622" s="44">
        <f t="shared" si="77"/>
        <v>90.0390625</v>
      </c>
      <c r="S622" s="42">
        <f t="shared" si="78"/>
        <v>4</v>
      </c>
      <c r="T622" s="5">
        <f t="shared" si="79"/>
        <v>22.509765625</v>
      </c>
    </row>
    <row r="623" spans="1:20" x14ac:dyDescent="0.35">
      <c r="A623">
        <v>621</v>
      </c>
      <c r="B623" t="s">
        <v>1284</v>
      </c>
      <c r="C623" s="3" t="s">
        <v>1285</v>
      </c>
      <c r="D623" s="5">
        <v>25600</v>
      </c>
      <c r="E623" s="5">
        <v>158669</v>
      </c>
      <c r="F623" t="s">
        <v>20</v>
      </c>
      <c r="G623">
        <v>2144</v>
      </c>
      <c r="H623" t="s">
        <v>21</v>
      </c>
      <c r="I623" t="s">
        <v>22</v>
      </c>
      <c r="J623">
        <v>1473742800</v>
      </c>
      <c r="K623">
        <v>1474174800</v>
      </c>
      <c r="L623" s="11">
        <f t="shared" si="72"/>
        <v>42626.208333333328</v>
      </c>
      <c r="M623" s="11">
        <f t="shared" si="73"/>
        <v>42631.208333333328</v>
      </c>
      <c r="N623" t="s">
        <v>33</v>
      </c>
      <c r="O623" t="str">
        <f t="shared" si="74"/>
        <v>theater</v>
      </c>
      <c r="P623" t="str">
        <f t="shared" si="75"/>
        <v>plays</v>
      </c>
      <c r="Q623" s="4">
        <f t="shared" si="76"/>
        <v>6.1980078125000002</v>
      </c>
      <c r="R623" s="44">
        <f t="shared" si="77"/>
        <v>74.006063432835816</v>
      </c>
      <c r="S623" s="42">
        <f t="shared" si="78"/>
        <v>5</v>
      </c>
      <c r="T623" s="5">
        <f t="shared" si="79"/>
        <v>14.801212686567164</v>
      </c>
    </row>
    <row r="624" spans="1:20" x14ac:dyDescent="0.35">
      <c r="A624">
        <v>622</v>
      </c>
      <c r="B624" t="s">
        <v>1286</v>
      </c>
      <c r="C624" s="3" t="s">
        <v>1287</v>
      </c>
      <c r="D624" s="5">
        <v>189000</v>
      </c>
      <c r="E624" s="5">
        <v>5916</v>
      </c>
      <c r="F624" t="s">
        <v>14</v>
      </c>
      <c r="G624">
        <v>64</v>
      </c>
      <c r="H624" t="s">
        <v>21</v>
      </c>
      <c r="I624" t="s">
        <v>22</v>
      </c>
      <c r="J624">
        <v>1523768400</v>
      </c>
      <c r="K624">
        <v>1526014800</v>
      </c>
      <c r="L624" s="11">
        <f t="shared" si="72"/>
        <v>43205.208333333328</v>
      </c>
      <c r="M624" s="11">
        <f t="shared" si="73"/>
        <v>43231.208333333328</v>
      </c>
      <c r="N624" t="s">
        <v>60</v>
      </c>
      <c r="O624" t="str">
        <f t="shared" si="74"/>
        <v>music</v>
      </c>
      <c r="P624" t="str">
        <f t="shared" si="75"/>
        <v>indie rock</v>
      </c>
      <c r="Q624" s="4">
        <f t="shared" si="76"/>
        <v>3.1301587301587303E-2</v>
      </c>
      <c r="R624" s="44">
        <f t="shared" si="77"/>
        <v>92.4375</v>
      </c>
      <c r="S624" s="42">
        <f t="shared" si="78"/>
        <v>26</v>
      </c>
      <c r="T624" s="5">
        <f t="shared" si="79"/>
        <v>3.5552884615384617</v>
      </c>
    </row>
    <row r="625" spans="1:20" x14ac:dyDescent="0.35">
      <c r="A625">
        <v>623</v>
      </c>
      <c r="B625" t="s">
        <v>1288</v>
      </c>
      <c r="C625" s="3" t="s">
        <v>1289</v>
      </c>
      <c r="D625" s="5">
        <v>94300</v>
      </c>
      <c r="E625" s="5">
        <v>150806</v>
      </c>
      <c r="F625" t="s">
        <v>20</v>
      </c>
      <c r="G625">
        <v>2693</v>
      </c>
      <c r="H625" t="s">
        <v>40</v>
      </c>
      <c r="I625" t="s">
        <v>41</v>
      </c>
      <c r="J625">
        <v>1437022800</v>
      </c>
      <c r="K625">
        <v>1437454800</v>
      </c>
      <c r="L625" s="11">
        <f t="shared" si="72"/>
        <v>42201.208333333328</v>
      </c>
      <c r="M625" s="11">
        <f t="shared" si="73"/>
        <v>42206.208333333328</v>
      </c>
      <c r="N625" t="s">
        <v>33</v>
      </c>
      <c r="O625" t="str">
        <f t="shared" si="74"/>
        <v>theater</v>
      </c>
      <c r="P625" t="str">
        <f t="shared" si="75"/>
        <v>plays</v>
      </c>
      <c r="Q625" s="4">
        <f t="shared" si="76"/>
        <v>1.5992152704135738</v>
      </c>
      <c r="R625" s="44">
        <f t="shared" si="77"/>
        <v>55.999257333828446</v>
      </c>
      <c r="S625" s="42">
        <f t="shared" si="78"/>
        <v>5</v>
      </c>
      <c r="T625" s="5">
        <f t="shared" si="79"/>
        <v>11.19985146676569</v>
      </c>
    </row>
    <row r="626" spans="1:20" x14ac:dyDescent="0.35">
      <c r="A626">
        <v>624</v>
      </c>
      <c r="B626" t="s">
        <v>1290</v>
      </c>
      <c r="C626" s="3" t="s">
        <v>1291</v>
      </c>
      <c r="D626" s="5">
        <v>5100</v>
      </c>
      <c r="E626" s="5">
        <v>14249</v>
      </c>
      <c r="F626" t="s">
        <v>20</v>
      </c>
      <c r="G626">
        <v>432</v>
      </c>
      <c r="H626" t="s">
        <v>21</v>
      </c>
      <c r="I626" t="s">
        <v>22</v>
      </c>
      <c r="J626">
        <v>1422165600</v>
      </c>
      <c r="K626">
        <v>1422684000</v>
      </c>
      <c r="L626" s="11">
        <f t="shared" si="72"/>
        <v>42029.25</v>
      </c>
      <c r="M626" s="11">
        <f t="shared" si="73"/>
        <v>42035.25</v>
      </c>
      <c r="N626" t="s">
        <v>122</v>
      </c>
      <c r="O626" t="str">
        <f t="shared" si="74"/>
        <v>photography</v>
      </c>
      <c r="P626" t="str">
        <f t="shared" si="75"/>
        <v>photography books</v>
      </c>
      <c r="Q626" s="4">
        <f t="shared" si="76"/>
        <v>2.793921568627451</v>
      </c>
      <c r="R626" s="44">
        <f t="shared" si="77"/>
        <v>32.983796296296298</v>
      </c>
      <c r="S626" s="42">
        <f t="shared" si="78"/>
        <v>6</v>
      </c>
      <c r="T626" s="5">
        <f t="shared" si="79"/>
        <v>5.4972993827160499</v>
      </c>
    </row>
    <row r="627" spans="1:20" ht="31" x14ac:dyDescent="0.35">
      <c r="A627">
        <v>625</v>
      </c>
      <c r="B627" t="s">
        <v>1292</v>
      </c>
      <c r="C627" s="3" t="s">
        <v>1293</v>
      </c>
      <c r="D627" s="5">
        <v>7500</v>
      </c>
      <c r="E627" s="5">
        <v>5803</v>
      </c>
      <c r="F627" t="s">
        <v>14</v>
      </c>
      <c r="G627">
        <v>62</v>
      </c>
      <c r="H627" t="s">
        <v>21</v>
      </c>
      <c r="I627" t="s">
        <v>22</v>
      </c>
      <c r="J627">
        <v>1580104800</v>
      </c>
      <c r="K627">
        <v>1581314400</v>
      </c>
      <c r="L627" s="11">
        <f t="shared" si="72"/>
        <v>43857.25</v>
      </c>
      <c r="M627" s="11">
        <f t="shared" si="73"/>
        <v>43871.25</v>
      </c>
      <c r="N627" t="s">
        <v>33</v>
      </c>
      <c r="O627" t="str">
        <f t="shared" si="74"/>
        <v>theater</v>
      </c>
      <c r="P627" t="str">
        <f t="shared" si="75"/>
        <v>plays</v>
      </c>
      <c r="Q627" s="4">
        <f t="shared" si="76"/>
        <v>0.77373333333333338</v>
      </c>
      <c r="R627" s="44">
        <f t="shared" si="77"/>
        <v>93.596774193548384</v>
      </c>
      <c r="S627" s="42">
        <f t="shared" si="78"/>
        <v>14</v>
      </c>
      <c r="T627" s="5">
        <f t="shared" si="79"/>
        <v>6.685483870967742</v>
      </c>
    </row>
    <row r="628" spans="1:20" ht="31" x14ac:dyDescent="0.35">
      <c r="A628">
        <v>626</v>
      </c>
      <c r="B628" t="s">
        <v>1294</v>
      </c>
      <c r="C628" s="3" t="s">
        <v>1295</v>
      </c>
      <c r="D628" s="5">
        <v>6400</v>
      </c>
      <c r="E628" s="5">
        <v>13205</v>
      </c>
      <c r="F628" t="s">
        <v>20</v>
      </c>
      <c r="G628">
        <v>189</v>
      </c>
      <c r="H628" t="s">
        <v>21</v>
      </c>
      <c r="I628" t="s">
        <v>22</v>
      </c>
      <c r="J628">
        <v>1285650000</v>
      </c>
      <c r="K628">
        <v>1286427600</v>
      </c>
      <c r="L628" s="11">
        <f t="shared" si="72"/>
        <v>40449.208333333336</v>
      </c>
      <c r="M628" s="11">
        <f t="shared" si="73"/>
        <v>40458.208333333336</v>
      </c>
      <c r="N628" t="s">
        <v>33</v>
      </c>
      <c r="O628" t="str">
        <f t="shared" si="74"/>
        <v>theater</v>
      </c>
      <c r="P628" t="str">
        <f t="shared" si="75"/>
        <v>plays</v>
      </c>
      <c r="Q628" s="4">
        <f t="shared" si="76"/>
        <v>2.0632812500000002</v>
      </c>
      <c r="R628" s="44">
        <f t="shared" si="77"/>
        <v>69.867724867724874</v>
      </c>
      <c r="S628" s="42">
        <f t="shared" si="78"/>
        <v>9</v>
      </c>
      <c r="T628" s="5">
        <f t="shared" si="79"/>
        <v>7.7630805408583194</v>
      </c>
    </row>
    <row r="629" spans="1:20" x14ac:dyDescent="0.35">
      <c r="A629">
        <v>627</v>
      </c>
      <c r="B629" t="s">
        <v>1296</v>
      </c>
      <c r="C629" s="3" t="s">
        <v>1297</v>
      </c>
      <c r="D629" s="5">
        <v>1600</v>
      </c>
      <c r="E629" s="5">
        <v>11108</v>
      </c>
      <c r="F629" t="s">
        <v>20</v>
      </c>
      <c r="G629">
        <v>154</v>
      </c>
      <c r="H629" t="s">
        <v>40</v>
      </c>
      <c r="I629" t="s">
        <v>41</v>
      </c>
      <c r="J629">
        <v>1276664400</v>
      </c>
      <c r="K629">
        <v>1278738000</v>
      </c>
      <c r="L629" s="11">
        <f t="shared" si="72"/>
        <v>40345.208333333336</v>
      </c>
      <c r="M629" s="11">
        <f t="shared" si="73"/>
        <v>40369.208333333336</v>
      </c>
      <c r="N629" t="s">
        <v>17</v>
      </c>
      <c r="O629" t="str">
        <f t="shared" si="74"/>
        <v>food</v>
      </c>
      <c r="P629" t="str">
        <f t="shared" si="75"/>
        <v>food trucks</v>
      </c>
      <c r="Q629" s="4">
        <f t="shared" si="76"/>
        <v>6.9424999999999999</v>
      </c>
      <c r="R629" s="44">
        <f t="shared" si="77"/>
        <v>72.129870129870127</v>
      </c>
      <c r="S629" s="42">
        <f t="shared" si="78"/>
        <v>24</v>
      </c>
      <c r="T629" s="5">
        <f t="shared" si="79"/>
        <v>3.0054112554112553</v>
      </c>
    </row>
    <row r="630" spans="1:20" x14ac:dyDescent="0.35">
      <c r="A630">
        <v>628</v>
      </c>
      <c r="B630" t="s">
        <v>1298</v>
      </c>
      <c r="C630" s="3" t="s">
        <v>1299</v>
      </c>
      <c r="D630" s="5">
        <v>1900</v>
      </c>
      <c r="E630" s="5">
        <v>2884</v>
      </c>
      <c r="F630" t="s">
        <v>20</v>
      </c>
      <c r="G630">
        <v>96</v>
      </c>
      <c r="H630" t="s">
        <v>21</v>
      </c>
      <c r="I630" t="s">
        <v>22</v>
      </c>
      <c r="J630">
        <v>1286168400</v>
      </c>
      <c r="K630">
        <v>1286427600</v>
      </c>
      <c r="L630" s="11">
        <f t="shared" si="72"/>
        <v>40455.208333333336</v>
      </c>
      <c r="M630" s="11">
        <f t="shared" si="73"/>
        <v>40458.208333333336</v>
      </c>
      <c r="N630" t="s">
        <v>60</v>
      </c>
      <c r="O630" t="str">
        <f t="shared" si="74"/>
        <v>music</v>
      </c>
      <c r="P630" t="str">
        <f t="shared" si="75"/>
        <v>indie rock</v>
      </c>
      <c r="Q630" s="4">
        <f t="shared" si="76"/>
        <v>1.5178947368421052</v>
      </c>
      <c r="R630" s="44">
        <f t="shared" si="77"/>
        <v>30.041666666666668</v>
      </c>
      <c r="S630" s="42">
        <f t="shared" si="78"/>
        <v>3</v>
      </c>
      <c r="T630" s="5">
        <f t="shared" si="79"/>
        <v>10.013888888888889</v>
      </c>
    </row>
    <row r="631" spans="1:20" x14ac:dyDescent="0.35">
      <c r="A631">
        <v>629</v>
      </c>
      <c r="B631" t="s">
        <v>1300</v>
      </c>
      <c r="C631" s="3" t="s">
        <v>1301</v>
      </c>
      <c r="D631" s="5">
        <v>85900</v>
      </c>
      <c r="E631" s="5">
        <v>55476</v>
      </c>
      <c r="F631" t="s">
        <v>14</v>
      </c>
      <c r="G631">
        <v>750</v>
      </c>
      <c r="H631" t="s">
        <v>21</v>
      </c>
      <c r="I631" t="s">
        <v>22</v>
      </c>
      <c r="J631">
        <v>1467781200</v>
      </c>
      <c r="K631">
        <v>1467954000</v>
      </c>
      <c r="L631" s="11">
        <f t="shared" si="72"/>
        <v>42557.208333333328</v>
      </c>
      <c r="M631" s="11">
        <f t="shared" si="73"/>
        <v>42559.208333333328</v>
      </c>
      <c r="N631" t="s">
        <v>33</v>
      </c>
      <c r="O631" t="str">
        <f t="shared" si="74"/>
        <v>theater</v>
      </c>
      <c r="P631" t="str">
        <f t="shared" si="75"/>
        <v>plays</v>
      </c>
      <c r="Q631" s="4">
        <f t="shared" si="76"/>
        <v>0.64582072176949945</v>
      </c>
      <c r="R631" s="44">
        <f t="shared" si="77"/>
        <v>73.968000000000004</v>
      </c>
      <c r="S631" s="42">
        <f t="shared" si="78"/>
        <v>2</v>
      </c>
      <c r="T631" s="5">
        <f t="shared" si="79"/>
        <v>36.984000000000002</v>
      </c>
    </row>
    <row r="632" spans="1:20" x14ac:dyDescent="0.35">
      <c r="A632">
        <v>630</v>
      </c>
      <c r="B632" t="s">
        <v>1302</v>
      </c>
      <c r="C632" s="3" t="s">
        <v>1303</v>
      </c>
      <c r="D632" s="5">
        <v>9500</v>
      </c>
      <c r="E632" s="5">
        <v>5973</v>
      </c>
      <c r="F632" t="s">
        <v>74</v>
      </c>
      <c r="G632">
        <v>87</v>
      </c>
      <c r="H632" t="s">
        <v>21</v>
      </c>
      <c r="I632" t="s">
        <v>22</v>
      </c>
      <c r="J632">
        <v>1556686800</v>
      </c>
      <c r="K632">
        <v>1557637200</v>
      </c>
      <c r="L632" s="11">
        <f t="shared" si="72"/>
        <v>43586.208333333328</v>
      </c>
      <c r="M632" s="11">
        <f t="shared" si="73"/>
        <v>43597.208333333328</v>
      </c>
      <c r="N632" t="s">
        <v>33</v>
      </c>
      <c r="O632" t="str">
        <f t="shared" si="74"/>
        <v>theater</v>
      </c>
      <c r="P632" t="str">
        <f t="shared" si="75"/>
        <v>plays</v>
      </c>
      <c r="Q632" s="4">
        <f t="shared" si="76"/>
        <v>0.62873684210526315</v>
      </c>
      <c r="R632" s="44">
        <f t="shared" si="77"/>
        <v>68.65517241379311</v>
      </c>
      <c r="S632" s="42">
        <f t="shared" si="78"/>
        <v>11</v>
      </c>
      <c r="T632" s="5">
        <f t="shared" si="79"/>
        <v>6.2413793103448283</v>
      </c>
    </row>
    <row r="633" spans="1:20" x14ac:dyDescent="0.35">
      <c r="A633">
        <v>631</v>
      </c>
      <c r="B633" t="s">
        <v>1304</v>
      </c>
      <c r="C633" s="3" t="s">
        <v>1305</v>
      </c>
      <c r="D633" s="5">
        <v>59200</v>
      </c>
      <c r="E633" s="5">
        <v>183756</v>
      </c>
      <c r="F633" t="s">
        <v>20</v>
      </c>
      <c r="G633">
        <v>3063</v>
      </c>
      <c r="H633" t="s">
        <v>21</v>
      </c>
      <c r="I633" t="s">
        <v>22</v>
      </c>
      <c r="J633">
        <v>1553576400</v>
      </c>
      <c r="K633">
        <v>1553922000</v>
      </c>
      <c r="L633" s="11">
        <f t="shared" si="72"/>
        <v>43550.208333333328</v>
      </c>
      <c r="M633" s="11">
        <f t="shared" si="73"/>
        <v>43554.208333333328</v>
      </c>
      <c r="N633" t="s">
        <v>33</v>
      </c>
      <c r="O633" t="str">
        <f t="shared" si="74"/>
        <v>theater</v>
      </c>
      <c r="P633" t="str">
        <f t="shared" si="75"/>
        <v>plays</v>
      </c>
      <c r="Q633" s="4">
        <f t="shared" si="76"/>
        <v>3.1039864864864866</v>
      </c>
      <c r="R633" s="44">
        <f t="shared" si="77"/>
        <v>59.992164544564154</v>
      </c>
      <c r="S633" s="42">
        <f t="shared" si="78"/>
        <v>4</v>
      </c>
      <c r="T633" s="5">
        <f t="shared" si="79"/>
        <v>14.998041136141039</v>
      </c>
    </row>
    <row r="634" spans="1:20" x14ac:dyDescent="0.35">
      <c r="A634">
        <v>632</v>
      </c>
      <c r="B634" t="s">
        <v>1306</v>
      </c>
      <c r="C634" s="3" t="s">
        <v>1307</v>
      </c>
      <c r="D634" s="5">
        <v>72100</v>
      </c>
      <c r="E634" s="5">
        <v>30902</v>
      </c>
      <c r="F634" t="s">
        <v>47</v>
      </c>
      <c r="G634">
        <v>278</v>
      </c>
      <c r="H634" t="s">
        <v>21</v>
      </c>
      <c r="I634" t="s">
        <v>22</v>
      </c>
      <c r="J634">
        <v>1414904400</v>
      </c>
      <c r="K634">
        <v>1416463200</v>
      </c>
      <c r="L634" s="11">
        <f t="shared" si="72"/>
        <v>41945.208333333336</v>
      </c>
      <c r="M634" s="11">
        <f t="shared" si="73"/>
        <v>41963.25</v>
      </c>
      <c r="N634" t="s">
        <v>33</v>
      </c>
      <c r="O634" t="str">
        <f t="shared" si="74"/>
        <v>theater</v>
      </c>
      <c r="P634" t="str">
        <f t="shared" si="75"/>
        <v>plays</v>
      </c>
      <c r="Q634" s="4">
        <f t="shared" si="76"/>
        <v>0.42859916782246882</v>
      </c>
      <c r="R634" s="44">
        <f t="shared" si="77"/>
        <v>111.15827338129496</v>
      </c>
      <c r="S634" s="42">
        <f t="shared" si="78"/>
        <v>18.041666666664241</v>
      </c>
      <c r="T634" s="5">
        <f t="shared" si="79"/>
        <v>6.1611976008116347</v>
      </c>
    </row>
    <row r="635" spans="1:20" x14ac:dyDescent="0.35">
      <c r="A635">
        <v>633</v>
      </c>
      <c r="B635" t="s">
        <v>1308</v>
      </c>
      <c r="C635" s="3" t="s">
        <v>1309</v>
      </c>
      <c r="D635" s="5">
        <v>6700</v>
      </c>
      <c r="E635" s="5">
        <v>5569</v>
      </c>
      <c r="F635" t="s">
        <v>14</v>
      </c>
      <c r="G635">
        <v>105</v>
      </c>
      <c r="H635" t="s">
        <v>21</v>
      </c>
      <c r="I635" t="s">
        <v>22</v>
      </c>
      <c r="J635">
        <v>1446876000</v>
      </c>
      <c r="K635">
        <v>1447221600</v>
      </c>
      <c r="L635" s="11">
        <f t="shared" si="72"/>
        <v>42315.25</v>
      </c>
      <c r="M635" s="11">
        <f t="shared" si="73"/>
        <v>42319.25</v>
      </c>
      <c r="N635" t="s">
        <v>71</v>
      </c>
      <c r="O635" t="str">
        <f t="shared" si="74"/>
        <v>film &amp; video</v>
      </c>
      <c r="P635" t="str">
        <f t="shared" si="75"/>
        <v>animation</v>
      </c>
      <c r="Q635" s="4">
        <f t="shared" si="76"/>
        <v>0.83119402985074631</v>
      </c>
      <c r="R635" s="44">
        <f t="shared" si="77"/>
        <v>53.038095238095238</v>
      </c>
      <c r="S635" s="42">
        <f t="shared" si="78"/>
        <v>4</v>
      </c>
      <c r="T635" s="5">
        <f t="shared" si="79"/>
        <v>13.259523809523809</v>
      </c>
    </row>
    <row r="636" spans="1:20" x14ac:dyDescent="0.35">
      <c r="A636">
        <v>634</v>
      </c>
      <c r="B636" t="s">
        <v>1310</v>
      </c>
      <c r="C636" s="3" t="s">
        <v>1311</v>
      </c>
      <c r="D636" s="5">
        <v>118200</v>
      </c>
      <c r="E636" s="5">
        <v>92824</v>
      </c>
      <c r="F636" t="s">
        <v>74</v>
      </c>
      <c r="G636">
        <v>1658</v>
      </c>
      <c r="H636" t="s">
        <v>21</v>
      </c>
      <c r="I636" t="s">
        <v>22</v>
      </c>
      <c r="J636">
        <v>1490418000</v>
      </c>
      <c r="K636">
        <v>1491627600</v>
      </c>
      <c r="L636" s="11">
        <f t="shared" si="72"/>
        <v>42819.208333333328</v>
      </c>
      <c r="M636" s="11">
        <f t="shared" si="73"/>
        <v>42833.208333333328</v>
      </c>
      <c r="N636" t="s">
        <v>269</v>
      </c>
      <c r="O636" t="str">
        <f t="shared" si="74"/>
        <v>film &amp; video</v>
      </c>
      <c r="P636" t="str">
        <f t="shared" si="75"/>
        <v>television</v>
      </c>
      <c r="Q636" s="4">
        <f t="shared" si="76"/>
        <v>0.78531302876480547</v>
      </c>
      <c r="R636" s="44">
        <f t="shared" si="77"/>
        <v>55.985524728588658</v>
      </c>
      <c r="S636" s="42">
        <f t="shared" si="78"/>
        <v>14</v>
      </c>
      <c r="T636" s="5">
        <f t="shared" si="79"/>
        <v>3.9989660520420469</v>
      </c>
    </row>
    <row r="637" spans="1:20" x14ac:dyDescent="0.35">
      <c r="A637">
        <v>635</v>
      </c>
      <c r="B637" t="s">
        <v>1312</v>
      </c>
      <c r="C637" s="3" t="s">
        <v>1313</v>
      </c>
      <c r="D637" s="5">
        <v>139000</v>
      </c>
      <c r="E637" s="5">
        <v>158590</v>
      </c>
      <c r="F637" t="s">
        <v>20</v>
      </c>
      <c r="G637">
        <v>2266</v>
      </c>
      <c r="H637" t="s">
        <v>21</v>
      </c>
      <c r="I637" t="s">
        <v>22</v>
      </c>
      <c r="J637">
        <v>1360389600</v>
      </c>
      <c r="K637">
        <v>1363150800</v>
      </c>
      <c r="L637" s="11">
        <f t="shared" si="72"/>
        <v>41314.25</v>
      </c>
      <c r="M637" s="11">
        <f t="shared" si="73"/>
        <v>41346.208333333336</v>
      </c>
      <c r="N637" t="s">
        <v>269</v>
      </c>
      <c r="O637" t="str">
        <f t="shared" si="74"/>
        <v>film &amp; video</v>
      </c>
      <c r="P637" t="str">
        <f t="shared" si="75"/>
        <v>television</v>
      </c>
      <c r="Q637" s="4">
        <f t="shared" si="76"/>
        <v>1.1409352517985611</v>
      </c>
      <c r="R637" s="44">
        <f t="shared" si="77"/>
        <v>69.986760812003524</v>
      </c>
      <c r="S637" s="42">
        <f t="shared" si="78"/>
        <v>31.958333333335759</v>
      </c>
      <c r="T637" s="5">
        <f t="shared" si="79"/>
        <v>2.1899377568291487</v>
      </c>
    </row>
    <row r="638" spans="1:20" x14ac:dyDescent="0.35">
      <c r="A638">
        <v>636</v>
      </c>
      <c r="B638" t="s">
        <v>1314</v>
      </c>
      <c r="C638" s="3" t="s">
        <v>1315</v>
      </c>
      <c r="D638" s="5">
        <v>197700</v>
      </c>
      <c r="E638" s="5">
        <v>127591</v>
      </c>
      <c r="F638" t="s">
        <v>14</v>
      </c>
      <c r="G638">
        <v>2604</v>
      </c>
      <c r="H638" t="s">
        <v>36</v>
      </c>
      <c r="I638" t="s">
        <v>37</v>
      </c>
      <c r="J638">
        <v>1326866400</v>
      </c>
      <c r="K638">
        <v>1330754400</v>
      </c>
      <c r="L638" s="11">
        <f t="shared" si="72"/>
        <v>40926.25</v>
      </c>
      <c r="M638" s="11">
        <f t="shared" si="73"/>
        <v>40971.25</v>
      </c>
      <c r="N638" t="s">
        <v>71</v>
      </c>
      <c r="O638" t="str">
        <f t="shared" si="74"/>
        <v>film &amp; video</v>
      </c>
      <c r="P638" t="str">
        <f t="shared" si="75"/>
        <v>animation</v>
      </c>
      <c r="Q638" s="4">
        <f t="shared" si="76"/>
        <v>0.64537683358624176</v>
      </c>
      <c r="R638" s="44">
        <f t="shared" si="77"/>
        <v>48.998079877112133</v>
      </c>
      <c r="S638" s="42">
        <f t="shared" si="78"/>
        <v>45</v>
      </c>
      <c r="T638" s="5">
        <f t="shared" si="79"/>
        <v>1.0888462194913808</v>
      </c>
    </row>
    <row r="639" spans="1:20" x14ac:dyDescent="0.35">
      <c r="A639">
        <v>637</v>
      </c>
      <c r="B639" t="s">
        <v>1316</v>
      </c>
      <c r="C639" s="3" t="s">
        <v>1317</v>
      </c>
      <c r="D639" s="5">
        <v>8500</v>
      </c>
      <c r="E639" s="5">
        <v>6750</v>
      </c>
      <c r="F639" t="s">
        <v>14</v>
      </c>
      <c r="G639">
        <v>65</v>
      </c>
      <c r="H639" t="s">
        <v>21</v>
      </c>
      <c r="I639" t="s">
        <v>22</v>
      </c>
      <c r="J639">
        <v>1479103200</v>
      </c>
      <c r="K639">
        <v>1479794400</v>
      </c>
      <c r="L639" s="11">
        <f t="shared" si="72"/>
        <v>42688.25</v>
      </c>
      <c r="M639" s="11">
        <f t="shared" si="73"/>
        <v>42696.25</v>
      </c>
      <c r="N639" t="s">
        <v>33</v>
      </c>
      <c r="O639" t="str">
        <f t="shared" si="74"/>
        <v>theater</v>
      </c>
      <c r="P639" t="str">
        <f t="shared" si="75"/>
        <v>plays</v>
      </c>
      <c r="Q639" s="4">
        <f t="shared" si="76"/>
        <v>0.79411764705882348</v>
      </c>
      <c r="R639" s="44">
        <f t="shared" si="77"/>
        <v>103.84615384615384</v>
      </c>
      <c r="S639" s="42">
        <f t="shared" si="78"/>
        <v>8</v>
      </c>
      <c r="T639" s="5">
        <f t="shared" si="79"/>
        <v>12.98076923076923</v>
      </c>
    </row>
    <row r="640" spans="1:20" x14ac:dyDescent="0.35">
      <c r="A640">
        <v>638</v>
      </c>
      <c r="B640" t="s">
        <v>1318</v>
      </c>
      <c r="C640" s="3" t="s">
        <v>1319</v>
      </c>
      <c r="D640" s="5">
        <v>81600</v>
      </c>
      <c r="E640" s="5">
        <v>9318</v>
      </c>
      <c r="F640" t="s">
        <v>14</v>
      </c>
      <c r="G640">
        <v>94</v>
      </c>
      <c r="H640" t="s">
        <v>21</v>
      </c>
      <c r="I640" t="s">
        <v>22</v>
      </c>
      <c r="J640">
        <v>1280206800</v>
      </c>
      <c r="K640">
        <v>1281243600</v>
      </c>
      <c r="L640" s="11">
        <f t="shared" si="72"/>
        <v>40386.208333333336</v>
      </c>
      <c r="M640" s="11">
        <f t="shared" si="73"/>
        <v>40398.208333333336</v>
      </c>
      <c r="N640" t="s">
        <v>33</v>
      </c>
      <c r="O640" t="str">
        <f t="shared" si="74"/>
        <v>theater</v>
      </c>
      <c r="P640" t="str">
        <f t="shared" si="75"/>
        <v>plays</v>
      </c>
      <c r="Q640" s="4">
        <f t="shared" si="76"/>
        <v>0.11419117647058824</v>
      </c>
      <c r="R640" s="44">
        <f t="shared" si="77"/>
        <v>99.127659574468083</v>
      </c>
      <c r="S640" s="42">
        <f t="shared" si="78"/>
        <v>12</v>
      </c>
      <c r="T640" s="5">
        <f t="shared" si="79"/>
        <v>8.2606382978723403</v>
      </c>
    </row>
    <row r="641" spans="1:20" x14ac:dyDescent="0.35">
      <c r="A641">
        <v>639</v>
      </c>
      <c r="B641" t="s">
        <v>1320</v>
      </c>
      <c r="C641" s="3" t="s">
        <v>1321</v>
      </c>
      <c r="D641" s="5">
        <v>8600</v>
      </c>
      <c r="E641" s="5">
        <v>4832</v>
      </c>
      <c r="F641" t="s">
        <v>47</v>
      </c>
      <c r="G641">
        <v>45</v>
      </c>
      <c r="H641" t="s">
        <v>21</v>
      </c>
      <c r="I641" t="s">
        <v>22</v>
      </c>
      <c r="J641">
        <v>1532754000</v>
      </c>
      <c r="K641">
        <v>1532754000</v>
      </c>
      <c r="L641" s="11">
        <f t="shared" si="72"/>
        <v>43309.208333333328</v>
      </c>
      <c r="M641" s="11">
        <f t="shared" si="73"/>
        <v>43309.208333333328</v>
      </c>
      <c r="N641" t="s">
        <v>53</v>
      </c>
      <c r="O641" t="str">
        <f t="shared" si="74"/>
        <v>film &amp; video</v>
      </c>
      <c r="P641" t="str">
        <f t="shared" si="75"/>
        <v>drama</v>
      </c>
      <c r="Q641" s="4">
        <f t="shared" si="76"/>
        <v>0.56186046511627907</v>
      </c>
      <c r="R641" s="44">
        <f t="shared" si="77"/>
        <v>107.37777777777778</v>
      </c>
      <c r="S641" s="42">
        <f t="shared" si="78"/>
        <v>0</v>
      </c>
      <c r="T641" s="5" t="str">
        <f t="shared" si="79"/>
        <v>N/A</v>
      </c>
    </row>
    <row r="642" spans="1:20" x14ac:dyDescent="0.35">
      <c r="A642">
        <v>640</v>
      </c>
      <c r="B642" t="s">
        <v>1322</v>
      </c>
      <c r="C642" s="3" t="s">
        <v>1323</v>
      </c>
      <c r="D642" s="5">
        <v>119800</v>
      </c>
      <c r="E642" s="5">
        <v>19769</v>
      </c>
      <c r="F642" t="s">
        <v>14</v>
      </c>
      <c r="G642">
        <v>257</v>
      </c>
      <c r="H642" t="s">
        <v>21</v>
      </c>
      <c r="I642" t="s">
        <v>22</v>
      </c>
      <c r="J642">
        <v>1453096800</v>
      </c>
      <c r="K642">
        <v>1453356000</v>
      </c>
      <c r="L642" s="11">
        <f t="shared" ref="L642:L705" si="80">J642 / 86400 + DATE(1970,1,1)</f>
        <v>42387.25</v>
      </c>
      <c r="M642" s="11">
        <f t="shared" ref="M642:M705" si="81">K642 / 86400 + DATE(1970,1,1)</f>
        <v>42390.25</v>
      </c>
      <c r="N642" t="s">
        <v>33</v>
      </c>
      <c r="O642" t="str">
        <f t="shared" ref="O642:O705" si="82">LEFT(N642, FIND("/", N642)-1)</f>
        <v>theater</v>
      </c>
      <c r="P642" t="str">
        <f t="shared" ref="P642:P705" si="83">RIGHT(N642, LEN(N642) -FIND("/", N642))</f>
        <v>plays</v>
      </c>
      <c r="Q642" s="4">
        <f t="shared" ref="Q642:Q705" si="84">E642/D642</f>
        <v>0.16501669449081802</v>
      </c>
      <c r="R642" s="44">
        <f t="shared" ref="R642:R705" si="85">IFERROR(E642/G642, "n/a")</f>
        <v>76.922178988326849</v>
      </c>
      <c r="S642" s="42">
        <f t="shared" ref="S642:S705" si="86">M642-L642</f>
        <v>3</v>
      </c>
      <c r="T642" s="5">
        <f t="shared" ref="T642:T705" si="87">IFERROR(R642/S642, "N/A")</f>
        <v>25.640726329442284</v>
      </c>
    </row>
    <row r="643" spans="1:20" ht="31" x14ac:dyDescent="0.35">
      <c r="A643">
        <v>641</v>
      </c>
      <c r="B643" t="s">
        <v>1324</v>
      </c>
      <c r="C643" s="3" t="s">
        <v>1325</v>
      </c>
      <c r="D643" s="5">
        <v>9400</v>
      </c>
      <c r="E643" s="5">
        <v>11277</v>
      </c>
      <c r="F643" t="s">
        <v>20</v>
      </c>
      <c r="G643">
        <v>194</v>
      </c>
      <c r="H643" t="s">
        <v>98</v>
      </c>
      <c r="I643" t="s">
        <v>99</v>
      </c>
      <c r="J643">
        <v>1487570400</v>
      </c>
      <c r="K643">
        <v>1489986000</v>
      </c>
      <c r="L643" s="11">
        <f t="shared" si="80"/>
        <v>42786.25</v>
      </c>
      <c r="M643" s="11">
        <f t="shared" si="81"/>
        <v>42814.208333333328</v>
      </c>
      <c r="N643" t="s">
        <v>33</v>
      </c>
      <c r="O643" t="str">
        <f t="shared" si="82"/>
        <v>theater</v>
      </c>
      <c r="P643" t="str">
        <f t="shared" si="83"/>
        <v>plays</v>
      </c>
      <c r="Q643" s="4">
        <f t="shared" si="84"/>
        <v>1.1996808510638297</v>
      </c>
      <c r="R643" s="44">
        <f t="shared" si="85"/>
        <v>58.128865979381445</v>
      </c>
      <c r="S643" s="42">
        <f t="shared" si="86"/>
        <v>27.958333333328483</v>
      </c>
      <c r="T643" s="5">
        <f t="shared" si="87"/>
        <v>2.0791248636444064</v>
      </c>
    </row>
    <row r="644" spans="1:20" x14ac:dyDescent="0.35">
      <c r="A644">
        <v>642</v>
      </c>
      <c r="B644" t="s">
        <v>1326</v>
      </c>
      <c r="C644" s="3" t="s">
        <v>1327</v>
      </c>
      <c r="D644" s="5">
        <v>9200</v>
      </c>
      <c r="E644" s="5">
        <v>13382</v>
      </c>
      <c r="F644" t="s">
        <v>20</v>
      </c>
      <c r="G644">
        <v>129</v>
      </c>
      <c r="H644" t="s">
        <v>15</v>
      </c>
      <c r="I644" t="s">
        <v>16</v>
      </c>
      <c r="J644">
        <v>1545026400</v>
      </c>
      <c r="K644">
        <v>1545804000</v>
      </c>
      <c r="L644" s="11">
        <f t="shared" si="80"/>
        <v>43451.25</v>
      </c>
      <c r="M644" s="11">
        <f t="shared" si="81"/>
        <v>43460.25</v>
      </c>
      <c r="N644" t="s">
        <v>65</v>
      </c>
      <c r="O644" t="str">
        <f t="shared" si="82"/>
        <v>technology</v>
      </c>
      <c r="P644" t="str">
        <f t="shared" si="83"/>
        <v>wearables</v>
      </c>
      <c r="Q644" s="4">
        <f t="shared" si="84"/>
        <v>1.4545652173913044</v>
      </c>
      <c r="R644" s="44">
        <f t="shared" si="85"/>
        <v>103.73643410852713</v>
      </c>
      <c r="S644" s="42">
        <f t="shared" si="86"/>
        <v>9</v>
      </c>
      <c r="T644" s="5">
        <f t="shared" si="87"/>
        <v>11.526270456503015</v>
      </c>
    </row>
    <row r="645" spans="1:20" x14ac:dyDescent="0.35">
      <c r="A645">
        <v>643</v>
      </c>
      <c r="B645" t="s">
        <v>1328</v>
      </c>
      <c r="C645" s="3" t="s">
        <v>1329</v>
      </c>
      <c r="D645" s="5">
        <v>14900</v>
      </c>
      <c r="E645" s="5">
        <v>32986</v>
      </c>
      <c r="F645" t="s">
        <v>20</v>
      </c>
      <c r="G645">
        <v>375</v>
      </c>
      <c r="H645" t="s">
        <v>21</v>
      </c>
      <c r="I645" t="s">
        <v>22</v>
      </c>
      <c r="J645">
        <v>1488348000</v>
      </c>
      <c r="K645">
        <v>1489899600</v>
      </c>
      <c r="L645" s="11">
        <f t="shared" si="80"/>
        <v>42795.25</v>
      </c>
      <c r="M645" s="11">
        <f t="shared" si="81"/>
        <v>42813.208333333328</v>
      </c>
      <c r="N645" t="s">
        <v>33</v>
      </c>
      <c r="O645" t="str">
        <f t="shared" si="82"/>
        <v>theater</v>
      </c>
      <c r="P645" t="str">
        <f t="shared" si="83"/>
        <v>plays</v>
      </c>
      <c r="Q645" s="4">
        <f t="shared" si="84"/>
        <v>2.2138255033557046</v>
      </c>
      <c r="R645" s="44">
        <f t="shared" si="85"/>
        <v>87.962666666666664</v>
      </c>
      <c r="S645" s="42">
        <f t="shared" si="86"/>
        <v>17.958333333328483</v>
      </c>
      <c r="T645" s="5">
        <f t="shared" si="87"/>
        <v>4.8981531322519025</v>
      </c>
    </row>
    <row r="646" spans="1:20" x14ac:dyDescent="0.35">
      <c r="A646">
        <v>644</v>
      </c>
      <c r="B646" t="s">
        <v>1330</v>
      </c>
      <c r="C646" s="3" t="s">
        <v>1331</v>
      </c>
      <c r="D646" s="5">
        <v>169400</v>
      </c>
      <c r="E646" s="5">
        <v>81984</v>
      </c>
      <c r="F646" t="s">
        <v>14</v>
      </c>
      <c r="G646">
        <v>2928</v>
      </c>
      <c r="H646" t="s">
        <v>15</v>
      </c>
      <c r="I646" t="s">
        <v>16</v>
      </c>
      <c r="J646">
        <v>1545112800</v>
      </c>
      <c r="K646">
        <v>1546495200</v>
      </c>
      <c r="L646" s="11">
        <f t="shared" si="80"/>
        <v>43452.25</v>
      </c>
      <c r="M646" s="11">
        <f t="shared" si="81"/>
        <v>43468.25</v>
      </c>
      <c r="N646" t="s">
        <v>33</v>
      </c>
      <c r="O646" t="str">
        <f t="shared" si="82"/>
        <v>theater</v>
      </c>
      <c r="P646" t="str">
        <f t="shared" si="83"/>
        <v>plays</v>
      </c>
      <c r="Q646" s="4">
        <f t="shared" si="84"/>
        <v>0.48396694214876035</v>
      </c>
      <c r="R646" s="44">
        <f t="shared" si="85"/>
        <v>28</v>
      </c>
      <c r="S646" s="42">
        <f t="shared" si="86"/>
        <v>16</v>
      </c>
      <c r="T646" s="5">
        <f t="shared" si="87"/>
        <v>1.75</v>
      </c>
    </row>
    <row r="647" spans="1:20" x14ac:dyDescent="0.35">
      <c r="A647">
        <v>645</v>
      </c>
      <c r="B647" t="s">
        <v>1332</v>
      </c>
      <c r="C647" s="3" t="s">
        <v>1333</v>
      </c>
      <c r="D647" s="5">
        <v>192100</v>
      </c>
      <c r="E647" s="5">
        <v>178483</v>
      </c>
      <c r="F647" t="s">
        <v>14</v>
      </c>
      <c r="G647">
        <v>4697</v>
      </c>
      <c r="H647" t="s">
        <v>21</v>
      </c>
      <c r="I647" t="s">
        <v>22</v>
      </c>
      <c r="J647">
        <v>1537938000</v>
      </c>
      <c r="K647">
        <v>1539752400</v>
      </c>
      <c r="L647" s="11">
        <f t="shared" si="80"/>
        <v>43369.208333333328</v>
      </c>
      <c r="M647" s="11">
        <f t="shared" si="81"/>
        <v>43390.208333333328</v>
      </c>
      <c r="N647" t="s">
        <v>23</v>
      </c>
      <c r="O647" t="str">
        <f t="shared" si="82"/>
        <v>music</v>
      </c>
      <c r="P647" t="str">
        <f t="shared" si="83"/>
        <v>rock</v>
      </c>
      <c r="Q647" s="4">
        <f t="shared" si="84"/>
        <v>0.92911504424778757</v>
      </c>
      <c r="R647" s="44">
        <f t="shared" si="85"/>
        <v>37.999361294443261</v>
      </c>
      <c r="S647" s="42">
        <f t="shared" si="86"/>
        <v>21</v>
      </c>
      <c r="T647" s="5">
        <f t="shared" si="87"/>
        <v>1.8094933949734886</v>
      </c>
    </row>
    <row r="648" spans="1:20" x14ac:dyDescent="0.35">
      <c r="A648">
        <v>646</v>
      </c>
      <c r="B648" t="s">
        <v>1334</v>
      </c>
      <c r="C648" s="3" t="s">
        <v>1335</v>
      </c>
      <c r="D648" s="5">
        <v>98700</v>
      </c>
      <c r="E648" s="5">
        <v>87448</v>
      </c>
      <c r="F648" t="s">
        <v>14</v>
      </c>
      <c r="G648">
        <v>2915</v>
      </c>
      <c r="H648" t="s">
        <v>21</v>
      </c>
      <c r="I648" t="s">
        <v>22</v>
      </c>
      <c r="J648">
        <v>1363150800</v>
      </c>
      <c r="K648">
        <v>1364101200</v>
      </c>
      <c r="L648" s="11">
        <f t="shared" si="80"/>
        <v>41346.208333333336</v>
      </c>
      <c r="M648" s="11">
        <f t="shared" si="81"/>
        <v>41357.208333333336</v>
      </c>
      <c r="N648" t="s">
        <v>89</v>
      </c>
      <c r="O648" t="str">
        <f t="shared" si="82"/>
        <v>games</v>
      </c>
      <c r="P648" t="str">
        <f t="shared" si="83"/>
        <v>video games</v>
      </c>
      <c r="Q648" s="4">
        <f t="shared" si="84"/>
        <v>0.88599797365754818</v>
      </c>
      <c r="R648" s="44">
        <f t="shared" si="85"/>
        <v>29.999313893653515</v>
      </c>
      <c r="S648" s="42">
        <f t="shared" si="86"/>
        <v>11</v>
      </c>
      <c r="T648" s="5">
        <f t="shared" si="87"/>
        <v>2.7272103539685015</v>
      </c>
    </row>
    <row r="649" spans="1:20" x14ac:dyDescent="0.35">
      <c r="A649">
        <v>647</v>
      </c>
      <c r="B649" t="s">
        <v>1336</v>
      </c>
      <c r="C649" s="3" t="s">
        <v>1337</v>
      </c>
      <c r="D649" s="5">
        <v>4500</v>
      </c>
      <c r="E649" s="5">
        <v>1863</v>
      </c>
      <c r="F649" t="s">
        <v>14</v>
      </c>
      <c r="G649">
        <v>18</v>
      </c>
      <c r="H649" t="s">
        <v>21</v>
      </c>
      <c r="I649" t="s">
        <v>22</v>
      </c>
      <c r="J649">
        <v>1523250000</v>
      </c>
      <c r="K649">
        <v>1525323600</v>
      </c>
      <c r="L649" s="11">
        <f t="shared" si="80"/>
        <v>43199.208333333328</v>
      </c>
      <c r="M649" s="11">
        <f t="shared" si="81"/>
        <v>43223.208333333328</v>
      </c>
      <c r="N649" t="s">
        <v>206</v>
      </c>
      <c r="O649" t="str">
        <f t="shared" si="82"/>
        <v>publishing</v>
      </c>
      <c r="P649" t="str">
        <f t="shared" si="83"/>
        <v>translations</v>
      </c>
      <c r="Q649" s="4">
        <f t="shared" si="84"/>
        <v>0.41399999999999998</v>
      </c>
      <c r="R649" s="44">
        <f t="shared" si="85"/>
        <v>103.5</v>
      </c>
      <c r="S649" s="42">
        <f t="shared" si="86"/>
        <v>24</v>
      </c>
      <c r="T649" s="5">
        <f t="shared" si="87"/>
        <v>4.3125</v>
      </c>
    </row>
    <row r="650" spans="1:20" x14ac:dyDescent="0.35">
      <c r="A650">
        <v>648</v>
      </c>
      <c r="B650" t="s">
        <v>1338</v>
      </c>
      <c r="C650" s="3" t="s">
        <v>1339</v>
      </c>
      <c r="D650" s="5">
        <v>98600</v>
      </c>
      <c r="E650" s="5">
        <v>62174</v>
      </c>
      <c r="F650" t="s">
        <v>74</v>
      </c>
      <c r="G650">
        <v>723</v>
      </c>
      <c r="H650" t="s">
        <v>21</v>
      </c>
      <c r="I650" t="s">
        <v>22</v>
      </c>
      <c r="J650">
        <v>1499317200</v>
      </c>
      <c r="K650">
        <v>1500872400</v>
      </c>
      <c r="L650" s="11">
        <f t="shared" si="80"/>
        <v>42922.208333333328</v>
      </c>
      <c r="M650" s="11">
        <f t="shared" si="81"/>
        <v>42940.208333333328</v>
      </c>
      <c r="N650" t="s">
        <v>17</v>
      </c>
      <c r="O650" t="str">
        <f t="shared" si="82"/>
        <v>food</v>
      </c>
      <c r="P650" t="str">
        <f t="shared" si="83"/>
        <v>food trucks</v>
      </c>
      <c r="Q650" s="4">
        <f t="shared" si="84"/>
        <v>0.63056795131845844</v>
      </c>
      <c r="R650" s="44">
        <f t="shared" si="85"/>
        <v>85.994467496542185</v>
      </c>
      <c r="S650" s="42">
        <f t="shared" si="86"/>
        <v>18</v>
      </c>
      <c r="T650" s="5">
        <f t="shared" si="87"/>
        <v>4.7774704164745661</v>
      </c>
    </row>
    <row r="651" spans="1:20" x14ac:dyDescent="0.35">
      <c r="A651">
        <v>649</v>
      </c>
      <c r="B651" t="s">
        <v>1340</v>
      </c>
      <c r="C651" s="3" t="s">
        <v>1341</v>
      </c>
      <c r="D651" s="5">
        <v>121700</v>
      </c>
      <c r="E651" s="5">
        <v>59003</v>
      </c>
      <c r="F651" t="s">
        <v>14</v>
      </c>
      <c r="G651">
        <v>602</v>
      </c>
      <c r="H651" t="s">
        <v>98</v>
      </c>
      <c r="I651" t="s">
        <v>99</v>
      </c>
      <c r="J651">
        <v>1287550800</v>
      </c>
      <c r="K651">
        <v>1288501200</v>
      </c>
      <c r="L651" s="11">
        <f t="shared" si="80"/>
        <v>40471.208333333336</v>
      </c>
      <c r="M651" s="11">
        <f t="shared" si="81"/>
        <v>40482.208333333336</v>
      </c>
      <c r="N651" t="s">
        <v>33</v>
      </c>
      <c r="O651" t="str">
        <f t="shared" si="82"/>
        <v>theater</v>
      </c>
      <c r="P651" t="str">
        <f t="shared" si="83"/>
        <v>plays</v>
      </c>
      <c r="Q651" s="4">
        <f t="shared" si="84"/>
        <v>0.48482333607230893</v>
      </c>
      <c r="R651" s="44">
        <f t="shared" si="85"/>
        <v>98.011627906976742</v>
      </c>
      <c r="S651" s="42">
        <f t="shared" si="86"/>
        <v>11</v>
      </c>
      <c r="T651" s="5">
        <f t="shared" si="87"/>
        <v>8.9101479915433401</v>
      </c>
    </row>
    <row r="652" spans="1:20" x14ac:dyDescent="0.35">
      <c r="A652">
        <v>650</v>
      </c>
      <c r="B652" t="s">
        <v>1342</v>
      </c>
      <c r="C652" s="3" t="s">
        <v>1343</v>
      </c>
      <c r="D652" s="5">
        <v>100</v>
      </c>
      <c r="E652" s="5">
        <v>2</v>
      </c>
      <c r="F652" t="s">
        <v>14</v>
      </c>
      <c r="G652">
        <v>1</v>
      </c>
      <c r="H652" t="s">
        <v>21</v>
      </c>
      <c r="I652" t="s">
        <v>22</v>
      </c>
      <c r="J652">
        <v>1404795600</v>
      </c>
      <c r="K652">
        <v>1407128400</v>
      </c>
      <c r="L652" s="11">
        <f t="shared" si="80"/>
        <v>41828.208333333336</v>
      </c>
      <c r="M652" s="11">
        <f t="shared" si="81"/>
        <v>41855.208333333336</v>
      </c>
      <c r="N652" t="s">
        <v>159</v>
      </c>
      <c r="O652" t="str">
        <f t="shared" si="82"/>
        <v>music</v>
      </c>
      <c r="P652" t="str">
        <f t="shared" si="83"/>
        <v>jazz</v>
      </c>
      <c r="Q652" s="4">
        <f t="shared" si="84"/>
        <v>0.02</v>
      </c>
      <c r="R652" s="44">
        <f t="shared" si="85"/>
        <v>2</v>
      </c>
      <c r="S652" s="42">
        <f t="shared" si="86"/>
        <v>27</v>
      </c>
      <c r="T652" s="5">
        <f t="shared" si="87"/>
        <v>7.407407407407407E-2</v>
      </c>
    </row>
    <row r="653" spans="1:20" x14ac:dyDescent="0.35">
      <c r="A653">
        <v>651</v>
      </c>
      <c r="B653" t="s">
        <v>1344</v>
      </c>
      <c r="C653" s="3" t="s">
        <v>1345</v>
      </c>
      <c r="D653" s="5">
        <v>196700</v>
      </c>
      <c r="E653" s="5">
        <v>174039</v>
      </c>
      <c r="F653" t="s">
        <v>14</v>
      </c>
      <c r="G653">
        <v>3868</v>
      </c>
      <c r="H653" t="s">
        <v>107</v>
      </c>
      <c r="I653" t="s">
        <v>108</v>
      </c>
      <c r="J653">
        <v>1393048800</v>
      </c>
      <c r="K653">
        <v>1394344800</v>
      </c>
      <c r="L653" s="11">
        <f t="shared" si="80"/>
        <v>41692.25</v>
      </c>
      <c r="M653" s="11">
        <f t="shared" si="81"/>
        <v>41707.25</v>
      </c>
      <c r="N653" t="s">
        <v>100</v>
      </c>
      <c r="O653" t="str">
        <f t="shared" si="82"/>
        <v>film &amp; video</v>
      </c>
      <c r="P653" t="str">
        <f t="shared" si="83"/>
        <v>shorts</v>
      </c>
      <c r="Q653" s="4">
        <f t="shared" si="84"/>
        <v>0.88479410269445857</v>
      </c>
      <c r="R653" s="44">
        <f t="shared" si="85"/>
        <v>44.994570837642193</v>
      </c>
      <c r="S653" s="42">
        <f t="shared" si="86"/>
        <v>15</v>
      </c>
      <c r="T653" s="5">
        <f t="shared" si="87"/>
        <v>2.9996380558428131</v>
      </c>
    </row>
    <row r="654" spans="1:20" x14ac:dyDescent="0.35">
      <c r="A654">
        <v>652</v>
      </c>
      <c r="B654" t="s">
        <v>1346</v>
      </c>
      <c r="C654" s="3" t="s">
        <v>1347</v>
      </c>
      <c r="D654" s="5">
        <v>10000</v>
      </c>
      <c r="E654" s="5">
        <v>12684</v>
      </c>
      <c r="F654" t="s">
        <v>20</v>
      </c>
      <c r="G654">
        <v>409</v>
      </c>
      <c r="H654" t="s">
        <v>21</v>
      </c>
      <c r="I654" t="s">
        <v>22</v>
      </c>
      <c r="J654">
        <v>1470373200</v>
      </c>
      <c r="K654">
        <v>1474088400</v>
      </c>
      <c r="L654" s="11">
        <f t="shared" si="80"/>
        <v>42587.208333333328</v>
      </c>
      <c r="M654" s="11">
        <f t="shared" si="81"/>
        <v>42630.208333333328</v>
      </c>
      <c r="N654" t="s">
        <v>28</v>
      </c>
      <c r="O654" t="str">
        <f t="shared" si="82"/>
        <v>technology</v>
      </c>
      <c r="P654" t="str">
        <f t="shared" si="83"/>
        <v>web</v>
      </c>
      <c r="Q654" s="4">
        <f t="shared" si="84"/>
        <v>1.2684</v>
      </c>
      <c r="R654" s="44">
        <f t="shared" si="85"/>
        <v>31.012224938875306</v>
      </c>
      <c r="S654" s="42">
        <f t="shared" si="86"/>
        <v>43</v>
      </c>
      <c r="T654" s="5">
        <f t="shared" si="87"/>
        <v>0.72121453346221642</v>
      </c>
    </row>
    <row r="655" spans="1:20" x14ac:dyDescent="0.35">
      <c r="A655">
        <v>653</v>
      </c>
      <c r="B655" t="s">
        <v>1348</v>
      </c>
      <c r="C655" s="3" t="s">
        <v>1349</v>
      </c>
      <c r="D655" s="5">
        <v>600</v>
      </c>
      <c r="E655" s="5">
        <v>14033</v>
      </c>
      <c r="F655" t="s">
        <v>20</v>
      </c>
      <c r="G655">
        <v>234</v>
      </c>
      <c r="H655" t="s">
        <v>21</v>
      </c>
      <c r="I655" t="s">
        <v>22</v>
      </c>
      <c r="J655">
        <v>1460091600</v>
      </c>
      <c r="K655">
        <v>1460264400</v>
      </c>
      <c r="L655" s="11">
        <f t="shared" si="80"/>
        <v>42468.208333333328</v>
      </c>
      <c r="M655" s="11">
        <f t="shared" si="81"/>
        <v>42470.208333333328</v>
      </c>
      <c r="N655" t="s">
        <v>28</v>
      </c>
      <c r="O655" t="str">
        <f t="shared" si="82"/>
        <v>technology</v>
      </c>
      <c r="P655" t="str">
        <f t="shared" si="83"/>
        <v>web</v>
      </c>
      <c r="Q655" s="4">
        <f t="shared" si="84"/>
        <v>23.388333333333332</v>
      </c>
      <c r="R655" s="44">
        <f t="shared" si="85"/>
        <v>59.970085470085472</v>
      </c>
      <c r="S655" s="42">
        <f t="shared" si="86"/>
        <v>2</v>
      </c>
      <c r="T655" s="5">
        <f t="shared" si="87"/>
        <v>29.985042735042736</v>
      </c>
    </row>
    <row r="656" spans="1:20" x14ac:dyDescent="0.35">
      <c r="A656">
        <v>654</v>
      </c>
      <c r="B656" t="s">
        <v>1350</v>
      </c>
      <c r="C656" s="3" t="s">
        <v>1351</v>
      </c>
      <c r="D656" s="5">
        <v>35000</v>
      </c>
      <c r="E656" s="5">
        <v>177936</v>
      </c>
      <c r="F656" t="s">
        <v>20</v>
      </c>
      <c r="G656">
        <v>3016</v>
      </c>
      <c r="H656" t="s">
        <v>21</v>
      </c>
      <c r="I656" t="s">
        <v>22</v>
      </c>
      <c r="J656">
        <v>1440392400</v>
      </c>
      <c r="K656">
        <v>1440824400</v>
      </c>
      <c r="L656" s="11">
        <f t="shared" si="80"/>
        <v>42240.208333333328</v>
      </c>
      <c r="M656" s="11">
        <f t="shared" si="81"/>
        <v>42245.208333333328</v>
      </c>
      <c r="N656" t="s">
        <v>148</v>
      </c>
      <c r="O656" t="str">
        <f t="shared" si="82"/>
        <v>music</v>
      </c>
      <c r="P656" t="str">
        <f t="shared" si="83"/>
        <v>metal</v>
      </c>
      <c r="Q656" s="4">
        <f t="shared" si="84"/>
        <v>5.0838857142857146</v>
      </c>
      <c r="R656" s="44">
        <f t="shared" si="85"/>
        <v>58.9973474801061</v>
      </c>
      <c r="S656" s="42">
        <f t="shared" si="86"/>
        <v>5</v>
      </c>
      <c r="T656" s="5">
        <f t="shared" si="87"/>
        <v>11.799469496021221</v>
      </c>
    </row>
    <row r="657" spans="1:20" x14ac:dyDescent="0.35">
      <c r="A657">
        <v>655</v>
      </c>
      <c r="B657" t="s">
        <v>1352</v>
      </c>
      <c r="C657" s="3" t="s">
        <v>1353</v>
      </c>
      <c r="D657" s="5">
        <v>6900</v>
      </c>
      <c r="E657" s="5">
        <v>13212</v>
      </c>
      <c r="F657" t="s">
        <v>20</v>
      </c>
      <c r="G657">
        <v>264</v>
      </c>
      <c r="H657" t="s">
        <v>21</v>
      </c>
      <c r="I657" t="s">
        <v>22</v>
      </c>
      <c r="J657">
        <v>1488434400</v>
      </c>
      <c r="K657">
        <v>1489554000</v>
      </c>
      <c r="L657" s="11">
        <f t="shared" si="80"/>
        <v>42796.25</v>
      </c>
      <c r="M657" s="11">
        <f t="shared" si="81"/>
        <v>42809.208333333328</v>
      </c>
      <c r="N657" t="s">
        <v>122</v>
      </c>
      <c r="O657" t="str">
        <f t="shared" si="82"/>
        <v>photography</v>
      </c>
      <c r="P657" t="str">
        <f t="shared" si="83"/>
        <v>photography books</v>
      </c>
      <c r="Q657" s="4">
        <f t="shared" si="84"/>
        <v>1.9147826086956521</v>
      </c>
      <c r="R657" s="44">
        <f t="shared" si="85"/>
        <v>50.045454545454547</v>
      </c>
      <c r="S657" s="42">
        <f t="shared" si="86"/>
        <v>12.958333333328483</v>
      </c>
      <c r="T657" s="5">
        <f t="shared" si="87"/>
        <v>3.8620286465960088</v>
      </c>
    </row>
    <row r="658" spans="1:20" ht="31" x14ac:dyDescent="0.35">
      <c r="A658">
        <v>656</v>
      </c>
      <c r="B658" t="s">
        <v>1354</v>
      </c>
      <c r="C658" s="3" t="s">
        <v>1355</v>
      </c>
      <c r="D658" s="5">
        <v>118400</v>
      </c>
      <c r="E658" s="5">
        <v>49879</v>
      </c>
      <c r="F658" t="s">
        <v>14</v>
      </c>
      <c r="G658">
        <v>504</v>
      </c>
      <c r="H658" t="s">
        <v>26</v>
      </c>
      <c r="I658" t="s">
        <v>27</v>
      </c>
      <c r="J658">
        <v>1514440800</v>
      </c>
      <c r="K658">
        <v>1514872800</v>
      </c>
      <c r="L658" s="11">
        <f t="shared" si="80"/>
        <v>43097.25</v>
      </c>
      <c r="M658" s="11">
        <f t="shared" si="81"/>
        <v>43102.25</v>
      </c>
      <c r="N658" t="s">
        <v>17</v>
      </c>
      <c r="O658" t="str">
        <f t="shared" si="82"/>
        <v>food</v>
      </c>
      <c r="P658" t="str">
        <f t="shared" si="83"/>
        <v>food trucks</v>
      </c>
      <c r="Q658" s="4">
        <f t="shared" si="84"/>
        <v>0.42127533783783783</v>
      </c>
      <c r="R658" s="44">
        <f t="shared" si="85"/>
        <v>98.966269841269835</v>
      </c>
      <c r="S658" s="42">
        <f t="shared" si="86"/>
        <v>5</v>
      </c>
      <c r="T658" s="5">
        <f t="shared" si="87"/>
        <v>19.793253968253968</v>
      </c>
    </row>
    <row r="659" spans="1:20" x14ac:dyDescent="0.35">
      <c r="A659">
        <v>657</v>
      </c>
      <c r="B659" t="s">
        <v>1356</v>
      </c>
      <c r="C659" s="3" t="s">
        <v>1357</v>
      </c>
      <c r="D659" s="5">
        <v>10000</v>
      </c>
      <c r="E659" s="5">
        <v>824</v>
      </c>
      <c r="F659" t="s">
        <v>14</v>
      </c>
      <c r="G659">
        <v>14</v>
      </c>
      <c r="H659" t="s">
        <v>21</v>
      </c>
      <c r="I659" t="s">
        <v>22</v>
      </c>
      <c r="J659">
        <v>1514354400</v>
      </c>
      <c r="K659">
        <v>1515736800</v>
      </c>
      <c r="L659" s="11">
        <f t="shared" si="80"/>
        <v>43096.25</v>
      </c>
      <c r="M659" s="11">
        <f t="shared" si="81"/>
        <v>43112.25</v>
      </c>
      <c r="N659" t="s">
        <v>474</v>
      </c>
      <c r="O659" t="str">
        <f t="shared" si="82"/>
        <v>film &amp; video</v>
      </c>
      <c r="P659" t="str">
        <f t="shared" si="83"/>
        <v>science fiction</v>
      </c>
      <c r="Q659" s="4">
        <f t="shared" si="84"/>
        <v>8.2400000000000001E-2</v>
      </c>
      <c r="R659" s="44">
        <f t="shared" si="85"/>
        <v>58.857142857142854</v>
      </c>
      <c r="S659" s="42">
        <f t="shared" si="86"/>
        <v>16</v>
      </c>
      <c r="T659" s="5">
        <f t="shared" si="87"/>
        <v>3.6785714285714284</v>
      </c>
    </row>
    <row r="660" spans="1:20" x14ac:dyDescent="0.35">
      <c r="A660">
        <v>658</v>
      </c>
      <c r="B660" t="s">
        <v>1358</v>
      </c>
      <c r="C660" s="3" t="s">
        <v>1359</v>
      </c>
      <c r="D660" s="5">
        <v>52600</v>
      </c>
      <c r="E660" s="5">
        <v>31594</v>
      </c>
      <c r="F660" t="s">
        <v>74</v>
      </c>
      <c r="G660">
        <v>390</v>
      </c>
      <c r="H660" t="s">
        <v>21</v>
      </c>
      <c r="I660" t="s">
        <v>22</v>
      </c>
      <c r="J660">
        <v>1440910800</v>
      </c>
      <c r="K660">
        <v>1442898000</v>
      </c>
      <c r="L660" s="11">
        <f t="shared" si="80"/>
        <v>42246.208333333328</v>
      </c>
      <c r="M660" s="11">
        <f t="shared" si="81"/>
        <v>42269.208333333328</v>
      </c>
      <c r="N660" t="s">
        <v>23</v>
      </c>
      <c r="O660" t="str">
        <f t="shared" si="82"/>
        <v>music</v>
      </c>
      <c r="P660" t="str">
        <f t="shared" si="83"/>
        <v>rock</v>
      </c>
      <c r="Q660" s="4">
        <f t="shared" si="84"/>
        <v>0.60064638783269964</v>
      </c>
      <c r="R660" s="44">
        <f t="shared" si="85"/>
        <v>81.010256410256417</v>
      </c>
      <c r="S660" s="42">
        <f t="shared" si="86"/>
        <v>23</v>
      </c>
      <c r="T660" s="5">
        <f t="shared" si="87"/>
        <v>3.5221850613154966</v>
      </c>
    </row>
    <row r="661" spans="1:20" x14ac:dyDescent="0.35">
      <c r="A661">
        <v>659</v>
      </c>
      <c r="B661" t="s">
        <v>1360</v>
      </c>
      <c r="C661" s="3" t="s">
        <v>1361</v>
      </c>
      <c r="D661" s="5">
        <v>120700</v>
      </c>
      <c r="E661" s="5">
        <v>57010</v>
      </c>
      <c r="F661" t="s">
        <v>14</v>
      </c>
      <c r="G661">
        <v>750</v>
      </c>
      <c r="H661" t="s">
        <v>40</v>
      </c>
      <c r="I661" t="s">
        <v>41</v>
      </c>
      <c r="J661">
        <v>1296108000</v>
      </c>
      <c r="K661">
        <v>1296194400</v>
      </c>
      <c r="L661" s="11">
        <f t="shared" si="80"/>
        <v>40570.25</v>
      </c>
      <c r="M661" s="11">
        <f t="shared" si="81"/>
        <v>40571.25</v>
      </c>
      <c r="N661" t="s">
        <v>42</v>
      </c>
      <c r="O661" t="str">
        <f t="shared" si="82"/>
        <v>film &amp; video</v>
      </c>
      <c r="P661" t="str">
        <f t="shared" si="83"/>
        <v>documentary</v>
      </c>
      <c r="Q661" s="4">
        <f t="shared" si="84"/>
        <v>0.47232808616404309</v>
      </c>
      <c r="R661" s="44">
        <f t="shared" si="85"/>
        <v>76.013333333333335</v>
      </c>
      <c r="S661" s="42">
        <f t="shared" si="86"/>
        <v>1</v>
      </c>
      <c r="T661" s="5">
        <f t="shared" si="87"/>
        <v>76.013333333333335</v>
      </c>
    </row>
    <row r="662" spans="1:20" x14ac:dyDescent="0.35">
      <c r="A662">
        <v>660</v>
      </c>
      <c r="B662" t="s">
        <v>1362</v>
      </c>
      <c r="C662" s="3" t="s">
        <v>1363</v>
      </c>
      <c r="D662" s="5">
        <v>9100</v>
      </c>
      <c r="E662" s="5">
        <v>7438</v>
      </c>
      <c r="F662" t="s">
        <v>14</v>
      </c>
      <c r="G662">
        <v>77</v>
      </c>
      <c r="H662" t="s">
        <v>21</v>
      </c>
      <c r="I662" t="s">
        <v>22</v>
      </c>
      <c r="J662">
        <v>1440133200</v>
      </c>
      <c r="K662">
        <v>1440910800</v>
      </c>
      <c r="L662" s="11">
        <f t="shared" si="80"/>
        <v>42237.208333333328</v>
      </c>
      <c r="M662" s="11">
        <f t="shared" si="81"/>
        <v>42246.208333333328</v>
      </c>
      <c r="N662" t="s">
        <v>33</v>
      </c>
      <c r="O662" t="str">
        <f t="shared" si="82"/>
        <v>theater</v>
      </c>
      <c r="P662" t="str">
        <f t="shared" si="83"/>
        <v>plays</v>
      </c>
      <c r="Q662" s="4">
        <f t="shared" si="84"/>
        <v>0.81736263736263737</v>
      </c>
      <c r="R662" s="44">
        <f t="shared" si="85"/>
        <v>96.597402597402592</v>
      </c>
      <c r="S662" s="42">
        <f t="shared" si="86"/>
        <v>9</v>
      </c>
      <c r="T662" s="5">
        <f t="shared" si="87"/>
        <v>10.733044733044732</v>
      </c>
    </row>
    <row r="663" spans="1:20" x14ac:dyDescent="0.35">
      <c r="A663">
        <v>661</v>
      </c>
      <c r="B663" t="s">
        <v>1364</v>
      </c>
      <c r="C663" s="3" t="s">
        <v>1365</v>
      </c>
      <c r="D663" s="5">
        <v>106800</v>
      </c>
      <c r="E663" s="5">
        <v>57872</v>
      </c>
      <c r="F663" t="s">
        <v>14</v>
      </c>
      <c r="G663">
        <v>752</v>
      </c>
      <c r="H663" t="s">
        <v>36</v>
      </c>
      <c r="I663" t="s">
        <v>37</v>
      </c>
      <c r="J663">
        <v>1332910800</v>
      </c>
      <c r="K663">
        <v>1335502800</v>
      </c>
      <c r="L663" s="11">
        <f t="shared" si="80"/>
        <v>40996.208333333336</v>
      </c>
      <c r="M663" s="11">
        <f t="shared" si="81"/>
        <v>41026.208333333336</v>
      </c>
      <c r="N663" t="s">
        <v>159</v>
      </c>
      <c r="O663" t="str">
        <f t="shared" si="82"/>
        <v>music</v>
      </c>
      <c r="P663" t="str">
        <f t="shared" si="83"/>
        <v>jazz</v>
      </c>
      <c r="Q663" s="4">
        <f t="shared" si="84"/>
        <v>0.54187265917603</v>
      </c>
      <c r="R663" s="44">
        <f t="shared" si="85"/>
        <v>76.957446808510639</v>
      </c>
      <c r="S663" s="42">
        <f t="shared" si="86"/>
        <v>30</v>
      </c>
      <c r="T663" s="5">
        <f t="shared" si="87"/>
        <v>2.5652482269503545</v>
      </c>
    </row>
    <row r="664" spans="1:20" x14ac:dyDescent="0.35">
      <c r="A664">
        <v>662</v>
      </c>
      <c r="B664" t="s">
        <v>1366</v>
      </c>
      <c r="C664" s="3" t="s">
        <v>1367</v>
      </c>
      <c r="D664" s="5">
        <v>9100</v>
      </c>
      <c r="E664" s="5">
        <v>8906</v>
      </c>
      <c r="F664" t="s">
        <v>14</v>
      </c>
      <c r="G664">
        <v>131</v>
      </c>
      <c r="H664" t="s">
        <v>21</v>
      </c>
      <c r="I664" t="s">
        <v>22</v>
      </c>
      <c r="J664">
        <v>1544335200</v>
      </c>
      <c r="K664">
        <v>1544680800</v>
      </c>
      <c r="L664" s="11">
        <f t="shared" si="80"/>
        <v>43443.25</v>
      </c>
      <c r="M664" s="11">
        <f t="shared" si="81"/>
        <v>43447.25</v>
      </c>
      <c r="N664" t="s">
        <v>33</v>
      </c>
      <c r="O664" t="str">
        <f t="shared" si="82"/>
        <v>theater</v>
      </c>
      <c r="P664" t="str">
        <f t="shared" si="83"/>
        <v>plays</v>
      </c>
      <c r="Q664" s="4">
        <f t="shared" si="84"/>
        <v>0.97868131868131869</v>
      </c>
      <c r="R664" s="44">
        <f t="shared" si="85"/>
        <v>67.984732824427482</v>
      </c>
      <c r="S664" s="42">
        <f t="shared" si="86"/>
        <v>4</v>
      </c>
      <c r="T664" s="5">
        <f t="shared" si="87"/>
        <v>16.996183206106871</v>
      </c>
    </row>
    <row r="665" spans="1:20" x14ac:dyDescent="0.35">
      <c r="A665">
        <v>663</v>
      </c>
      <c r="B665" t="s">
        <v>1368</v>
      </c>
      <c r="C665" s="3" t="s">
        <v>1369</v>
      </c>
      <c r="D665" s="5">
        <v>10000</v>
      </c>
      <c r="E665" s="5">
        <v>7724</v>
      </c>
      <c r="F665" t="s">
        <v>14</v>
      </c>
      <c r="G665">
        <v>87</v>
      </c>
      <c r="H665" t="s">
        <v>21</v>
      </c>
      <c r="I665" t="s">
        <v>22</v>
      </c>
      <c r="J665">
        <v>1286427600</v>
      </c>
      <c r="K665">
        <v>1288414800</v>
      </c>
      <c r="L665" s="11">
        <f t="shared" si="80"/>
        <v>40458.208333333336</v>
      </c>
      <c r="M665" s="11">
        <f t="shared" si="81"/>
        <v>40481.208333333336</v>
      </c>
      <c r="N665" t="s">
        <v>33</v>
      </c>
      <c r="O665" t="str">
        <f t="shared" si="82"/>
        <v>theater</v>
      </c>
      <c r="P665" t="str">
        <f t="shared" si="83"/>
        <v>plays</v>
      </c>
      <c r="Q665" s="4">
        <f t="shared" si="84"/>
        <v>0.77239999999999998</v>
      </c>
      <c r="R665" s="44">
        <f t="shared" si="85"/>
        <v>88.781609195402297</v>
      </c>
      <c r="S665" s="42">
        <f t="shared" si="86"/>
        <v>23</v>
      </c>
      <c r="T665" s="5">
        <f t="shared" si="87"/>
        <v>3.860069965017491</v>
      </c>
    </row>
    <row r="666" spans="1:20" x14ac:dyDescent="0.35">
      <c r="A666">
        <v>664</v>
      </c>
      <c r="B666" t="s">
        <v>708</v>
      </c>
      <c r="C666" s="3" t="s">
        <v>1370</v>
      </c>
      <c r="D666" s="5">
        <v>79400</v>
      </c>
      <c r="E666" s="5">
        <v>26571</v>
      </c>
      <c r="F666" t="s">
        <v>14</v>
      </c>
      <c r="G666">
        <v>1063</v>
      </c>
      <c r="H666" t="s">
        <v>21</v>
      </c>
      <c r="I666" t="s">
        <v>22</v>
      </c>
      <c r="J666">
        <v>1329717600</v>
      </c>
      <c r="K666">
        <v>1330581600</v>
      </c>
      <c r="L666" s="11">
        <f t="shared" si="80"/>
        <v>40959.25</v>
      </c>
      <c r="M666" s="11">
        <f t="shared" si="81"/>
        <v>40969.25</v>
      </c>
      <c r="N666" t="s">
        <v>159</v>
      </c>
      <c r="O666" t="str">
        <f t="shared" si="82"/>
        <v>music</v>
      </c>
      <c r="P666" t="str">
        <f t="shared" si="83"/>
        <v>jazz</v>
      </c>
      <c r="Q666" s="4">
        <f t="shared" si="84"/>
        <v>0.33464735516372796</v>
      </c>
      <c r="R666" s="44">
        <f t="shared" si="85"/>
        <v>24.99623706491063</v>
      </c>
      <c r="S666" s="42">
        <f t="shared" si="86"/>
        <v>10</v>
      </c>
      <c r="T666" s="5">
        <f t="shared" si="87"/>
        <v>2.4996237064910631</v>
      </c>
    </row>
    <row r="667" spans="1:20" x14ac:dyDescent="0.35">
      <c r="A667">
        <v>665</v>
      </c>
      <c r="B667" t="s">
        <v>1371</v>
      </c>
      <c r="C667" s="3" t="s">
        <v>1372</v>
      </c>
      <c r="D667" s="5">
        <v>5100</v>
      </c>
      <c r="E667" s="5">
        <v>12219</v>
      </c>
      <c r="F667" t="s">
        <v>20</v>
      </c>
      <c r="G667">
        <v>272</v>
      </c>
      <c r="H667" t="s">
        <v>21</v>
      </c>
      <c r="I667" t="s">
        <v>22</v>
      </c>
      <c r="J667">
        <v>1310187600</v>
      </c>
      <c r="K667">
        <v>1311397200</v>
      </c>
      <c r="L667" s="11">
        <f t="shared" si="80"/>
        <v>40733.208333333336</v>
      </c>
      <c r="M667" s="11">
        <f t="shared" si="81"/>
        <v>40747.208333333336</v>
      </c>
      <c r="N667" t="s">
        <v>42</v>
      </c>
      <c r="O667" t="str">
        <f t="shared" si="82"/>
        <v>film &amp; video</v>
      </c>
      <c r="P667" t="str">
        <f t="shared" si="83"/>
        <v>documentary</v>
      </c>
      <c r="Q667" s="4">
        <f t="shared" si="84"/>
        <v>2.3958823529411766</v>
      </c>
      <c r="R667" s="44">
        <f t="shared" si="85"/>
        <v>44.922794117647058</v>
      </c>
      <c r="S667" s="42">
        <f t="shared" si="86"/>
        <v>14</v>
      </c>
      <c r="T667" s="5">
        <f t="shared" si="87"/>
        <v>3.2087710084033612</v>
      </c>
    </row>
    <row r="668" spans="1:20" x14ac:dyDescent="0.35">
      <c r="A668">
        <v>666</v>
      </c>
      <c r="B668" t="s">
        <v>1373</v>
      </c>
      <c r="C668" s="3" t="s">
        <v>1374</v>
      </c>
      <c r="D668" s="5">
        <v>3100</v>
      </c>
      <c r="E668" s="5">
        <v>1985</v>
      </c>
      <c r="F668" t="s">
        <v>74</v>
      </c>
      <c r="G668">
        <v>25</v>
      </c>
      <c r="H668" t="s">
        <v>21</v>
      </c>
      <c r="I668" t="s">
        <v>22</v>
      </c>
      <c r="J668">
        <v>1377838800</v>
      </c>
      <c r="K668">
        <v>1378357200</v>
      </c>
      <c r="L668" s="11">
        <f t="shared" si="80"/>
        <v>41516.208333333336</v>
      </c>
      <c r="M668" s="11">
        <f t="shared" si="81"/>
        <v>41522.208333333336</v>
      </c>
      <c r="N668" t="s">
        <v>33</v>
      </c>
      <c r="O668" t="str">
        <f t="shared" si="82"/>
        <v>theater</v>
      </c>
      <c r="P668" t="str">
        <f t="shared" si="83"/>
        <v>plays</v>
      </c>
      <c r="Q668" s="4">
        <f t="shared" si="84"/>
        <v>0.64032258064516134</v>
      </c>
      <c r="R668" s="44">
        <f t="shared" si="85"/>
        <v>79.400000000000006</v>
      </c>
      <c r="S668" s="42">
        <f t="shared" si="86"/>
        <v>6</v>
      </c>
      <c r="T668" s="5">
        <f t="shared" si="87"/>
        <v>13.233333333333334</v>
      </c>
    </row>
    <row r="669" spans="1:20" ht="31" x14ac:dyDescent="0.35">
      <c r="A669">
        <v>667</v>
      </c>
      <c r="B669" t="s">
        <v>1375</v>
      </c>
      <c r="C669" s="3" t="s">
        <v>1376</v>
      </c>
      <c r="D669" s="5">
        <v>6900</v>
      </c>
      <c r="E669" s="5">
        <v>12155</v>
      </c>
      <c r="F669" t="s">
        <v>20</v>
      </c>
      <c r="G669">
        <v>419</v>
      </c>
      <c r="H669" t="s">
        <v>21</v>
      </c>
      <c r="I669" t="s">
        <v>22</v>
      </c>
      <c r="J669">
        <v>1410325200</v>
      </c>
      <c r="K669">
        <v>1411102800</v>
      </c>
      <c r="L669" s="11">
        <f t="shared" si="80"/>
        <v>41892.208333333336</v>
      </c>
      <c r="M669" s="11">
        <f t="shared" si="81"/>
        <v>41901.208333333336</v>
      </c>
      <c r="N669" t="s">
        <v>1029</v>
      </c>
      <c r="O669" t="str">
        <f t="shared" si="82"/>
        <v>journalism</v>
      </c>
      <c r="P669" t="str">
        <f t="shared" si="83"/>
        <v>audio</v>
      </c>
      <c r="Q669" s="4">
        <f t="shared" si="84"/>
        <v>1.7615942028985507</v>
      </c>
      <c r="R669" s="44">
        <f t="shared" si="85"/>
        <v>29.009546539379475</v>
      </c>
      <c r="S669" s="42">
        <f t="shared" si="86"/>
        <v>9</v>
      </c>
      <c r="T669" s="5">
        <f t="shared" si="87"/>
        <v>3.2232829488199415</v>
      </c>
    </row>
    <row r="670" spans="1:20" ht="31" x14ac:dyDescent="0.35">
      <c r="A670">
        <v>668</v>
      </c>
      <c r="B670" t="s">
        <v>1377</v>
      </c>
      <c r="C670" s="3" t="s">
        <v>1378</v>
      </c>
      <c r="D670" s="5">
        <v>27500</v>
      </c>
      <c r="E670" s="5">
        <v>5593</v>
      </c>
      <c r="F670" t="s">
        <v>14</v>
      </c>
      <c r="G670">
        <v>76</v>
      </c>
      <c r="H670" t="s">
        <v>21</v>
      </c>
      <c r="I670" t="s">
        <v>22</v>
      </c>
      <c r="J670">
        <v>1343797200</v>
      </c>
      <c r="K670">
        <v>1344834000</v>
      </c>
      <c r="L670" s="11">
        <f t="shared" si="80"/>
        <v>41122.208333333336</v>
      </c>
      <c r="M670" s="11">
        <f t="shared" si="81"/>
        <v>41134.208333333336</v>
      </c>
      <c r="N670" t="s">
        <v>33</v>
      </c>
      <c r="O670" t="str">
        <f t="shared" si="82"/>
        <v>theater</v>
      </c>
      <c r="P670" t="str">
        <f t="shared" si="83"/>
        <v>plays</v>
      </c>
      <c r="Q670" s="4">
        <f t="shared" si="84"/>
        <v>0.20338181818181819</v>
      </c>
      <c r="R670" s="44">
        <f t="shared" si="85"/>
        <v>73.59210526315789</v>
      </c>
      <c r="S670" s="42">
        <f t="shared" si="86"/>
        <v>12</v>
      </c>
      <c r="T670" s="5">
        <f t="shared" si="87"/>
        <v>6.1326754385964906</v>
      </c>
    </row>
    <row r="671" spans="1:20" x14ac:dyDescent="0.35">
      <c r="A671">
        <v>669</v>
      </c>
      <c r="B671" t="s">
        <v>1379</v>
      </c>
      <c r="C671" s="3" t="s">
        <v>1380</v>
      </c>
      <c r="D671" s="5">
        <v>48800</v>
      </c>
      <c r="E671" s="5">
        <v>175020</v>
      </c>
      <c r="F671" t="s">
        <v>20</v>
      </c>
      <c r="G671">
        <v>1621</v>
      </c>
      <c r="H671" t="s">
        <v>107</v>
      </c>
      <c r="I671" t="s">
        <v>108</v>
      </c>
      <c r="J671">
        <v>1498453200</v>
      </c>
      <c r="K671">
        <v>1499230800</v>
      </c>
      <c r="L671" s="11">
        <f t="shared" si="80"/>
        <v>42912.208333333328</v>
      </c>
      <c r="M671" s="11">
        <f t="shared" si="81"/>
        <v>42921.208333333328</v>
      </c>
      <c r="N671" t="s">
        <v>33</v>
      </c>
      <c r="O671" t="str">
        <f t="shared" si="82"/>
        <v>theater</v>
      </c>
      <c r="P671" t="str">
        <f t="shared" si="83"/>
        <v>plays</v>
      </c>
      <c r="Q671" s="4">
        <f t="shared" si="84"/>
        <v>3.5864754098360656</v>
      </c>
      <c r="R671" s="44">
        <f t="shared" si="85"/>
        <v>107.97038864898211</v>
      </c>
      <c r="S671" s="42">
        <f t="shared" si="86"/>
        <v>9</v>
      </c>
      <c r="T671" s="5">
        <f t="shared" si="87"/>
        <v>11.996709849886901</v>
      </c>
    </row>
    <row r="672" spans="1:20" ht="31" x14ac:dyDescent="0.35">
      <c r="A672">
        <v>670</v>
      </c>
      <c r="B672" t="s">
        <v>1334</v>
      </c>
      <c r="C672" s="3" t="s">
        <v>1381</v>
      </c>
      <c r="D672" s="5">
        <v>16200</v>
      </c>
      <c r="E672" s="5">
        <v>75955</v>
      </c>
      <c r="F672" t="s">
        <v>20</v>
      </c>
      <c r="G672">
        <v>1101</v>
      </c>
      <c r="H672" t="s">
        <v>21</v>
      </c>
      <c r="I672" t="s">
        <v>22</v>
      </c>
      <c r="J672">
        <v>1456380000</v>
      </c>
      <c r="K672">
        <v>1457416800</v>
      </c>
      <c r="L672" s="11">
        <f t="shared" si="80"/>
        <v>42425.25</v>
      </c>
      <c r="M672" s="11">
        <f t="shared" si="81"/>
        <v>42437.25</v>
      </c>
      <c r="N672" t="s">
        <v>60</v>
      </c>
      <c r="O672" t="str">
        <f t="shared" si="82"/>
        <v>music</v>
      </c>
      <c r="P672" t="str">
        <f t="shared" si="83"/>
        <v>indie rock</v>
      </c>
      <c r="Q672" s="4">
        <f t="shared" si="84"/>
        <v>4.6885802469135802</v>
      </c>
      <c r="R672" s="44">
        <f t="shared" si="85"/>
        <v>68.987284287011803</v>
      </c>
      <c r="S672" s="42">
        <f t="shared" si="86"/>
        <v>12</v>
      </c>
      <c r="T672" s="5">
        <f t="shared" si="87"/>
        <v>5.7489403572509836</v>
      </c>
    </row>
    <row r="673" spans="1:20" ht="31" x14ac:dyDescent="0.35">
      <c r="A673">
        <v>671</v>
      </c>
      <c r="B673" t="s">
        <v>1382</v>
      </c>
      <c r="C673" s="3" t="s">
        <v>1383</v>
      </c>
      <c r="D673" s="5">
        <v>97600</v>
      </c>
      <c r="E673" s="5">
        <v>119127</v>
      </c>
      <c r="F673" t="s">
        <v>20</v>
      </c>
      <c r="G673">
        <v>1073</v>
      </c>
      <c r="H673" t="s">
        <v>21</v>
      </c>
      <c r="I673" t="s">
        <v>22</v>
      </c>
      <c r="J673">
        <v>1280552400</v>
      </c>
      <c r="K673">
        <v>1280898000</v>
      </c>
      <c r="L673" s="11">
        <f t="shared" si="80"/>
        <v>40390.208333333336</v>
      </c>
      <c r="M673" s="11">
        <f t="shared" si="81"/>
        <v>40394.208333333336</v>
      </c>
      <c r="N673" t="s">
        <v>33</v>
      </c>
      <c r="O673" t="str">
        <f t="shared" si="82"/>
        <v>theater</v>
      </c>
      <c r="P673" t="str">
        <f t="shared" si="83"/>
        <v>plays</v>
      </c>
      <c r="Q673" s="4">
        <f t="shared" si="84"/>
        <v>1.220563524590164</v>
      </c>
      <c r="R673" s="44">
        <f t="shared" si="85"/>
        <v>111.02236719478098</v>
      </c>
      <c r="S673" s="42">
        <f t="shared" si="86"/>
        <v>4</v>
      </c>
      <c r="T673" s="5">
        <f t="shared" si="87"/>
        <v>27.755591798695246</v>
      </c>
    </row>
    <row r="674" spans="1:20" x14ac:dyDescent="0.35">
      <c r="A674">
        <v>672</v>
      </c>
      <c r="B674" t="s">
        <v>1384</v>
      </c>
      <c r="C674" s="3" t="s">
        <v>1385</v>
      </c>
      <c r="D674" s="5">
        <v>197900</v>
      </c>
      <c r="E674" s="5">
        <v>110689</v>
      </c>
      <c r="F674" t="s">
        <v>14</v>
      </c>
      <c r="G674">
        <v>4428</v>
      </c>
      <c r="H674" t="s">
        <v>26</v>
      </c>
      <c r="I674" t="s">
        <v>27</v>
      </c>
      <c r="J674">
        <v>1521608400</v>
      </c>
      <c r="K674">
        <v>1522472400</v>
      </c>
      <c r="L674" s="11">
        <f t="shared" si="80"/>
        <v>43180.208333333328</v>
      </c>
      <c r="M674" s="11">
        <f t="shared" si="81"/>
        <v>43190.208333333328</v>
      </c>
      <c r="N674" t="s">
        <v>33</v>
      </c>
      <c r="O674" t="str">
        <f t="shared" si="82"/>
        <v>theater</v>
      </c>
      <c r="P674" t="str">
        <f t="shared" si="83"/>
        <v>plays</v>
      </c>
      <c r="Q674" s="4">
        <f t="shared" si="84"/>
        <v>0.55931783729156137</v>
      </c>
      <c r="R674" s="44">
        <f t="shared" si="85"/>
        <v>24.997515808491418</v>
      </c>
      <c r="S674" s="42">
        <f t="shared" si="86"/>
        <v>10</v>
      </c>
      <c r="T674" s="5">
        <f t="shared" si="87"/>
        <v>2.499751580849142</v>
      </c>
    </row>
    <row r="675" spans="1:20" x14ac:dyDescent="0.35">
      <c r="A675">
        <v>673</v>
      </c>
      <c r="B675" t="s">
        <v>1386</v>
      </c>
      <c r="C675" s="3" t="s">
        <v>1387</v>
      </c>
      <c r="D675" s="5">
        <v>5600</v>
      </c>
      <c r="E675" s="5">
        <v>2445</v>
      </c>
      <c r="F675" t="s">
        <v>14</v>
      </c>
      <c r="G675">
        <v>58</v>
      </c>
      <c r="H675" t="s">
        <v>107</v>
      </c>
      <c r="I675" t="s">
        <v>108</v>
      </c>
      <c r="J675">
        <v>1460696400</v>
      </c>
      <c r="K675">
        <v>1462510800</v>
      </c>
      <c r="L675" s="11">
        <f t="shared" si="80"/>
        <v>42475.208333333328</v>
      </c>
      <c r="M675" s="11">
        <f t="shared" si="81"/>
        <v>42496.208333333328</v>
      </c>
      <c r="N675" t="s">
        <v>60</v>
      </c>
      <c r="O675" t="str">
        <f t="shared" si="82"/>
        <v>music</v>
      </c>
      <c r="P675" t="str">
        <f t="shared" si="83"/>
        <v>indie rock</v>
      </c>
      <c r="Q675" s="4">
        <f t="shared" si="84"/>
        <v>0.43660714285714286</v>
      </c>
      <c r="R675" s="44">
        <f t="shared" si="85"/>
        <v>42.155172413793103</v>
      </c>
      <c r="S675" s="42">
        <f t="shared" si="86"/>
        <v>21</v>
      </c>
      <c r="T675" s="5">
        <f t="shared" si="87"/>
        <v>2.0073891625615765</v>
      </c>
    </row>
    <row r="676" spans="1:20" x14ac:dyDescent="0.35">
      <c r="A676">
        <v>674</v>
      </c>
      <c r="B676" t="s">
        <v>1388</v>
      </c>
      <c r="C676" s="3" t="s">
        <v>1389</v>
      </c>
      <c r="D676" s="5">
        <v>170700</v>
      </c>
      <c r="E676" s="5">
        <v>57250</v>
      </c>
      <c r="F676" t="s">
        <v>74</v>
      </c>
      <c r="G676">
        <v>1218</v>
      </c>
      <c r="H676" t="s">
        <v>21</v>
      </c>
      <c r="I676" t="s">
        <v>22</v>
      </c>
      <c r="J676">
        <v>1313730000</v>
      </c>
      <c r="K676">
        <v>1317790800</v>
      </c>
      <c r="L676" s="11">
        <f t="shared" si="80"/>
        <v>40774.208333333336</v>
      </c>
      <c r="M676" s="11">
        <f t="shared" si="81"/>
        <v>40821.208333333336</v>
      </c>
      <c r="N676" t="s">
        <v>122</v>
      </c>
      <c r="O676" t="str">
        <f t="shared" si="82"/>
        <v>photography</v>
      </c>
      <c r="P676" t="str">
        <f t="shared" si="83"/>
        <v>photography books</v>
      </c>
      <c r="Q676" s="4">
        <f t="shared" si="84"/>
        <v>0.33538371411833628</v>
      </c>
      <c r="R676" s="44">
        <f t="shared" si="85"/>
        <v>47.003284072249592</v>
      </c>
      <c r="S676" s="42">
        <f t="shared" si="86"/>
        <v>47</v>
      </c>
      <c r="T676" s="5">
        <f t="shared" si="87"/>
        <v>1.0000698738776508</v>
      </c>
    </row>
    <row r="677" spans="1:20" x14ac:dyDescent="0.35">
      <c r="A677">
        <v>675</v>
      </c>
      <c r="B677" t="s">
        <v>1390</v>
      </c>
      <c r="C677" s="3" t="s">
        <v>1391</v>
      </c>
      <c r="D677" s="5">
        <v>9700</v>
      </c>
      <c r="E677" s="5">
        <v>11929</v>
      </c>
      <c r="F677" t="s">
        <v>20</v>
      </c>
      <c r="G677">
        <v>331</v>
      </c>
      <c r="H677" t="s">
        <v>21</v>
      </c>
      <c r="I677" t="s">
        <v>22</v>
      </c>
      <c r="J677">
        <v>1568178000</v>
      </c>
      <c r="K677">
        <v>1568782800</v>
      </c>
      <c r="L677" s="11">
        <f t="shared" si="80"/>
        <v>43719.208333333328</v>
      </c>
      <c r="M677" s="11">
        <f t="shared" si="81"/>
        <v>43726.208333333328</v>
      </c>
      <c r="N677" t="s">
        <v>1029</v>
      </c>
      <c r="O677" t="str">
        <f t="shared" si="82"/>
        <v>journalism</v>
      </c>
      <c r="P677" t="str">
        <f t="shared" si="83"/>
        <v>audio</v>
      </c>
      <c r="Q677" s="4">
        <f t="shared" si="84"/>
        <v>1.2297938144329896</v>
      </c>
      <c r="R677" s="44">
        <f t="shared" si="85"/>
        <v>36.0392749244713</v>
      </c>
      <c r="S677" s="42">
        <f t="shared" si="86"/>
        <v>7</v>
      </c>
      <c r="T677" s="5">
        <f t="shared" si="87"/>
        <v>5.1484678463530429</v>
      </c>
    </row>
    <row r="678" spans="1:20" x14ac:dyDescent="0.35">
      <c r="A678">
        <v>676</v>
      </c>
      <c r="B678" t="s">
        <v>1392</v>
      </c>
      <c r="C678" s="3" t="s">
        <v>1393</v>
      </c>
      <c r="D678" s="5">
        <v>62300</v>
      </c>
      <c r="E678" s="5">
        <v>118214</v>
      </c>
      <c r="F678" t="s">
        <v>20</v>
      </c>
      <c r="G678">
        <v>1170</v>
      </c>
      <c r="H678" t="s">
        <v>21</v>
      </c>
      <c r="I678" t="s">
        <v>22</v>
      </c>
      <c r="J678">
        <v>1348635600</v>
      </c>
      <c r="K678">
        <v>1349413200</v>
      </c>
      <c r="L678" s="11">
        <f t="shared" si="80"/>
        <v>41178.208333333336</v>
      </c>
      <c r="M678" s="11">
        <f t="shared" si="81"/>
        <v>41187.208333333336</v>
      </c>
      <c r="N678" t="s">
        <v>122</v>
      </c>
      <c r="O678" t="str">
        <f t="shared" si="82"/>
        <v>photography</v>
      </c>
      <c r="P678" t="str">
        <f t="shared" si="83"/>
        <v>photography books</v>
      </c>
      <c r="Q678" s="4">
        <f t="shared" si="84"/>
        <v>1.8974959871589085</v>
      </c>
      <c r="R678" s="44">
        <f t="shared" si="85"/>
        <v>101.03760683760684</v>
      </c>
      <c r="S678" s="42">
        <f t="shared" si="86"/>
        <v>9</v>
      </c>
      <c r="T678" s="5">
        <f t="shared" si="87"/>
        <v>11.226400759734094</v>
      </c>
    </row>
    <row r="679" spans="1:20" x14ac:dyDescent="0.35">
      <c r="A679">
        <v>677</v>
      </c>
      <c r="B679" t="s">
        <v>1394</v>
      </c>
      <c r="C679" s="3" t="s">
        <v>1395</v>
      </c>
      <c r="D679" s="5">
        <v>5300</v>
      </c>
      <c r="E679" s="5">
        <v>4432</v>
      </c>
      <c r="F679" t="s">
        <v>14</v>
      </c>
      <c r="G679">
        <v>111</v>
      </c>
      <c r="H679" t="s">
        <v>21</v>
      </c>
      <c r="I679" t="s">
        <v>22</v>
      </c>
      <c r="J679">
        <v>1468126800</v>
      </c>
      <c r="K679">
        <v>1472446800</v>
      </c>
      <c r="L679" s="11">
        <f t="shared" si="80"/>
        <v>42561.208333333328</v>
      </c>
      <c r="M679" s="11">
        <f t="shared" si="81"/>
        <v>42611.208333333328</v>
      </c>
      <c r="N679" t="s">
        <v>119</v>
      </c>
      <c r="O679" t="str">
        <f t="shared" si="82"/>
        <v>publishing</v>
      </c>
      <c r="P679" t="str">
        <f t="shared" si="83"/>
        <v>fiction</v>
      </c>
      <c r="Q679" s="4">
        <f t="shared" si="84"/>
        <v>0.83622641509433959</v>
      </c>
      <c r="R679" s="44">
        <f t="shared" si="85"/>
        <v>39.927927927927925</v>
      </c>
      <c r="S679" s="42">
        <f t="shared" si="86"/>
        <v>50</v>
      </c>
      <c r="T679" s="5">
        <f t="shared" si="87"/>
        <v>0.79855855855855851</v>
      </c>
    </row>
    <row r="680" spans="1:20" x14ac:dyDescent="0.35">
      <c r="A680">
        <v>678</v>
      </c>
      <c r="B680" t="s">
        <v>1396</v>
      </c>
      <c r="C680" s="3" t="s">
        <v>1397</v>
      </c>
      <c r="D680" s="5">
        <v>99500</v>
      </c>
      <c r="E680" s="5">
        <v>17879</v>
      </c>
      <c r="F680" t="s">
        <v>74</v>
      </c>
      <c r="G680">
        <v>215</v>
      </c>
      <c r="H680" t="s">
        <v>21</v>
      </c>
      <c r="I680" t="s">
        <v>22</v>
      </c>
      <c r="J680">
        <v>1547877600</v>
      </c>
      <c r="K680">
        <v>1548050400</v>
      </c>
      <c r="L680" s="11">
        <f t="shared" si="80"/>
        <v>43484.25</v>
      </c>
      <c r="M680" s="11">
        <f t="shared" si="81"/>
        <v>43486.25</v>
      </c>
      <c r="N680" t="s">
        <v>53</v>
      </c>
      <c r="O680" t="str">
        <f t="shared" si="82"/>
        <v>film &amp; video</v>
      </c>
      <c r="P680" t="str">
        <f t="shared" si="83"/>
        <v>drama</v>
      </c>
      <c r="Q680" s="4">
        <f t="shared" si="84"/>
        <v>0.17968844221105529</v>
      </c>
      <c r="R680" s="44">
        <f t="shared" si="85"/>
        <v>83.158139534883716</v>
      </c>
      <c r="S680" s="42">
        <f t="shared" si="86"/>
        <v>2</v>
      </c>
      <c r="T680" s="5">
        <f t="shared" si="87"/>
        <v>41.579069767441858</v>
      </c>
    </row>
    <row r="681" spans="1:20" x14ac:dyDescent="0.35">
      <c r="A681">
        <v>679</v>
      </c>
      <c r="B681" t="s">
        <v>668</v>
      </c>
      <c r="C681" s="3" t="s">
        <v>1398</v>
      </c>
      <c r="D681" s="5">
        <v>1400</v>
      </c>
      <c r="E681" s="5">
        <v>14511</v>
      </c>
      <c r="F681" t="s">
        <v>20</v>
      </c>
      <c r="G681">
        <v>363</v>
      </c>
      <c r="H681" t="s">
        <v>21</v>
      </c>
      <c r="I681" t="s">
        <v>22</v>
      </c>
      <c r="J681">
        <v>1571374800</v>
      </c>
      <c r="K681">
        <v>1571806800</v>
      </c>
      <c r="L681" s="11">
        <f t="shared" si="80"/>
        <v>43756.208333333328</v>
      </c>
      <c r="M681" s="11">
        <f t="shared" si="81"/>
        <v>43761.208333333328</v>
      </c>
      <c r="N681" t="s">
        <v>17</v>
      </c>
      <c r="O681" t="str">
        <f t="shared" si="82"/>
        <v>food</v>
      </c>
      <c r="P681" t="str">
        <f t="shared" si="83"/>
        <v>food trucks</v>
      </c>
      <c r="Q681" s="4">
        <f t="shared" si="84"/>
        <v>10.365</v>
      </c>
      <c r="R681" s="44">
        <f t="shared" si="85"/>
        <v>39.97520661157025</v>
      </c>
      <c r="S681" s="42">
        <f t="shared" si="86"/>
        <v>5</v>
      </c>
      <c r="T681" s="5">
        <f t="shared" si="87"/>
        <v>7.9950413223140497</v>
      </c>
    </row>
    <row r="682" spans="1:20" ht="31" x14ac:dyDescent="0.35">
      <c r="A682">
        <v>680</v>
      </c>
      <c r="B682" t="s">
        <v>1399</v>
      </c>
      <c r="C682" s="3" t="s">
        <v>1400</v>
      </c>
      <c r="D682" s="5">
        <v>145600</v>
      </c>
      <c r="E682" s="5">
        <v>141822</v>
      </c>
      <c r="F682" t="s">
        <v>14</v>
      </c>
      <c r="G682">
        <v>2955</v>
      </c>
      <c r="H682" t="s">
        <v>21</v>
      </c>
      <c r="I682" t="s">
        <v>22</v>
      </c>
      <c r="J682">
        <v>1576303200</v>
      </c>
      <c r="K682">
        <v>1576476000</v>
      </c>
      <c r="L682" s="11">
        <f t="shared" si="80"/>
        <v>43813.25</v>
      </c>
      <c r="M682" s="11">
        <f t="shared" si="81"/>
        <v>43815.25</v>
      </c>
      <c r="N682" t="s">
        <v>292</v>
      </c>
      <c r="O682" t="str">
        <f t="shared" si="82"/>
        <v>games</v>
      </c>
      <c r="P682" t="str">
        <f t="shared" si="83"/>
        <v>mobile games</v>
      </c>
      <c r="Q682" s="4">
        <f t="shared" si="84"/>
        <v>0.97405219780219776</v>
      </c>
      <c r="R682" s="44">
        <f t="shared" si="85"/>
        <v>47.993908629441627</v>
      </c>
      <c r="S682" s="42">
        <f t="shared" si="86"/>
        <v>2</v>
      </c>
      <c r="T682" s="5">
        <f t="shared" si="87"/>
        <v>23.996954314720814</v>
      </c>
    </row>
    <row r="683" spans="1:20" ht="31" x14ac:dyDescent="0.35">
      <c r="A683">
        <v>681</v>
      </c>
      <c r="B683" t="s">
        <v>1401</v>
      </c>
      <c r="C683" s="3" t="s">
        <v>1402</v>
      </c>
      <c r="D683" s="5">
        <v>184100</v>
      </c>
      <c r="E683" s="5">
        <v>159037</v>
      </c>
      <c r="F683" t="s">
        <v>14</v>
      </c>
      <c r="G683">
        <v>1657</v>
      </c>
      <c r="H683" t="s">
        <v>21</v>
      </c>
      <c r="I683" t="s">
        <v>22</v>
      </c>
      <c r="J683">
        <v>1324447200</v>
      </c>
      <c r="K683">
        <v>1324965600</v>
      </c>
      <c r="L683" s="11">
        <f t="shared" si="80"/>
        <v>40898.25</v>
      </c>
      <c r="M683" s="11">
        <f t="shared" si="81"/>
        <v>40904.25</v>
      </c>
      <c r="N683" t="s">
        <v>33</v>
      </c>
      <c r="O683" t="str">
        <f t="shared" si="82"/>
        <v>theater</v>
      </c>
      <c r="P683" t="str">
        <f t="shared" si="83"/>
        <v>plays</v>
      </c>
      <c r="Q683" s="4">
        <f t="shared" si="84"/>
        <v>0.86386203150461705</v>
      </c>
      <c r="R683" s="44">
        <f t="shared" si="85"/>
        <v>95.978877489438744</v>
      </c>
      <c r="S683" s="42">
        <f t="shared" si="86"/>
        <v>6</v>
      </c>
      <c r="T683" s="5">
        <f t="shared" si="87"/>
        <v>15.996479581573125</v>
      </c>
    </row>
    <row r="684" spans="1:20" x14ac:dyDescent="0.35">
      <c r="A684">
        <v>682</v>
      </c>
      <c r="B684" t="s">
        <v>1403</v>
      </c>
      <c r="C684" s="3" t="s">
        <v>1404</v>
      </c>
      <c r="D684" s="5">
        <v>5400</v>
      </c>
      <c r="E684" s="5">
        <v>8109</v>
      </c>
      <c r="F684" t="s">
        <v>20</v>
      </c>
      <c r="G684">
        <v>103</v>
      </c>
      <c r="H684" t="s">
        <v>21</v>
      </c>
      <c r="I684" t="s">
        <v>22</v>
      </c>
      <c r="J684">
        <v>1386741600</v>
      </c>
      <c r="K684">
        <v>1387519200</v>
      </c>
      <c r="L684" s="11">
        <f t="shared" si="80"/>
        <v>41619.25</v>
      </c>
      <c r="M684" s="11">
        <f t="shared" si="81"/>
        <v>41628.25</v>
      </c>
      <c r="N684" t="s">
        <v>33</v>
      </c>
      <c r="O684" t="str">
        <f t="shared" si="82"/>
        <v>theater</v>
      </c>
      <c r="P684" t="str">
        <f t="shared" si="83"/>
        <v>plays</v>
      </c>
      <c r="Q684" s="4">
        <f t="shared" si="84"/>
        <v>1.5016666666666667</v>
      </c>
      <c r="R684" s="44">
        <f t="shared" si="85"/>
        <v>78.728155339805824</v>
      </c>
      <c r="S684" s="42">
        <f t="shared" si="86"/>
        <v>9</v>
      </c>
      <c r="T684" s="5">
        <f t="shared" si="87"/>
        <v>8.7475728155339798</v>
      </c>
    </row>
    <row r="685" spans="1:20" x14ac:dyDescent="0.35">
      <c r="A685">
        <v>683</v>
      </c>
      <c r="B685" t="s">
        <v>1405</v>
      </c>
      <c r="C685" s="3" t="s">
        <v>1406</v>
      </c>
      <c r="D685" s="5">
        <v>2300</v>
      </c>
      <c r="E685" s="5">
        <v>8244</v>
      </c>
      <c r="F685" t="s">
        <v>20</v>
      </c>
      <c r="G685">
        <v>147</v>
      </c>
      <c r="H685" t="s">
        <v>21</v>
      </c>
      <c r="I685" t="s">
        <v>22</v>
      </c>
      <c r="J685">
        <v>1537074000</v>
      </c>
      <c r="K685">
        <v>1537246800</v>
      </c>
      <c r="L685" s="11">
        <f t="shared" si="80"/>
        <v>43359.208333333328</v>
      </c>
      <c r="M685" s="11">
        <f t="shared" si="81"/>
        <v>43361.208333333328</v>
      </c>
      <c r="N685" t="s">
        <v>33</v>
      </c>
      <c r="O685" t="str">
        <f t="shared" si="82"/>
        <v>theater</v>
      </c>
      <c r="P685" t="str">
        <f t="shared" si="83"/>
        <v>plays</v>
      </c>
      <c r="Q685" s="4">
        <f t="shared" si="84"/>
        <v>3.5843478260869563</v>
      </c>
      <c r="R685" s="44">
        <f t="shared" si="85"/>
        <v>56.081632653061227</v>
      </c>
      <c r="S685" s="42">
        <f t="shared" si="86"/>
        <v>2</v>
      </c>
      <c r="T685" s="5">
        <f t="shared" si="87"/>
        <v>28.040816326530614</v>
      </c>
    </row>
    <row r="686" spans="1:20" x14ac:dyDescent="0.35">
      <c r="A686">
        <v>684</v>
      </c>
      <c r="B686" t="s">
        <v>1407</v>
      </c>
      <c r="C686" s="3" t="s">
        <v>1408</v>
      </c>
      <c r="D686" s="5">
        <v>1400</v>
      </c>
      <c r="E686" s="5">
        <v>7600</v>
      </c>
      <c r="F686" t="s">
        <v>20</v>
      </c>
      <c r="G686">
        <v>110</v>
      </c>
      <c r="H686" t="s">
        <v>15</v>
      </c>
      <c r="I686" t="s">
        <v>16</v>
      </c>
      <c r="J686">
        <v>1277787600</v>
      </c>
      <c r="K686">
        <v>1279515600</v>
      </c>
      <c r="L686" s="11">
        <f t="shared" si="80"/>
        <v>40358.208333333336</v>
      </c>
      <c r="M686" s="11">
        <f t="shared" si="81"/>
        <v>40378.208333333336</v>
      </c>
      <c r="N686" t="s">
        <v>68</v>
      </c>
      <c r="O686" t="str">
        <f t="shared" si="82"/>
        <v>publishing</v>
      </c>
      <c r="P686" t="str">
        <f t="shared" si="83"/>
        <v>nonfiction</v>
      </c>
      <c r="Q686" s="4">
        <f t="shared" si="84"/>
        <v>5.4285714285714288</v>
      </c>
      <c r="R686" s="44">
        <f t="shared" si="85"/>
        <v>69.090909090909093</v>
      </c>
      <c r="S686" s="42">
        <f t="shared" si="86"/>
        <v>20</v>
      </c>
      <c r="T686" s="5">
        <f t="shared" si="87"/>
        <v>3.4545454545454546</v>
      </c>
    </row>
    <row r="687" spans="1:20" x14ac:dyDescent="0.35">
      <c r="A687">
        <v>685</v>
      </c>
      <c r="B687" t="s">
        <v>1409</v>
      </c>
      <c r="C687" s="3" t="s">
        <v>1410</v>
      </c>
      <c r="D687" s="5">
        <v>140000</v>
      </c>
      <c r="E687" s="5">
        <v>94501</v>
      </c>
      <c r="F687" t="s">
        <v>14</v>
      </c>
      <c r="G687">
        <v>926</v>
      </c>
      <c r="H687" t="s">
        <v>15</v>
      </c>
      <c r="I687" t="s">
        <v>16</v>
      </c>
      <c r="J687">
        <v>1440306000</v>
      </c>
      <c r="K687">
        <v>1442379600</v>
      </c>
      <c r="L687" s="11">
        <f t="shared" si="80"/>
        <v>42239.208333333328</v>
      </c>
      <c r="M687" s="11">
        <f t="shared" si="81"/>
        <v>42263.208333333328</v>
      </c>
      <c r="N687" t="s">
        <v>33</v>
      </c>
      <c r="O687" t="str">
        <f t="shared" si="82"/>
        <v>theater</v>
      </c>
      <c r="P687" t="str">
        <f t="shared" si="83"/>
        <v>plays</v>
      </c>
      <c r="Q687" s="4">
        <f t="shared" si="84"/>
        <v>0.67500714285714281</v>
      </c>
      <c r="R687" s="44">
        <f t="shared" si="85"/>
        <v>102.05291576673866</v>
      </c>
      <c r="S687" s="42">
        <f t="shared" si="86"/>
        <v>24</v>
      </c>
      <c r="T687" s="5">
        <f t="shared" si="87"/>
        <v>4.252204823614111</v>
      </c>
    </row>
    <row r="688" spans="1:20" x14ac:dyDescent="0.35">
      <c r="A688">
        <v>686</v>
      </c>
      <c r="B688" t="s">
        <v>1411</v>
      </c>
      <c r="C688" s="3" t="s">
        <v>1412</v>
      </c>
      <c r="D688" s="5">
        <v>7500</v>
      </c>
      <c r="E688" s="5">
        <v>14381</v>
      </c>
      <c r="F688" t="s">
        <v>20</v>
      </c>
      <c r="G688">
        <v>134</v>
      </c>
      <c r="H688" t="s">
        <v>21</v>
      </c>
      <c r="I688" t="s">
        <v>22</v>
      </c>
      <c r="J688">
        <v>1522126800</v>
      </c>
      <c r="K688">
        <v>1523077200</v>
      </c>
      <c r="L688" s="11">
        <f t="shared" si="80"/>
        <v>43186.208333333328</v>
      </c>
      <c r="M688" s="11">
        <f t="shared" si="81"/>
        <v>43197.208333333328</v>
      </c>
      <c r="N688" t="s">
        <v>65</v>
      </c>
      <c r="O688" t="str">
        <f t="shared" si="82"/>
        <v>technology</v>
      </c>
      <c r="P688" t="str">
        <f t="shared" si="83"/>
        <v>wearables</v>
      </c>
      <c r="Q688" s="4">
        <f t="shared" si="84"/>
        <v>1.9174666666666667</v>
      </c>
      <c r="R688" s="44">
        <f t="shared" si="85"/>
        <v>107.32089552238806</v>
      </c>
      <c r="S688" s="42">
        <f t="shared" si="86"/>
        <v>11</v>
      </c>
      <c r="T688" s="5">
        <f t="shared" si="87"/>
        <v>9.756445047489823</v>
      </c>
    </row>
    <row r="689" spans="1:20" x14ac:dyDescent="0.35">
      <c r="A689">
        <v>687</v>
      </c>
      <c r="B689" t="s">
        <v>1413</v>
      </c>
      <c r="C689" s="3" t="s">
        <v>1414</v>
      </c>
      <c r="D689" s="5">
        <v>1500</v>
      </c>
      <c r="E689" s="5">
        <v>13980</v>
      </c>
      <c r="F689" t="s">
        <v>20</v>
      </c>
      <c r="G689">
        <v>269</v>
      </c>
      <c r="H689" t="s">
        <v>21</v>
      </c>
      <c r="I689" t="s">
        <v>22</v>
      </c>
      <c r="J689">
        <v>1489298400</v>
      </c>
      <c r="K689">
        <v>1489554000</v>
      </c>
      <c r="L689" s="11">
        <f t="shared" si="80"/>
        <v>42806.25</v>
      </c>
      <c r="M689" s="11">
        <f t="shared" si="81"/>
        <v>42809.208333333328</v>
      </c>
      <c r="N689" t="s">
        <v>33</v>
      </c>
      <c r="O689" t="str">
        <f t="shared" si="82"/>
        <v>theater</v>
      </c>
      <c r="P689" t="str">
        <f t="shared" si="83"/>
        <v>plays</v>
      </c>
      <c r="Q689" s="4">
        <f t="shared" si="84"/>
        <v>9.32</v>
      </c>
      <c r="R689" s="44">
        <f t="shared" si="85"/>
        <v>51.970260223048328</v>
      </c>
      <c r="S689" s="42">
        <f t="shared" si="86"/>
        <v>2.9583333333284827</v>
      </c>
      <c r="T689" s="5">
        <f t="shared" si="87"/>
        <v>17.567411906411337</v>
      </c>
    </row>
    <row r="690" spans="1:20" x14ac:dyDescent="0.35">
      <c r="A690">
        <v>688</v>
      </c>
      <c r="B690" t="s">
        <v>1415</v>
      </c>
      <c r="C690" s="3" t="s">
        <v>1416</v>
      </c>
      <c r="D690" s="5">
        <v>2900</v>
      </c>
      <c r="E690" s="5">
        <v>12449</v>
      </c>
      <c r="F690" t="s">
        <v>20</v>
      </c>
      <c r="G690">
        <v>175</v>
      </c>
      <c r="H690" t="s">
        <v>21</v>
      </c>
      <c r="I690" t="s">
        <v>22</v>
      </c>
      <c r="J690">
        <v>1547100000</v>
      </c>
      <c r="K690">
        <v>1548482400</v>
      </c>
      <c r="L690" s="11">
        <f t="shared" si="80"/>
        <v>43475.25</v>
      </c>
      <c r="M690" s="11">
        <f t="shared" si="81"/>
        <v>43491.25</v>
      </c>
      <c r="N690" t="s">
        <v>269</v>
      </c>
      <c r="O690" t="str">
        <f t="shared" si="82"/>
        <v>film &amp; video</v>
      </c>
      <c r="P690" t="str">
        <f t="shared" si="83"/>
        <v>television</v>
      </c>
      <c r="Q690" s="4">
        <f t="shared" si="84"/>
        <v>4.2927586206896553</v>
      </c>
      <c r="R690" s="44">
        <f t="shared" si="85"/>
        <v>71.137142857142862</v>
      </c>
      <c r="S690" s="42">
        <f t="shared" si="86"/>
        <v>16</v>
      </c>
      <c r="T690" s="5">
        <f t="shared" si="87"/>
        <v>4.4460714285714289</v>
      </c>
    </row>
    <row r="691" spans="1:20" x14ac:dyDescent="0.35">
      <c r="A691">
        <v>689</v>
      </c>
      <c r="B691" t="s">
        <v>1417</v>
      </c>
      <c r="C691" s="3" t="s">
        <v>1418</v>
      </c>
      <c r="D691" s="5">
        <v>7300</v>
      </c>
      <c r="E691" s="5">
        <v>7348</v>
      </c>
      <c r="F691" t="s">
        <v>20</v>
      </c>
      <c r="G691">
        <v>69</v>
      </c>
      <c r="H691" t="s">
        <v>21</v>
      </c>
      <c r="I691" t="s">
        <v>22</v>
      </c>
      <c r="J691">
        <v>1383022800</v>
      </c>
      <c r="K691">
        <v>1384063200</v>
      </c>
      <c r="L691" s="11">
        <f t="shared" si="80"/>
        <v>41576.208333333336</v>
      </c>
      <c r="M691" s="11">
        <f t="shared" si="81"/>
        <v>41588.25</v>
      </c>
      <c r="N691" t="s">
        <v>28</v>
      </c>
      <c r="O691" t="str">
        <f t="shared" si="82"/>
        <v>technology</v>
      </c>
      <c r="P691" t="str">
        <f t="shared" si="83"/>
        <v>web</v>
      </c>
      <c r="Q691" s="4">
        <f t="shared" si="84"/>
        <v>1.0065753424657535</v>
      </c>
      <c r="R691" s="44">
        <f t="shared" si="85"/>
        <v>106.49275362318841</v>
      </c>
      <c r="S691" s="42">
        <f t="shared" si="86"/>
        <v>12.041666666664241</v>
      </c>
      <c r="T691" s="5">
        <f t="shared" si="87"/>
        <v>8.8436888822042778</v>
      </c>
    </row>
    <row r="692" spans="1:20" x14ac:dyDescent="0.35">
      <c r="A692">
        <v>690</v>
      </c>
      <c r="B692" t="s">
        <v>1419</v>
      </c>
      <c r="C692" s="3" t="s">
        <v>1420</v>
      </c>
      <c r="D692" s="5">
        <v>3600</v>
      </c>
      <c r="E692" s="5">
        <v>8158</v>
      </c>
      <c r="F692" t="s">
        <v>20</v>
      </c>
      <c r="G692">
        <v>190</v>
      </c>
      <c r="H692" t="s">
        <v>21</v>
      </c>
      <c r="I692" t="s">
        <v>22</v>
      </c>
      <c r="J692">
        <v>1322373600</v>
      </c>
      <c r="K692">
        <v>1322892000</v>
      </c>
      <c r="L692" s="11">
        <f t="shared" si="80"/>
        <v>40874.25</v>
      </c>
      <c r="M692" s="11">
        <f t="shared" si="81"/>
        <v>40880.25</v>
      </c>
      <c r="N692" t="s">
        <v>42</v>
      </c>
      <c r="O692" t="str">
        <f t="shared" si="82"/>
        <v>film &amp; video</v>
      </c>
      <c r="P692" t="str">
        <f t="shared" si="83"/>
        <v>documentary</v>
      </c>
      <c r="Q692" s="4">
        <f t="shared" si="84"/>
        <v>2.266111111111111</v>
      </c>
      <c r="R692" s="44">
        <f t="shared" si="85"/>
        <v>42.93684210526316</v>
      </c>
      <c r="S692" s="42">
        <f t="shared" si="86"/>
        <v>6</v>
      </c>
      <c r="T692" s="5">
        <f t="shared" si="87"/>
        <v>7.1561403508771937</v>
      </c>
    </row>
    <row r="693" spans="1:20" x14ac:dyDescent="0.35">
      <c r="A693">
        <v>691</v>
      </c>
      <c r="B693" t="s">
        <v>1421</v>
      </c>
      <c r="C693" s="3" t="s">
        <v>1422</v>
      </c>
      <c r="D693" s="5">
        <v>5000</v>
      </c>
      <c r="E693" s="5">
        <v>7119</v>
      </c>
      <c r="F693" t="s">
        <v>20</v>
      </c>
      <c r="G693">
        <v>237</v>
      </c>
      <c r="H693" t="s">
        <v>21</v>
      </c>
      <c r="I693" t="s">
        <v>22</v>
      </c>
      <c r="J693">
        <v>1349240400</v>
      </c>
      <c r="K693">
        <v>1350709200</v>
      </c>
      <c r="L693" s="11">
        <f t="shared" si="80"/>
        <v>41185.208333333336</v>
      </c>
      <c r="M693" s="11">
        <f t="shared" si="81"/>
        <v>41202.208333333336</v>
      </c>
      <c r="N693" t="s">
        <v>42</v>
      </c>
      <c r="O693" t="str">
        <f t="shared" si="82"/>
        <v>film &amp; video</v>
      </c>
      <c r="P693" t="str">
        <f t="shared" si="83"/>
        <v>documentary</v>
      </c>
      <c r="Q693" s="4">
        <f t="shared" si="84"/>
        <v>1.4238</v>
      </c>
      <c r="R693" s="44">
        <f t="shared" si="85"/>
        <v>30.037974683544302</v>
      </c>
      <c r="S693" s="42">
        <f t="shared" si="86"/>
        <v>17</v>
      </c>
      <c r="T693" s="5">
        <f t="shared" si="87"/>
        <v>1.766939687267312</v>
      </c>
    </row>
    <row r="694" spans="1:20" x14ac:dyDescent="0.35">
      <c r="A694">
        <v>692</v>
      </c>
      <c r="B694" t="s">
        <v>1423</v>
      </c>
      <c r="C694" s="3" t="s">
        <v>1424</v>
      </c>
      <c r="D694" s="5">
        <v>6000</v>
      </c>
      <c r="E694" s="5">
        <v>5438</v>
      </c>
      <c r="F694" t="s">
        <v>14</v>
      </c>
      <c r="G694">
        <v>77</v>
      </c>
      <c r="H694" t="s">
        <v>40</v>
      </c>
      <c r="I694" t="s">
        <v>41</v>
      </c>
      <c r="J694">
        <v>1562648400</v>
      </c>
      <c r="K694">
        <v>1564203600</v>
      </c>
      <c r="L694" s="11">
        <f t="shared" si="80"/>
        <v>43655.208333333328</v>
      </c>
      <c r="M694" s="11">
        <f t="shared" si="81"/>
        <v>43673.208333333328</v>
      </c>
      <c r="N694" t="s">
        <v>23</v>
      </c>
      <c r="O694" t="str">
        <f t="shared" si="82"/>
        <v>music</v>
      </c>
      <c r="P694" t="str">
        <f t="shared" si="83"/>
        <v>rock</v>
      </c>
      <c r="Q694" s="4">
        <f t="shared" si="84"/>
        <v>0.90633333333333332</v>
      </c>
      <c r="R694" s="44">
        <f t="shared" si="85"/>
        <v>70.623376623376629</v>
      </c>
      <c r="S694" s="42">
        <f t="shared" si="86"/>
        <v>18</v>
      </c>
      <c r="T694" s="5">
        <f t="shared" si="87"/>
        <v>3.9235209235209236</v>
      </c>
    </row>
    <row r="695" spans="1:20" ht="31" x14ac:dyDescent="0.35">
      <c r="A695">
        <v>693</v>
      </c>
      <c r="B695" t="s">
        <v>1425</v>
      </c>
      <c r="C695" s="3" t="s">
        <v>1426</v>
      </c>
      <c r="D695" s="5">
        <v>180400</v>
      </c>
      <c r="E695" s="5">
        <v>115396</v>
      </c>
      <c r="F695" t="s">
        <v>14</v>
      </c>
      <c r="G695">
        <v>1748</v>
      </c>
      <c r="H695" t="s">
        <v>21</v>
      </c>
      <c r="I695" t="s">
        <v>22</v>
      </c>
      <c r="J695">
        <v>1508216400</v>
      </c>
      <c r="K695">
        <v>1509685200</v>
      </c>
      <c r="L695" s="11">
        <f t="shared" si="80"/>
        <v>43025.208333333328</v>
      </c>
      <c r="M695" s="11">
        <f t="shared" si="81"/>
        <v>43042.208333333328</v>
      </c>
      <c r="N695" t="s">
        <v>33</v>
      </c>
      <c r="O695" t="str">
        <f t="shared" si="82"/>
        <v>theater</v>
      </c>
      <c r="P695" t="str">
        <f t="shared" si="83"/>
        <v>plays</v>
      </c>
      <c r="Q695" s="4">
        <f t="shared" si="84"/>
        <v>0.63966740576496672</v>
      </c>
      <c r="R695" s="44">
        <f t="shared" si="85"/>
        <v>66.016018306636155</v>
      </c>
      <c r="S695" s="42">
        <f t="shared" si="86"/>
        <v>17</v>
      </c>
      <c r="T695" s="5">
        <f t="shared" si="87"/>
        <v>3.8832951945080092</v>
      </c>
    </row>
    <row r="696" spans="1:20" x14ac:dyDescent="0.35">
      <c r="A696">
        <v>694</v>
      </c>
      <c r="B696" t="s">
        <v>1427</v>
      </c>
      <c r="C696" s="3" t="s">
        <v>1428</v>
      </c>
      <c r="D696" s="5">
        <v>9100</v>
      </c>
      <c r="E696" s="5">
        <v>7656</v>
      </c>
      <c r="F696" t="s">
        <v>14</v>
      </c>
      <c r="G696">
        <v>79</v>
      </c>
      <c r="H696" t="s">
        <v>21</v>
      </c>
      <c r="I696" t="s">
        <v>22</v>
      </c>
      <c r="J696">
        <v>1511762400</v>
      </c>
      <c r="K696">
        <v>1514959200</v>
      </c>
      <c r="L696" s="11">
        <f t="shared" si="80"/>
        <v>43066.25</v>
      </c>
      <c r="M696" s="11">
        <f t="shared" si="81"/>
        <v>43103.25</v>
      </c>
      <c r="N696" t="s">
        <v>33</v>
      </c>
      <c r="O696" t="str">
        <f t="shared" si="82"/>
        <v>theater</v>
      </c>
      <c r="P696" t="str">
        <f t="shared" si="83"/>
        <v>plays</v>
      </c>
      <c r="Q696" s="4">
        <f t="shared" si="84"/>
        <v>0.84131868131868137</v>
      </c>
      <c r="R696" s="44">
        <f t="shared" si="85"/>
        <v>96.911392405063296</v>
      </c>
      <c r="S696" s="42">
        <f t="shared" si="86"/>
        <v>37</v>
      </c>
      <c r="T696" s="5">
        <f t="shared" si="87"/>
        <v>2.6192268217584673</v>
      </c>
    </row>
    <row r="697" spans="1:20" x14ac:dyDescent="0.35">
      <c r="A697">
        <v>695</v>
      </c>
      <c r="B697" t="s">
        <v>1429</v>
      </c>
      <c r="C697" s="3" t="s">
        <v>1430</v>
      </c>
      <c r="D697" s="5">
        <v>9200</v>
      </c>
      <c r="E697" s="5">
        <v>12322</v>
      </c>
      <c r="F697" t="s">
        <v>20</v>
      </c>
      <c r="G697">
        <v>196</v>
      </c>
      <c r="H697" t="s">
        <v>107</v>
      </c>
      <c r="I697" t="s">
        <v>108</v>
      </c>
      <c r="J697">
        <v>1447480800</v>
      </c>
      <c r="K697">
        <v>1448863200</v>
      </c>
      <c r="L697" s="11">
        <f t="shared" si="80"/>
        <v>42322.25</v>
      </c>
      <c r="M697" s="11">
        <f t="shared" si="81"/>
        <v>42338.25</v>
      </c>
      <c r="N697" t="s">
        <v>23</v>
      </c>
      <c r="O697" t="str">
        <f t="shared" si="82"/>
        <v>music</v>
      </c>
      <c r="P697" t="str">
        <f t="shared" si="83"/>
        <v>rock</v>
      </c>
      <c r="Q697" s="4">
        <f t="shared" si="84"/>
        <v>1.3393478260869565</v>
      </c>
      <c r="R697" s="44">
        <f t="shared" si="85"/>
        <v>62.867346938775512</v>
      </c>
      <c r="S697" s="42">
        <f t="shared" si="86"/>
        <v>16</v>
      </c>
      <c r="T697" s="5">
        <f t="shared" si="87"/>
        <v>3.9292091836734695</v>
      </c>
    </row>
    <row r="698" spans="1:20" x14ac:dyDescent="0.35">
      <c r="A698">
        <v>696</v>
      </c>
      <c r="B698" t="s">
        <v>1431</v>
      </c>
      <c r="C698" s="3" t="s">
        <v>1432</v>
      </c>
      <c r="D698" s="5">
        <v>164100</v>
      </c>
      <c r="E698" s="5">
        <v>96888</v>
      </c>
      <c r="F698" t="s">
        <v>14</v>
      </c>
      <c r="G698">
        <v>889</v>
      </c>
      <c r="H698" t="s">
        <v>21</v>
      </c>
      <c r="I698" t="s">
        <v>22</v>
      </c>
      <c r="J698">
        <v>1429506000</v>
      </c>
      <c r="K698">
        <v>1429592400</v>
      </c>
      <c r="L698" s="11">
        <f t="shared" si="80"/>
        <v>42114.208333333328</v>
      </c>
      <c r="M698" s="11">
        <f t="shared" si="81"/>
        <v>42115.208333333328</v>
      </c>
      <c r="N698" t="s">
        <v>33</v>
      </c>
      <c r="O698" t="str">
        <f t="shared" si="82"/>
        <v>theater</v>
      </c>
      <c r="P698" t="str">
        <f t="shared" si="83"/>
        <v>plays</v>
      </c>
      <c r="Q698" s="4">
        <f t="shared" si="84"/>
        <v>0.59042047531992692</v>
      </c>
      <c r="R698" s="44">
        <f t="shared" si="85"/>
        <v>108.98537682789652</v>
      </c>
      <c r="S698" s="42">
        <f t="shared" si="86"/>
        <v>1</v>
      </c>
      <c r="T698" s="5">
        <f t="shared" si="87"/>
        <v>108.98537682789652</v>
      </c>
    </row>
    <row r="699" spans="1:20" ht="31" x14ac:dyDescent="0.35">
      <c r="A699">
        <v>697</v>
      </c>
      <c r="B699" t="s">
        <v>1433</v>
      </c>
      <c r="C699" s="3" t="s">
        <v>1434</v>
      </c>
      <c r="D699" s="5">
        <v>128900</v>
      </c>
      <c r="E699" s="5">
        <v>196960</v>
      </c>
      <c r="F699" t="s">
        <v>20</v>
      </c>
      <c r="G699">
        <v>7295</v>
      </c>
      <c r="H699" t="s">
        <v>21</v>
      </c>
      <c r="I699" t="s">
        <v>22</v>
      </c>
      <c r="J699">
        <v>1522472400</v>
      </c>
      <c r="K699">
        <v>1522645200</v>
      </c>
      <c r="L699" s="11">
        <f t="shared" si="80"/>
        <v>43190.208333333328</v>
      </c>
      <c r="M699" s="11">
        <f t="shared" si="81"/>
        <v>43192.208333333328</v>
      </c>
      <c r="N699" t="s">
        <v>50</v>
      </c>
      <c r="O699" t="str">
        <f t="shared" si="82"/>
        <v>music</v>
      </c>
      <c r="P699" t="str">
        <f t="shared" si="83"/>
        <v>electric music</v>
      </c>
      <c r="Q699" s="4">
        <f t="shared" si="84"/>
        <v>1.5280062063615205</v>
      </c>
      <c r="R699" s="44">
        <f t="shared" si="85"/>
        <v>26.999314599040439</v>
      </c>
      <c r="S699" s="42">
        <f t="shared" si="86"/>
        <v>2</v>
      </c>
      <c r="T699" s="5">
        <f t="shared" si="87"/>
        <v>13.499657299520219</v>
      </c>
    </row>
    <row r="700" spans="1:20" x14ac:dyDescent="0.35">
      <c r="A700">
        <v>698</v>
      </c>
      <c r="B700" t="s">
        <v>1435</v>
      </c>
      <c r="C700" s="3" t="s">
        <v>1436</v>
      </c>
      <c r="D700" s="5">
        <v>42100</v>
      </c>
      <c r="E700" s="5">
        <v>188057</v>
      </c>
      <c r="F700" t="s">
        <v>20</v>
      </c>
      <c r="G700">
        <v>2893</v>
      </c>
      <c r="H700" t="s">
        <v>15</v>
      </c>
      <c r="I700" t="s">
        <v>16</v>
      </c>
      <c r="J700">
        <v>1322114400</v>
      </c>
      <c r="K700">
        <v>1323324000</v>
      </c>
      <c r="L700" s="11">
        <f t="shared" si="80"/>
        <v>40871.25</v>
      </c>
      <c r="M700" s="11">
        <f t="shared" si="81"/>
        <v>40885.25</v>
      </c>
      <c r="N700" t="s">
        <v>65</v>
      </c>
      <c r="O700" t="str">
        <f t="shared" si="82"/>
        <v>technology</v>
      </c>
      <c r="P700" t="str">
        <f t="shared" si="83"/>
        <v>wearables</v>
      </c>
      <c r="Q700" s="4">
        <f t="shared" si="84"/>
        <v>4.466912114014252</v>
      </c>
      <c r="R700" s="44">
        <f t="shared" si="85"/>
        <v>65.004147943311438</v>
      </c>
      <c r="S700" s="42">
        <f t="shared" si="86"/>
        <v>14</v>
      </c>
      <c r="T700" s="5">
        <f t="shared" si="87"/>
        <v>4.6431534245222457</v>
      </c>
    </row>
    <row r="701" spans="1:20" x14ac:dyDescent="0.35">
      <c r="A701">
        <v>699</v>
      </c>
      <c r="B701" t="s">
        <v>444</v>
      </c>
      <c r="C701" s="3" t="s">
        <v>1437</v>
      </c>
      <c r="D701" s="5">
        <v>7400</v>
      </c>
      <c r="E701" s="5">
        <v>6245</v>
      </c>
      <c r="F701" t="s">
        <v>14</v>
      </c>
      <c r="G701">
        <v>56</v>
      </c>
      <c r="H701" t="s">
        <v>21</v>
      </c>
      <c r="I701" t="s">
        <v>22</v>
      </c>
      <c r="J701">
        <v>1561438800</v>
      </c>
      <c r="K701">
        <v>1561525200</v>
      </c>
      <c r="L701" s="11">
        <f t="shared" si="80"/>
        <v>43641.208333333328</v>
      </c>
      <c r="M701" s="11">
        <f t="shared" si="81"/>
        <v>43642.208333333328</v>
      </c>
      <c r="N701" t="s">
        <v>53</v>
      </c>
      <c r="O701" t="str">
        <f t="shared" si="82"/>
        <v>film &amp; video</v>
      </c>
      <c r="P701" t="str">
        <f t="shared" si="83"/>
        <v>drama</v>
      </c>
      <c r="Q701" s="4">
        <f t="shared" si="84"/>
        <v>0.8439189189189189</v>
      </c>
      <c r="R701" s="44">
        <f t="shared" si="85"/>
        <v>111.51785714285714</v>
      </c>
      <c r="S701" s="42">
        <f t="shared" si="86"/>
        <v>1</v>
      </c>
      <c r="T701" s="5">
        <f t="shared" si="87"/>
        <v>111.51785714285714</v>
      </c>
    </row>
    <row r="702" spans="1:20" ht="31" x14ac:dyDescent="0.35">
      <c r="A702">
        <v>700</v>
      </c>
      <c r="B702" t="s">
        <v>1438</v>
      </c>
      <c r="C702" s="3" t="s">
        <v>1439</v>
      </c>
      <c r="D702" s="5">
        <v>100</v>
      </c>
      <c r="E702" s="5">
        <v>3</v>
      </c>
      <c r="F702" t="s">
        <v>14</v>
      </c>
      <c r="G702">
        <v>1</v>
      </c>
      <c r="H702" t="s">
        <v>21</v>
      </c>
      <c r="I702" t="s">
        <v>22</v>
      </c>
      <c r="J702">
        <v>1264399200</v>
      </c>
      <c r="K702">
        <v>1265695200</v>
      </c>
      <c r="L702" s="11">
        <f t="shared" si="80"/>
        <v>40203.25</v>
      </c>
      <c r="M702" s="11">
        <f t="shared" si="81"/>
        <v>40218.25</v>
      </c>
      <c r="N702" t="s">
        <v>65</v>
      </c>
      <c r="O702" t="str">
        <f t="shared" si="82"/>
        <v>technology</v>
      </c>
      <c r="P702" t="str">
        <f t="shared" si="83"/>
        <v>wearables</v>
      </c>
      <c r="Q702" s="4">
        <f t="shared" si="84"/>
        <v>0.03</v>
      </c>
      <c r="R702" s="44">
        <f t="shared" si="85"/>
        <v>3</v>
      </c>
      <c r="S702" s="42">
        <f t="shared" si="86"/>
        <v>15</v>
      </c>
      <c r="T702" s="5">
        <f t="shared" si="87"/>
        <v>0.2</v>
      </c>
    </row>
    <row r="703" spans="1:20" ht="31" x14ac:dyDescent="0.35">
      <c r="A703">
        <v>701</v>
      </c>
      <c r="B703" t="s">
        <v>1440</v>
      </c>
      <c r="C703" s="3" t="s">
        <v>1441</v>
      </c>
      <c r="D703" s="5">
        <v>52000</v>
      </c>
      <c r="E703" s="5">
        <v>91014</v>
      </c>
      <c r="F703" t="s">
        <v>20</v>
      </c>
      <c r="G703">
        <v>820</v>
      </c>
      <c r="H703" t="s">
        <v>21</v>
      </c>
      <c r="I703" t="s">
        <v>22</v>
      </c>
      <c r="J703">
        <v>1301202000</v>
      </c>
      <c r="K703">
        <v>1301806800</v>
      </c>
      <c r="L703" s="11">
        <f t="shared" si="80"/>
        <v>40629.208333333336</v>
      </c>
      <c r="M703" s="11">
        <f t="shared" si="81"/>
        <v>40636.208333333336</v>
      </c>
      <c r="N703" t="s">
        <v>33</v>
      </c>
      <c r="O703" t="str">
        <f t="shared" si="82"/>
        <v>theater</v>
      </c>
      <c r="P703" t="str">
        <f t="shared" si="83"/>
        <v>plays</v>
      </c>
      <c r="Q703" s="4">
        <f t="shared" si="84"/>
        <v>1.7502692307692307</v>
      </c>
      <c r="R703" s="44">
        <f t="shared" si="85"/>
        <v>110.99268292682927</v>
      </c>
      <c r="S703" s="42">
        <f t="shared" si="86"/>
        <v>7</v>
      </c>
      <c r="T703" s="5">
        <f t="shared" si="87"/>
        <v>15.856097560975611</v>
      </c>
    </row>
    <row r="704" spans="1:20" ht="31" x14ac:dyDescent="0.35">
      <c r="A704">
        <v>702</v>
      </c>
      <c r="B704" t="s">
        <v>1442</v>
      </c>
      <c r="C704" s="3" t="s">
        <v>1443</v>
      </c>
      <c r="D704" s="5">
        <v>8700</v>
      </c>
      <c r="E704" s="5">
        <v>4710</v>
      </c>
      <c r="F704" t="s">
        <v>14</v>
      </c>
      <c r="G704">
        <v>83</v>
      </c>
      <c r="H704" t="s">
        <v>21</v>
      </c>
      <c r="I704" t="s">
        <v>22</v>
      </c>
      <c r="J704">
        <v>1374469200</v>
      </c>
      <c r="K704">
        <v>1374901200</v>
      </c>
      <c r="L704" s="11">
        <f t="shared" si="80"/>
        <v>41477.208333333336</v>
      </c>
      <c r="M704" s="11">
        <f t="shared" si="81"/>
        <v>41482.208333333336</v>
      </c>
      <c r="N704" t="s">
        <v>65</v>
      </c>
      <c r="O704" t="str">
        <f t="shared" si="82"/>
        <v>technology</v>
      </c>
      <c r="P704" t="str">
        <f t="shared" si="83"/>
        <v>wearables</v>
      </c>
      <c r="Q704" s="4">
        <f t="shared" si="84"/>
        <v>0.54137931034482756</v>
      </c>
      <c r="R704" s="44">
        <f t="shared" si="85"/>
        <v>56.746987951807228</v>
      </c>
      <c r="S704" s="42">
        <f t="shared" si="86"/>
        <v>5</v>
      </c>
      <c r="T704" s="5">
        <f t="shared" si="87"/>
        <v>11.349397590361445</v>
      </c>
    </row>
    <row r="705" spans="1:20" x14ac:dyDescent="0.35">
      <c r="A705">
        <v>703</v>
      </c>
      <c r="B705" t="s">
        <v>1444</v>
      </c>
      <c r="C705" s="3" t="s">
        <v>1445</v>
      </c>
      <c r="D705" s="5">
        <v>63400</v>
      </c>
      <c r="E705" s="5">
        <v>197728</v>
      </c>
      <c r="F705" t="s">
        <v>20</v>
      </c>
      <c r="G705">
        <v>2038</v>
      </c>
      <c r="H705" t="s">
        <v>21</v>
      </c>
      <c r="I705" t="s">
        <v>22</v>
      </c>
      <c r="J705">
        <v>1334984400</v>
      </c>
      <c r="K705">
        <v>1336453200</v>
      </c>
      <c r="L705" s="11">
        <f t="shared" si="80"/>
        <v>41020.208333333336</v>
      </c>
      <c r="M705" s="11">
        <f t="shared" si="81"/>
        <v>41037.208333333336</v>
      </c>
      <c r="N705" t="s">
        <v>206</v>
      </c>
      <c r="O705" t="str">
        <f t="shared" si="82"/>
        <v>publishing</v>
      </c>
      <c r="P705" t="str">
        <f t="shared" si="83"/>
        <v>translations</v>
      </c>
      <c r="Q705" s="4">
        <f t="shared" si="84"/>
        <v>3.1187381703470032</v>
      </c>
      <c r="R705" s="44">
        <f t="shared" si="85"/>
        <v>97.020608439646708</v>
      </c>
      <c r="S705" s="42">
        <f t="shared" si="86"/>
        <v>17</v>
      </c>
      <c r="T705" s="5">
        <f t="shared" si="87"/>
        <v>5.7070946140968655</v>
      </c>
    </row>
    <row r="706" spans="1:20" ht="31" x14ac:dyDescent="0.35">
      <c r="A706">
        <v>704</v>
      </c>
      <c r="B706" t="s">
        <v>1446</v>
      </c>
      <c r="C706" s="3" t="s">
        <v>1447</v>
      </c>
      <c r="D706" s="5">
        <v>8700</v>
      </c>
      <c r="E706" s="5">
        <v>10682</v>
      </c>
      <c r="F706" t="s">
        <v>20</v>
      </c>
      <c r="G706">
        <v>116</v>
      </c>
      <c r="H706" t="s">
        <v>21</v>
      </c>
      <c r="I706" t="s">
        <v>22</v>
      </c>
      <c r="J706">
        <v>1467608400</v>
      </c>
      <c r="K706">
        <v>1468904400</v>
      </c>
      <c r="L706" s="11">
        <f t="shared" ref="L706:L769" si="88">J706 / 86400 + DATE(1970,1,1)</f>
        <v>42555.208333333328</v>
      </c>
      <c r="M706" s="11">
        <f t="shared" ref="M706:M769" si="89">K706 / 86400 + DATE(1970,1,1)</f>
        <v>42570.208333333328</v>
      </c>
      <c r="N706" t="s">
        <v>71</v>
      </c>
      <c r="O706" t="str">
        <f t="shared" ref="O706:O769" si="90">LEFT(N706, FIND("/", N706)-1)</f>
        <v>film &amp; video</v>
      </c>
      <c r="P706" t="str">
        <f t="shared" ref="P706:P769" si="91">RIGHT(N706, LEN(N706) -FIND("/", N706))</f>
        <v>animation</v>
      </c>
      <c r="Q706" s="4">
        <f t="shared" ref="Q706:Q769" si="92">E706/D706</f>
        <v>1.2278160919540231</v>
      </c>
      <c r="R706" s="44">
        <f t="shared" ref="R706:R769" si="93">IFERROR(E706/G706, "n/a")</f>
        <v>92.08620689655173</v>
      </c>
      <c r="S706" s="42">
        <f t="shared" ref="S706:S769" si="94">M706-L706</f>
        <v>15</v>
      </c>
      <c r="T706" s="5">
        <f t="shared" ref="T706:T769" si="95">IFERROR(R706/S706, "N/A")</f>
        <v>6.1390804597701152</v>
      </c>
    </row>
    <row r="707" spans="1:20" x14ac:dyDescent="0.35">
      <c r="A707">
        <v>705</v>
      </c>
      <c r="B707" t="s">
        <v>1448</v>
      </c>
      <c r="C707" s="3" t="s">
        <v>1449</v>
      </c>
      <c r="D707" s="5">
        <v>169700</v>
      </c>
      <c r="E707" s="5">
        <v>168048</v>
      </c>
      <c r="F707" t="s">
        <v>14</v>
      </c>
      <c r="G707">
        <v>2025</v>
      </c>
      <c r="H707" t="s">
        <v>40</v>
      </c>
      <c r="I707" t="s">
        <v>41</v>
      </c>
      <c r="J707">
        <v>1386741600</v>
      </c>
      <c r="K707">
        <v>1387087200</v>
      </c>
      <c r="L707" s="11">
        <f t="shared" si="88"/>
        <v>41619.25</v>
      </c>
      <c r="M707" s="11">
        <f t="shared" si="89"/>
        <v>41623.25</v>
      </c>
      <c r="N707" t="s">
        <v>68</v>
      </c>
      <c r="O707" t="str">
        <f t="shared" si="90"/>
        <v>publishing</v>
      </c>
      <c r="P707" t="str">
        <f t="shared" si="91"/>
        <v>nonfiction</v>
      </c>
      <c r="Q707" s="4">
        <f t="shared" si="92"/>
        <v>0.99026517383618151</v>
      </c>
      <c r="R707" s="44">
        <f t="shared" si="93"/>
        <v>82.986666666666665</v>
      </c>
      <c r="S707" s="42">
        <f t="shared" si="94"/>
        <v>4</v>
      </c>
      <c r="T707" s="5">
        <f t="shared" si="95"/>
        <v>20.746666666666666</v>
      </c>
    </row>
    <row r="708" spans="1:20" ht="31" x14ac:dyDescent="0.35">
      <c r="A708">
        <v>706</v>
      </c>
      <c r="B708" t="s">
        <v>1450</v>
      </c>
      <c r="C708" s="3" t="s">
        <v>1451</v>
      </c>
      <c r="D708" s="5">
        <v>108400</v>
      </c>
      <c r="E708" s="5">
        <v>138586</v>
      </c>
      <c r="F708" t="s">
        <v>20</v>
      </c>
      <c r="G708">
        <v>1345</v>
      </c>
      <c r="H708" t="s">
        <v>26</v>
      </c>
      <c r="I708" t="s">
        <v>27</v>
      </c>
      <c r="J708">
        <v>1546754400</v>
      </c>
      <c r="K708">
        <v>1547445600</v>
      </c>
      <c r="L708" s="11">
        <f t="shared" si="88"/>
        <v>43471.25</v>
      </c>
      <c r="M708" s="11">
        <f t="shared" si="89"/>
        <v>43479.25</v>
      </c>
      <c r="N708" t="s">
        <v>28</v>
      </c>
      <c r="O708" t="str">
        <f t="shared" si="90"/>
        <v>technology</v>
      </c>
      <c r="P708" t="str">
        <f t="shared" si="91"/>
        <v>web</v>
      </c>
      <c r="Q708" s="4">
        <f t="shared" si="92"/>
        <v>1.278468634686347</v>
      </c>
      <c r="R708" s="44">
        <f t="shared" si="93"/>
        <v>103.03791821561339</v>
      </c>
      <c r="S708" s="42">
        <f t="shared" si="94"/>
        <v>8</v>
      </c>
      <c r="T708" s="5">
        <f t="shared" si="95"/>
        <v>12.879739776951673</v>
      </c>
    </row>
    <row r="709" spans="1:20" ht="31" x14ac:dyDescent="0.35">
      <c r="A709">
        <v>707</v>
      </c>
      <c r="B709" t="s">
        <v>1452</v>
      </c>
      <c r="C709" s="3" t="s">
        <v>1453</v>
      </c>
      <c r="D709" s="5">
        <v>7300</v>
      </c>
      <c r="E709" s="5">
        <v>11579</v>
      </c>
      <c r="F709" t="s">
        <v>20</v>
      </c>
      <c r="G709">
        <v>168</v>
      </c>
      <c r="H709" t="s">
        <v>21</v>
      </c>
      <c r="I709" t="s">
        <v>22</v>
      </c>
      <c r="J709">
        <v>1544248800</v>
      </c>
      <c r="K709">
        <v>1547359200</v>
      </c>
      <c r="L709" s="11">
        <f t="shared" si="88"/>
        <v>43442.25</v>
      </c>
      <c r="M709" s="11">
        <f t="shared" si="89"/>
        <v>43478.25</v>
      </c>
      <c r="N709" t="s">
        <v>53</v>
      </c>
      <c r="O709" t="str">
        <f t="shared" si="90"/>
        <v>film &amp; video</v>
      </c>
      <c r="P709" t="str">
        <f t="shared" si="91"/>
        <v>drama</v>
      </c>
      <c r="Q709" s="4">
        <f t="shared" si="92"/>
        <v>1.5861643835616439</v>
      </c>
      <c r="R709" s="44">
        <f t="shared" si="93"/>
        <v>68.922619047619051</v>
      </c>
      <c r="S709" s="42">
        <f t="shared" si="94"/>
        <v>36</v>
      </c>
      <c r="T709" s="5">
        <f t="shared" si="95"/>
        <v>1.9145171957671958</v>
      </c>
    </row>
    <row r="710" spans="1:20" x14ac:dyDescent="0.35">
      <c r="A710">
        <v>708</v>
      </c>
      <c r="B710" t="s">
        <v>1454</v>
      </c>
      <c r="C710" s="3" t="s">
        <v>1455</v>
      </c>
      <c r="D710" s="5">
        <v>1700</v>
      </c>
      <c r="E710" s="5">
        <v>12020</v>
      </c>
      <c r="F710" t="s">
        <v>20</v>
      </c>
      <c r="G710">
        <v>137</v>
      </c>
      <c r="H710" t="s">
        <v>98</v>
      </c>
      <c r="I710" t="s">
        <v>99</v>
      </c>
      <c r="J710">
        <v>1495429200</v>
      </c>
      <c r="K710">
        <v>1496293200</v>
      </c>
      <c r="L710" s="11">
        <f t="shared" si="88"/>
        <v>42877.208333333328</v>
      </c>
      <c r="M710" s="11">
        <f t="shared" si="89"/>
        <v>42887.208333333328</v>
      </c>
      <c r="N710" t="s">
        <v>33</v>
      </c>
      <c r="O710" t="str">
        <f t="shared" si="90"/>
        <v>theater</v>
      </c>
      <c r="P710" t="str">
        <f t="shared" si="91"/>
        <v>plays</v>
      </c>
      <c r="Q710" s="4">
        <f t="shared" si="92"/>
        <v>7.0705882352941174</v>
      </c>
      <c r="R710" s="44">
        <f t="shared" si="93"/>
        <v>87.737226277372258</v>
      </c>
      <c r="S710" s="42">
        <f t="shared" si="94"/>
        <v>10</v>
      </c>
      <c r="T710" s="5">
        <f t="shared" si="95"/>
        <v>8.7737226277372251</v>
      </c>
    </row>
    <row r="711" spans="1:20" x14ac:dyDescent="0.35">
      <c r="A711">
        <v>709</v>
      </c>
      <c r="B711" t="s">
        <v>1456</v>
      </c>
      <c r="C711" s="3" t="s">
        <v>1457</v>
      </c>
      <c r="D711" s="5">
        <v>9800</v>
      </c>
      <c r="E711" s="5">
        <v>13954</v>
      </c>
      <c r="F711" t="s">
        <v>20</v>
      </c>
      <c r="G711">
        <v>186</v>
      </c>
      <c r="H711" t="s">
        <v>107</v>
      </c>
      <c r="I711" t="s">
        <v>108</v>
      </c>
      <c r="J711">
        <v>1334811600</v>
      </c>
      <c r="K711">
        <v>1335416400</v>
      </c>
      <c r="L711" s="11">
        <f t="shared" si="88"/>
        <v>41018.208333333336</v>
      </c>
      <c r="M711" s="11">
        <f t="shared" si="89"/>
        <v>41025.208333333336</v>
      </c>
      <c r="N711" t="s">
        <v>33</v>
      </c>
      <c r="O711" t="str">
        <f t="shared" si="90"/>
        <v>theater</v>
      </c>
      <c r="P711" t="str">
        <f t="shared" si="91"/>
        <v>plays</v>
      </c>
      <c r="Q711" s="4">
        <f t="shared" si="92"/>
        <v>1.4238775510204082</v>
      </c>
      <c r="R711" s="44">
        <f t="shared" si="93"/>
        <v>75.021505376344081</v>
      </c>
      <c r="S711" s="42">
        <f t="shared" si="94"/>
        <v>7</v>
      </c>
      <c r="T711" s="5">
        <f t="shared" si="95"/>
        <v>10.717357910906298</v>
      </c>
    </row>
    <row r="712" spans="1:20" ht="31" x14ac:dyDescent="0.35">
      <c r="A712">
        <v>710</v>
      </c>
      <c r="B712" t="s">
        <v>1458</v>
      </c>
      <c r="C712" s="3" t="s">
        <v>1459</v>
      </c>
      <c r="D712" s="5">
        <v>4300</v>
      </c>
      <c r="E712" s="5">
        <v>6358</v>
      </c>
      <c r="F712" t="s">
        <v>20</v>
      </c>
      <c r="G712">
        <v>125</v>
      </c>
      <c r="H712" t="s">
        <v>21</v>
      </c>
      <c r="I712" t="s">
        <v>22</v>
      </c>
      <c r="J712">
        <v>1531544400</v>
      </c>
      <c r="K712">
        <v>1532149200</v>
      </c>
      <c r="L712" s="11">
        <f t="shared" si="88"/>
        <v>43295.208333333328</v>
      </c>
      <c r="M712" s="11">
        <f t="shared" si="89"/>
        <v>43302.208333333328</v>
      </c>
      <c r="N712" t="s">
        <v>33</v>
      </c>
      <c r="O712" t="str">
        <f t="shared" si="90"/>
        <v>theater</v>
      </c>
      <c r="P712" t="str">
        <f t="shared" si="91"/>
        <v>plays</v>
      </c>
      <c r="Q712" s="4">
        <f t="shared" si="92"/>
        <v>1.4786046511627906</v>
      </c>
      <c r="R712" s="44">
        <f t="shared" si="93"/>
        <v>50.863999999999997</v>
      </c>
      <c r="S712" s="42">
        <f t="shared" si="94"/>
        <v>7</v>
      </c>
      <c r="T712" s="5">
        <f t="shared" si="95"/>
        <v>7.266285714285714</v>
      </c>
    </row>
    <row r="713" spans="1:20" ht="31" x14ac:dyDescent="0.35">
      <c r="A713">
        <v>711</v>
      </c>
      <c r="B713" t="s">
        <v>1460</v>
      </c>
      <c r="C713" s="3" t="s">
        <v>1461</v>
      </c>
      <c r="D713" s="5">
        <v>6200</v>
      </c>
      <c r="E713" s="5">
        <v>1260</v>
      </c>
      <c r="F713" t="s">
        <v>14</v>
      </c>
      <c r="G713">
        <v>14</v>
      </c>
      <c r="H713" t="s">
        <v>107</v>
      </c>
      <c r="I713" t="s">
        <v>108</v>
      </c>
      <c r="J713">
        <v>1453615200</v>
      </c>
      <c r="K713">
        <v>1453788000</v>
      </c>
      <c r="L713" s="11">
        <f t="shared" si="88"/>
        <v>42393.25</v>
      </c>
      <c r="M713" s="11">
        <f t="shared" si="89"/>
        <v>42395.25</v>
      </c>
      <c r="N713" t="s">
        <v>33</v>
      </c>
      <c r="O713" t="str">
        <f t="shared" si="90"/>
        <v>theater</v>
      </c>
      <c r="P713" t="str">
        <f t="shared" si="91"/>
        <v>plays</v>
      </c>
      <c r="Q713" s="4">
        <f t="shared" si="92"/>
        <v>0.20322580645161289</v>
      </c>
      <c r="R713" s="44">
        <f t="shared" si="93"/>
        <v>90</v>
      </c>
      <c r="S713" s="42">
        <f t="shared" si="94"/>
        <v>2</v>
      </c>
      <c r="T713" s="5">
        <f t="shared" si="95"/>
        <v>45</v>
      </c>
    </row>
    <row r="714" spans="1:20" ht="31" x14ac:dyDescent="0.35">
      <c r="A714">
        <v>712</v>
      </c>
      <c r="B714" t="s">
        <v>1462</v>
      </c>
      <c r="C714" s="3" t="s">
        <v>1463</v>
      </c>
      <c r="D714" s="5">
        <v>800</v>
      </c>
      <c r="E714" s="5">
        <v>14725</v>
      </c>
      <c r="F714" t="s">
        <v>20</v>
      </c>
      <c r="G714">
        <v>202</v>
      </c>
      <c r="H714" t="s">
        <v>21</v>
      </c>
      <c r="I714" t="s">
        <v>22</v>
      </c>
      <c r="J714">
        <v>1467954000</v>
      </c>
      <c r="K714">
        <v>1471496400</v>
      </c>
      <c r="L714" s="11">
        <f t="shared" si="88"/>
        <v>42559.208333333328</v>
      </c>
      <c r="M714" s="11">
        <f t="shared" si="89"/>
        <v>42600.208333333328</v>
      </c>
      <c r="N714" t="s">
        <v>33</v>
      </c>
      <c r="O714" t="str">
        <f t="shared" si="90"/>
        <v>theater</v>
      </c>
      <c r="P714" t="str">
        <f t="shared" si="91"/>
        <v>plays</v>
      </c>
      <c r="Q714" s="4">
        <f t="shared" si="92"/>
        <v>18.40625</v>
      </c>
      <c r="R714" s="44">
        <f t="shared" si="93"/>
        <v>72.896039603960389</v>
      </c>
      <c r="S714" s="42">
        <f t="shared" si="94"/>
        <v>41</v>
      </c>
      <c r="T714" s="5">
        <f t="shared" si="95"/>
        <v>1.7779521854624485</v>
      </c>
    </row>
    <row r="715" spans="1:20" x14ac:dyDescent="0.35">
      <c r="A715">
        <v>713</v>
      </c>
      <c r="B715" t="s">
        <v>1464</v>
      </c>
      <c r="C715" s="3" t="s">
        <v>1465</v>
      </c>
      <c r="D715" s="5">
        <v>6900</v>
      </c>
      <c r="E715" s="5">
        <v>11174</v>
      </c>
      <c r="F715" t="s">
        <v>20</v>
      </c>
      <c r="G715">
        <v>103</v>
      </c>
      <c r="H715" t="s">
        <v>21</v>
      </c>
      <c r="I715" t="s">
        <v>22</v>
      </c>
      <c r="J715">
        <v>1471842000</v>
      </c>
      <c r="K715">
        <v>1472878800</v>
      </c>
      <c r="L715" s="11">
        <f t="shared" si="88"/>
        <v>42604.208333333328</v>
      </c>
      <c r="M715" s="11">
        <f t="shared" si="89"/>
        <v>42616.208333333328</v>
      </c>
      <c r="N715" t="s">
        <v>133</v>
      </c>
      <c r="O715" t="str">
        <f t="shared" si="90"/>
        <v>publishing</v>
      </c>
      <c r="P715" t="str">
        <f t="shared" si="91"/>
        <v>radio &amp; podcasts</v>
      </c>
      <c r="Q715" s="4">
        <f t="shared" si="92"/>
        <v>1.6194202898550725</v>
      </c>
      <c r="R715" s="44">
        <f t="shared" si="93"/>
        <v>108.48543689320388</v>
      </c>
      <c r="S715" s="42">
        <f t="shared" si="94"/>
        <v>12</v>
      </c>
      <c r="T715" s="5">
        <f t="shared" si="95"/>
        <v>9.0404530744336569</v>
      </c>
    </row>
    <row r="716" spans="1:20" x14ac:dyDescent="0.35">
      <c r="A716">
        <v>714</v>
      </c>
      <c r="B716" t="s">
        <v>1466</v>
      </c>
      <c r="C716" s="3" t="s">
        <v>1467</v>
      </c>
      <c r="D716" s="5">
        <v>38500</v>
      </c>
      <c r="E716" s="5">
        <v>182036</v>
      </c>
      <c r="F716" t="s">
        <v>20</v>
      </c>
      <c r="G716">
        <v>1785</v>
      </c>
      <c r="H716" t="s">
        <v>21</v>
      </c>
      <c r="I716" t="s">
        <v>22</v>
      </c>
      <c r="J716">
        <v>1408424400</v>
      </c>
      <c r="K716">
        <v>1408510800</v>
      </c>
      <c r="L716" s="11">
        <f t="shared" si="88"/>
        <v>41870.208333333336</v>
      </c>
      <c r="M716" s="11">
        <f t="shared" si="89"/>
        <v>41871.208333333336</v>
      </c>
      <c r="N716" t="s">
        <v>23</v>
      </c>
      <c r="O716" t="str">
        <f t="shared" si="90"/>
        <v>music</v>
      </c>
      <c r="P716" t="str">
        <f t="shared" si="91"/>
        <v>rock</v>
      </c>
      <c r="Q716" s="4">
        <f t="shared" si="92"/>
        <v>4.7282077922077921</v>
      </c>
      <c r="R716" s="44">
        <f t="shared" si="93"/>
        <v>101.98095238095237</v>
      </c>
      <c r="S716" s="42">
        <f t="shared" si="94"/>
        <v>1</v>
      </c>
      <c r="T716" s="5">
        <f t="shared" si="95"/>
        <v>101.98095238095237</v>
      </c>
    </row>
    <row r="717" spans="1:20" x14ac:dyDescent="0.35">
      <c r="A717">
        <v>715</v>
      </c>
      <c r="B717" t="s">
        <v>1468</v>
      </c>
      <c r="C717" s="3" t="s">
        <v>1469</v>
      </c>
      <c r="D717" s="5">
        <v>118000</v>
      </c>
      <c r="E717" s="5">
        <v>28870</v>
      </c>
      <c r="F717" t="s">
        <v>14</v>
      </c>
      <c r="G717">
        <v>656</v>
      </c>
      <c r="H717" t="s">
        <v>21</v>
      </c>
      <c r="I717" t="s">
        <v>22</v>
      </c>
      <c r="J717">
        <v>1281157200</v>
      </c>
      <c r="K717">
        <v>1281589200</v>
      </c>
      <c r="L717" s="11">
        <f t="shared" si="88"/>
        <v>40397.208333333336</v>
      </c>
      <c r="M717" s="11">
        <f t="shared" si="89"/>
        <v>40402.208333333336</v>
      </c>
      <c r="N717" t="s">
        <v>292</v>
      </c>
      <c r="O717" t="str">
        <f t="shared" si="90"/>
        <v>games</v>
      </c>
      <c r="P717" t="str">
        <f t="shared" si="91"/>
        <v>mobile games</v>
      </c>
      <c r="Q717" s="4">
        <f t="shared" si="92"/>
        <v>0.24466101694915254</v>
      </c>
      <c r="R717" s="44">
        <f t="shared" si="93"/>
        <v>44.009146341463413</v>
      </c>
      <c r="S717" s="42">
        <f t="shared" si="94"/>
        <v>5</v>
      </c>
      <c r="T717" s="5">
        <f t="shared" si="95"/>
        <v>8.801829268292682</v>
      </c>
    </row>
    <row r="718" spans="1:20" x14ac:dyDescent="0.35">
      <c r="A718">
        <v>716</v>
      </c>
      <c r="B718" t="s">
        <v>1470</v>
      </c>
      <c r="C718" s="3" t="s">
        <v>1471</v>
      </c>
      <c r="D718" s="5">
        <v>2000</v>
      </c>
      <c r="E718" s="5">
        <v>10353</v>
      </c>
      <c r="F718" t="s">
        <v>20</v>
      </c>
      <c r="G718">
        <v>157</v>
      </c>
      <c r="H718" t="s">
        <v>21</v>
      </c>
      <c r="I718" t="s">
        <v>22</v>
      </c>
      <c r="J718">
        <v>1373432400</v>
      </c>
      <c r="K718">
        <v>1375851600</v>
      </c>
      <c r="L718" s="11">
        <f t="shared" si="88"/>
        <v>41465.208333333336</v>
      </c>
      <c r="M718" s="11">
        <f t="shared" si="89"/>
        <v>41493.208333333336</v>
      </c>
      <c r="N718" t="s">
        <v>33</v>
      </c>
      <c r="O718" t="str">
        <f t="shared" si="90"/>
        <v>theater</v>
      </c>
      <c r="P718" t="str">
        <f t="shared" si="91"/>
        <v>plays</v>
      </c>
      <c r="Q718" s="4">
        <f t="shared" si="92"/>
        <v>5.1764999999999999</v>
      </c>
      <c r="R718" s="44">
        <f t="shared" si="93"/>
        <v>65.942675159235662</v>
      </c>
      <c r="S718" s="42">
        <f t="shared" si="94"/>
        <v>28</v>
      </c>
      <c r="T718" s="5">
        <f t="shared" si="95"/>
        <v>2.3550955414012735</v>
      </c>
    </row>
    <row r="719" spans="1:20" ht="31" x14ac:dyDescent="0.35">
      <c r="A719">
        <v>717</v>
      </c>
      <c r="B719" t="s">
        <v>1472</v>
      </c>
      <c r="C719" s="3" t="s">
        <v>1473</v>
      </c>
      <c r="D719" s="5">
        <v>5600</v>
      </c>
      <c r="E719" s="5">
        <v>13868</v>
      </c>
      <c r="F719" t="s">
        <v>20</v>
      </c>
      <c r="G719">
        <v>555</v>
      </c>
      <c r="H719" t="s">
        <v>21</v>
      </c>
      <c r="I719" t="s">
        <v>22</v>
      </c>
      <c r="J719">
        <v>1313989200</v>
      </c>
      <c r="K719">
        <v>1315803600</v>
      </c>
      <c r="L719" s="11">
        <f t="shared" si="88"/>
        <v>40777.208333333336</v>
      </c>
      <c r="M719" s="11">
        <f t="shared" si="89"/>
        <v>40798.208333333336</v>
      </c>
      <c r="N719" t="s">
        <v>42</v>
      </c>
      <c r="O719" t="str">
        <f t="shared" si="90"/>
        <v>film &amp; video</v>
      </c>
      <c r="P719" t="str">
        <f t="shared" si="91"/>
        <v>documentary</v>
      </c>
      <c r="Q719" s="4">
        <f t="shared" si="92"/>
        <v>2.4764285714285714</v>
      </c>
      <c r="R719" s="44">
        <f t="shared" si="93"/>
        <v>24.987387387387386</v>
      </c>
      <c r="S719" s="42">
        <f t="shared" si="94"/>
        <v>21</v>
      </c>
      <c r="T719" s="5">
        <f t="shared" si="95"/>
        <v>1.1898755898755897</v>
      </c>
    </row>
    <row r="720" spans="1:20" x14ac:dyDescent="0.35">
      <c r="A720">
        <v>718</v>
      </c>
      <c r="B720" t="s">
        <v>1474</v>
      </c>
      <c r="C720" s="3" t="s">
        <v>1475</v>
      </c>
      <c r="D720" s="5">
        <v>8300</v>
      </c>
      <c r="E720" s="5">
        <v>8317</v>
      </c>
      <c r="F720" t="s">
        <v>20</v>
      </c>
      <c r="G720">
        <v>297</v>
      </c>
      <c r="H720" t="s">
        <v>21</v>
      </c>
      <c r="I720" t="s">
        <v>22</v>
      </c>
      <c r="J720">
        <v>1371445200</v>
      </c>
      <c r="K720">
        <v>1373691600</v>
      </c>
      <c r="L720" s="11">
        <f t="shared" si="88"/>
        <v>41442.208333333336</v>
      </c>
      <c r="M720" s="11">
        <f t="shared" si="89"/>
        <v>41468.208333333336</v>
      </c>
      <c r="N720" t="s">
        <v>65</v>
      </c>
      <c r="O720" t="str">
        <f t="shared" si="90"/>
        <v>technology</v>
      </c>
      <c r="P720" t="str">
        <f t="shared" si="91"/>
        <v>wearables</v>
      </c>
      <c r="Q720" s="4">
        <f t="shared" si="92"/>
        <v>1.0020481927710843</v>
      </c>
      <c r="R720" s="44">
        <f t="shared" si="93"/>
        <v>28.003367003367003</v>
      </c>
      <c r="S720" s="42">
        <f t="shared" si="94"/>
        <v>26</v>
      </c>
      <c r="T720" s="5">
        <f t="shared" si="95"/>
        <v>1.077052577052577</v>
      </c>
    </row>
    <row r="721" spans="1:20" x14ac:dyDescent="0.35">
      <c r="A721">
        <v>719</v>
      </c>
      <c r="B721" t="s">
        <v>1476</v>
      </c>
      <c r="C721" s="3" t="s">
        <v>1477</v>
      </c>
      <c r="D721" s="5">
        <v>6900</v>
      </c>
      <c r="E721" s="5">
        <v>10557</v>
      </c>
      <c r="F721" t="s">
        <v>20</v>
      </c>
      <c r="G721">
        <v>123</v>
      </c>
      <c r="H721" t="s">
        <v>21</v>
      </c>
      <c r="I721" t="s">
        <v>22</v>
      </c>
      <c r="J721">
        <v>1338267600</v>
      </c>
      <c r="K721">
        <v>1339218000</v>
      </c>
      <c r="L721" s="11">
        <f t="shared" si="88"/>
        <v>41058.208333333336</v>
      </c>
      <c r="M721" s="11">
        <f t="shared" si="89"/>
        <v>41069.208333333336</v>
      </c>
      <c r="N721" t="s">
        <v>119</v>
      </c>
      <c r="O721" t="str">
        <f t="shared" si="90"/>
        <v>publishing</v>
      </c>
      <c r="P721" t="str">
        <f t="shared" si="91"/>
        <v>fiction</v>
      </c>
      <c r="Q721" s="4">
        <f t="shared" si="92"/>
        <v>1.53</v>
      </c>
      <c r="R721" s="44">
        <f t="shared" si="93"/>
        <v>85.829268292682926</v>
      </c>
      <c r="S721" s="42">
        <f t="shared" si="94"/>
        <v>11</v>
      </c>
      <c r="T721" s="5">
        <f t="shared" si="95"/>
        <v>7.8026607538802661</v>
      </c>
    </row>
    <row r="722" spans="1:20" ht="31" x14ac:dyDescent="0.35">
      <c r="A722">
        <v>720</v>
      </c>
      <c r="B722" t="s">
        <v>1478</v>
      </c>
      <c r="C722" s="3" t="s">
        <v>1479</v>
      </c>
      <c r="D722" s="5">
        <v>8700</v>
      </c>
      <c r="E722" s="5">
        <v>3227</v>
      </c>
      <c r="F722" t="s">
        <v>74</v>
      </c>
      <c r="G722">
        <v>38</v>
      </c>
      <c r="H722" t="s">
        <v>36</v>
      </c>
      <c r="I722" t="s">
        <v>37</v>
      </c>
      <c r="J722">
        <v>1519192800</v>
      </c>
      <c r="K722">
        <v>1520402400</v>
      </c>
      <c r="L722" s="11">
        <f t="shared" si="88"/>
        <v>43152.25</v>
      </c>
      <c r="M722" s="11">
        <f t="shared" si="89"/>
        <v>43166.25</v>
      </c>
      <c r="N722" t="s">
        <v>33</v>
      </c>
      <c r="O722" t="str">
        <f t="shared" si="90"/>
        <v>theater</v>
      </c>
      <c r="P722" t="str">
        <f t="shared" si="91"/>
        <v>plays</v>
      </c>
      <c r="Q722" s="4">
        <f t="shared" si="92"/>
        <v>0.37091954022988505</v>
      </c>
      <c r="R722" s="44">
        <f t="shared" si="93"/>
        <v>84.921052631578945</v>
      </c>
      <c r="S722" s="42">
        <f t="shared" si="94"/>
        <v>14</v>
      </c>
      <c r="T722" s="5">
        <f t="shared" si="95"/>
        <v>6.0657894736842106</v>
      </c>
    </row>
    <row r="723" spans="1:20" x14ac:dyDescent="0.35">
      <c r="A723">
        <v>721</v>
      </c>
      <c r="B723" t="s">
        <v>1480</v>
      </c>
      <c r="C723" s="3" t="s">
        <v>1481</v>
      </c>
      <c r="D723" s="5">
        <v>123600</v>
      </c>
      <c r="E723" s="5">
        <v>5429</v>
      </c>
      <c r="F723" t="s">
        <v>74</v>
      </c>
      <c r="G723">
        <v>60</v>
      </c>
      <c r="H723" t="s">
        <v>21</v>
      </c>
      <c r="I723" t="s">
        <v>22</v>
      </c>
      <c r="J723">
        <v>1522818000</v>
      </c>
      <c r="K723">
        <v>1523336400</v>
      </c>
      <c r="L723" s="11">
        <f t="shared" si="88"/>
        <v>43194.208333333328</v>
      </c>
      <c r="M723" s="11">
        <f t="shared" si="89"/>
        <v>43200.208333333328</v>
      </c>
      <c r="N723" t="s">
        <v>23</v>
      </c>
      <c r="O723" t="str">
        <f t="shared" si="90"/>
        <v>music</v>
      </c>
      <c r="P723" t="str">
        <f t="shared" si="91"/>
        <v>rock</v>
      </c>
      <c r="Q723" s="4">
        <f t="shared" si="92"/>
        <v>4.3923948220064728E-2</v>
      </c>
      <c r="R723" s="44">
        <f t="shared" si="93"/>
        <v>90.483333333333334</v>
      </c>
      <c r="S723" s="42">
        <f t="shared" si="94"/>
        <v>6</v>
      </c>
      <c r="T723" s="5">
        <f t="shared" si="95"/>
        <v>15.080555555555556</v>
      </c>
    </row>
    <row r="724" spans="1:20" x14ac:dyDescent="0.35">
      <c r="A724">
        <v>722</v>
      </c>
      <c r="B724" t="s">
        <v>1482</v>
      </c>
      <c r="C724" s="3" t="s">
        <v>1483</v>
      </c>
      <c r="D724" s="5">
        <v>48500</v>
      </c>
      <c r="E724" s="5">
        <v>75906</v>
      </c>
      <c r="F724" t="s">
        <v>20</v>
      </c>
      <c r="G724">
        <v>3036</v>
      </c>
      <c r="H724" t="s">
        <v>21</v>
      </c>
      <c r="I724" t="s">
        <v>22</v>
      </c>
      <c r="J724">
        <v>1509948000</v>
      </c>
      <c r="K724">
        <v>1512280800</v>
      </c>
      <c r="L724" s="11">
        <f t="shared" si="88"/>
        <v>43045.25</v>
      </c>
      <c r="M724" s="11">
        <f t="shared" si="89"/>
        <v>43072.25</v>
      </c>
      <c r="N724" t="s">
        <v>42</v>
      </c>
      <c r="O724" t="str">
        <f t="shared" si="90"/>
        <v>film &amp; video</v>
      </c>
      <c r="P724" t="str">
        <f t="shared" si="91"/>
        <v>documentary</v>
      </c>
      <c r="Q724" s="4">
        <f t="shared" si="92"/>
        <v>1.5650721649484536</v>
      </c>
      <c r="R724" s="44">
        <f t="shared" si="93"/>
        <v>25.00197628458498</v>
      </c>
      <c r="S724" s="42">
        <f t="shared" si="94"/>
        <v>27</v>
      </c>
      <c r="T724" s="5">
        <f t="shared" si="95"/>
        <v>0.92599912165129561</v>
      </c>
    </row>
    <row r="725" spans="1:20" x14ac:dyDescent="0.35">
      <c r="A725">
        <v>723</v>
      </c>
      <c r="B725" t="s">
        <v>1484</v>
      </c>
      <c r="C725" s="3" t="s">
        <v>1485</v>
      </c>
      <c r="D725" s="5">
        <v>4900</v>
      </c>
      <c r="E725" s="5">
        <v>13250</v>
      </c>
      <c r="F725" t="s">
        <v>20</v>
      </c>
      <c r="G725">
        <v>144</v>
      </c>
      <c r="H725" t="s">
        <v>26</v>
      </c>
      <c r="I725" t="s">
        <v>27</v>
      </c>
      <c r="J725">
        <v>1456898400</v>
      </c>
      <c r="K725">
        <v>1458709200</v>
      </c>
      <c r="L725" s="11">
        <f t="shared" si="88"/>
        <v>42431.25</v>
      </c>
      <c r="M725" s="11">
        <f t="shared" si="89"/>
        <v>42452.208333333328</v>
      </c>
      <c r="N725" t="s">
        <v>33</v>
      </c>
      <c r="O725" t="str">
        <f t="shared" si="90"/>
        <v>theater</v>
      </c>
      <c r="P725" t="str">
        <f t="shared" si="91"/>
        <v>plays</v>
      </c>
      <c r="Q725" s="4">
        <f t="shared" si="92"/>
        <v>2.704081632653061</v>
      </c>
      <c r="R725" s="44">
        <f t="shared" si="93"/>
        <v>92.013888888888886</v>
      </c>
      <c r="S725" s="42">
        <f t="shared" si="94"/>
        <v>20.958333333328483</v>
      </c>
      <c r="T725" s="5">
        <f t="shared" si="95"/>
        <v>4.3903247183575438</v>
      </c>
    </row>
    <row r="726" spans="1:20" ht="31" x14ac:dyDescent="0.35">
      <c r="A726">
        <v>724</v>
      </c>
      <c r="B726" t="s">
        <v>1486</v>
      </c>
      <c r="C726" s="3" t="s">
        <v>1487</v>
      </c>
      <c r="D726" s="5">
        <v>8400</v>
      </c>
      <c r="E726" s="5">
        <v>11261</v>
      </c>
      <c r="F726" t="s">
        <v>20</v>
      </c>
      <c r="G726">
        <v>121</v>
      </c>
      <c r="H726" t="s">
        <v>40</v>
      </c>
      <c r="I726" t="s">
        <v>41</v>
      </c>
      <c r="J726">
        <v>1413954000</v>
      </c>
      <c r="K726">
        <v>1414126800</v>
      </c>
      <c r="L726" s="11">
        <f t="shared" si="88"/>
        <v>41934.208333333336</v>
      </c>
      <c r="M726" s="11">
        <f t="shared" si="89"/>
        <v>41936.208333333336</v>
      </c>
      <c r="N726" t="s">
        <v>33</v>
      </c>
      <c r="O726" t="str">
        <f t="shared" si="90"/>
        <v>theater</v>
      </c>
      <c r="P726" t="str">
        <f t="shared" si="91"/>
        <v>plays</v>
      </c>
      <c r="Q726" s="4">
        <f t="shared" si="92"/>
        <v>1.3405952380952382</v>
      </c>
      <c r="R726" s="44">
        <f t="shared" si="93"/>
        <v>93.066115702479337</v>
      </c>
      <c r="S726" s="42">
        <f t="shared" si="94"/>
        <v>2</v>
      </c>
      <c r="T726" s="5">
        <f t="shared" si="95"/>
        <v>46.533057851239668</v>
      </c>
    </row>
    <row r="727" spans="1:20" x14ac:dyDescent="0.35">
      <c r="A727">
        <v>725</v>
      </c>
      <c r="B727" t="s">
        <v>1488</v>
      </c>
      <c r="C727" s="3" t="s">
        <v>1489</v>
      </c>
      <c r="D727" s="5">
        <v>193200</v>
      </c>
      <c r="E727" s="5">
        <v>97369</v>
      </c>
      <c r="F727" t="s">
        <v>14</v>
      </c>
      <c r="G727">
        <v>1596</v>
      </c>
      <c r="H727" t="s">
        <v>21</v>
      </c>
      <c r="I727" t="s">
        <v>22</v>
      </c>
      <c r="J727">
        <v>1416031200</v>
      </c>
      <c r="K727">
        <v>1416204000</v>
      </c>
      <c r="L727" s="11">
        <f t="shared" si="88"/>
        <v>41958.25</v>
      </c>
      <c r="M727" s="11">
        <f t="shared" si="89"/>
        <v>41960.25</v>
      </c>
      <c r="N727" t="s">
        <v>292</v>
      </c>
      <c r="O727" t="str">
        <f t="shared" si="90"/>
        <v>games</v>
      </c>
      <c r="P727" t="str">
        <f t="shared" si="91"/>
        <v>mobile games</v>
      </c>
      <c r="Q727" s="4">
        <f t="shared" si="92"/>
        <v>0.50398033126293995</v>
      </c>
      <c r="R727" s="44">
        <f t="shared" si="93"/>
        <v>61.008145363408524</v>
      </c>
      <c r="S727" s="42">
        <f t="shared" si="94"/>
        <v>2</v>
      </c>
      <c r="T727" s="5">
        <f t="shared" si="95"/>
        <v>30.504072681704262</v>
      </c>
    </row>
    <row r="728" spans="1:20" x14ac:dyDescent="0.35">
      <c r="A728">
        <v>726</v>
      </c>
      <c r="B728" t="s">
        <v>1490</v>
      </c>
      <c r="C728" s="3" t="s">
        <v>1491</v>
      </c>
      <c r="D728" s="5">
        <v>54300</v>
      </c>
      <c r="E728" s="5">
        <v>48227</v>
      </c>
      <c r="F728" t="s">
        <v>74</v>
      </c>
      <c r="G728">
        <v>524</v>
      </c>
      <c r="H728" t="s">
        <v>21</v>
      </c>
      <c r="I728" t="s">
        <v>22</v>
      </c>
      <c r="J728">
        <v>1287982800</v>
      </c>
      <c r="K728">
        <v>1288501200</v>
      </c>
      <c r="L728" s="11">
        <f t="shared" si="88"/>
        <v>40476.208333333336</v>
      </c>
      <c r="M728" s="11">
        <f t="shared" si="89"/>
        <v>40482.208333333336</v>
      </c>
      <c r="N728" t="s">
        <v>33</v>
      </c>
      <c r="O728" t="str">
        <f t="shared" si="90"/>
        <v>theater</v>
      </c>
      <c r="P728" t="str">
        <f t="shared" si="91"/>
        <v>plays</v>
      </c>
      <c r="Q728" s="4">
        <f t="shared" si="92"/>
        <v>0.88815837937384901</v>
      </c>
      <c r="R728" s="44">
        <f t="shared" si="93"/>
        <v>92.036259541984734</v>
      </c>
      <c r="S728" s="42">
        <f t="shared" si="94"/>
        <v>6</v>
      </c>
      <c r="T728" s="5">
        <f t="shared" si="95"/>
        <v>15.339376590330788</v>
      </c>
    </row>
    <row r="729" spans="1:20" x14ac:dyDescent="0.35">
      <c r="A729">
        <v>727</v>
      </c>
      <c r="B729" t="s">
        <v>1492</v>
      </c>
      <c r="C729" s="3" t="s">
        <v>1493</v>
      </c>
      <c r="D729" s="5">
        <v>8900</v>
      </c>
      <c r="E729" s="5">
        <v>14685</v>
      </c>
      <c r="F729" t="s">
        <v>20</v>
      </c>
      <c r="G729">
        <v>181</v>
      </c>
      <c r="H729" t="s">
        <v>21</v>
      </c>
      <c r="I729" t="s">
        <v>22</v>
      </c>
      <c r="J729">
        <v>1547964000</v>
      </c>
      <c r="K729">
        <v>1552971600</v>
      </c>
      <c r="L729" s="11">
        <f t="shared" si="88"/>
        <v>43485.25</v>
      </c>
      <c r="M729" s="11">
        <f t="shared" si="89"/>
        <v>43543.208333333328</v>
      </c>
      <c r="N729" t="s">
        <v>28</v>
      </c>
      <c r="O729" t="str">
        <f t="shared" si="90"/>
        <v>technology</v>
      </c>
      <c r="P729" t="str">
        <f t="shared" si="91"/>
        <v>web</v>
      </c>
      <c r="Q729" s="4">
        <f t="shared" si="92"/>
        <v>1.65</v>
      </c>
      <c r="R729" s="44">
        <f t="shared" si="93"/>
        <v>81.132596685082873</v>
      </c>
      <c r="S729" s="42">
        <f t="shared" si="94"/>
        <v>57.958333333328483</v>
      </c>
      <c r="T729" s="5">
        <f t="shared" si="95"/>
        <v>1.3998435085852998</v>
      </c>
    </row>
    <row r="730" spans="1:20" ht="31" x14ac:dyDescent="0.35">
      <c r="A730">
        <v>728</v>
      </c>
      <c r="B730" t="s">
        <v>1494</v>
      </c>
      <c r="C730" s="3" t="s">
        <v>1495</v>
      </c>
      <c r="D730" s="5">
        <v>4200</v>
      </c>
      <c r="E730" s="5">
        <v>735</v>
      </c>
      <c r="F730" t="s">
        <v>14</v>
      </c>
      <c r="G730">
        <v>10</v>
      </c>
      <c r="H730" t="s">
        <v>21</v>
      </c>
      <c r="I730" t="s">
        <v>22</v>
      </c>
      <c r="J730">
        <v>1464152400</v>
      </c>
      <c r="K730">
        <v>1465102800</v>
      </c>
      <c r="L730" s="11">
        <f t="shared" si="88"/>
        <v>42515.208333333328</v>
      </c>
      <c r="M730" s="11">
        <f t="shared" si="89"/>
        <v>42526.208333333328</v>
      </c>
      <c r="N730" t="s">
        <v>33</v>
      </c>
      <c r="O730" t="str">
        <f t="shared" si="90"/>
        <v>theater</v>
      </c>
      <c r="P730" t="str">
        <f t="shared" si="91"/>
        <v>plays</v>
      </c>
      <c r="Q730" s="4">
        <f t="shared" si="92"/>
        <v>0.17499999999999999</v>
      </c>
      <c r="R730" s="44">
        <f t="shared" si="93"/>
        <v>73.5</v>
      </c>
      <c r="S730" s="42">
        <f t="shared" si="94"/>
        <v>11</v>
      </c>
      <c r="T730" s="5">
        <f t="shared" si="95"/>
        <v>6.6818181818181817</v>
      </c>
    </row>
    <row r="731" spans="1:20" ht="31" x14ac:dyDescent="0.35">
      <c r="A731">
        <v>729</v>
      </c>
      <c r="B731" t="s">
        <v>1496</v>
      </c>
      <c r="C731" s="3" t="s">
        <v>1497</v>
      </c>
      <c r="D731" s="5">
        <v>5600</v>
      </c>
      <c r="E731" s="5">
        <v>10397</v>
      </c>
      <c r="F731" t="s">
        <v>20</v>
      </c>
      <c r="G731">
        <v>122</v>
      </c>
      <c r="H731" t="s">
        <v>21</v>
      </c>
      <c r="I731" t="s">
        <v>22</v>
      </c>
      <c r="J731">
        <v>1359957600</v>
      </c>
      <c r="K731">
        <v>1360130400</v>
      </c>
      <c r="L731" s="11">
        <f t="shared" si="88"/>
        <v>41309.25</v>
      </c>
      <c r="M731" s="11">
        <f t="shared" si="89"/>
        <v>41311.25</v>
      </c>
      <c r="N731" t="s">
        <v>53</v>
      </c>
      <c r="O731" t="str">
        <f t="shared" si="90"/>
        <v>film &amp; video</v>
      </c>
      <c r="P731" t="str">
        <f t="shared" si="91"/>
        <v>drama</v>
      </c>
      <c r="Q731" s="4">
        <f t="shared" si="92"/>
        <v>1.8566071428571429</v>
      </c>
      <c r="R731" s="44">
        <f t="shared" si="93"/>
        <v>85.221311475409834</v>
      </c>
      <c r="S731" s="42">
        <f t="shared" si="94"/>
        <v>2</v>
      </c>
      <c r="T731" s="5">
        <f t="shared" si="95"/>
        <v>42.610655737704917</v>
      </c>
    </row>
    <row r="732" spans="1:20" x14ac:dyDescent="0.35">
      <c r="A732">
        <v>730</v>
      </c>
      <c r="B732" t="s">
        <v>1498</v>
      </c>
      <c r="C732" s="3" t="s">
        <v>1499</v>
      </c>
      <c r="D732" s="5">
        <v>28800</v>
      </c>
      <c r="E732" s="5">
        <v>118847</v>
      </c>
      <c r="F732" t="s">
        <v>20</v>
      </c>
      <c r="G732">
        <v>1071</v>
      </c>
      <c r="H732" t="s">
        <v>15</v>
      </c>
      <c r="I732" t="s">
        <v>16</v>
      </c>
      <c r="J732">
        <v>1432357200</v>
      </c>
      <c r="K732">
        <v>1432875600</v>
      </c>
      <c r="L732" s="11">
        <f t="shared" si="88"/>
        <v>42147.208333333328</v>
      </c>
      <c r="M732" s="11">
        <f t="shared" si="89"/>
        <v>42153.208333333328</v>
      </c>
      <c r="N732" t="s">
        <v>65</v>
      </c>
      <c r="O732" t="str">
        <f t="shared" si="90"/>
        <v>technology</v>
      </c>
      <c r="P732" t="str">
        <f t="shared" si="91"/>
        <v>wearables</v>
      </c>
      <c r="Q732" s="4">
        <f t="shared" si="92"/>
        <v>4.1266319444444441</v>
      </c>
      <c r="R732" s="44">
        <f t="shared" si="93"/>
        <v>110.96825396825396</v>
      </c>
      <c r="S732" s="42">
        <f t="shared" si="94"/>
        <v>6</v>
      </c>
      <c r="T732" s="5">
        <f t="shared" si="95"/>
        <v>18.494708994708994</v>
      </c>
    </row>
    <row r="733" spans="1:20" x14ac:dyDescent="0.35">
      <c r="A733">
        <v>731</v>
      </c>
      <c r="B733" t="s">
        <v>1500</v>
      </c>
      <c r="C733" s="3" t="s">
        <v>1501</v>
      </c>
      <c r="D733" s="5">
        <v>8000</v>
      </c>
      <c r="E733" s="5">
        <v>7220</v>
      </c>
      <c r="F733" t="s">
        <v>74</v>
      </c>
      <c r="G733">
        <v>219</v>
      </c>
      <c r="H733" t="s">
        <v>21</v>
      </c>
      <c r="I733" t="s">
        <v>22</v>
      </c>
      <c r="J733">
        <v>1500786000</v>
      </c>
      <c r="K733">
        <v>1500872400</v>
      </c>
      <c r="L733" s="11">
        <f t="shared" si="88"/>
        <v>42939.208333333328</v>
      </c>
      <c r="M733" s="11">
        <f t="shared" si="89"/>
        <v>42940.208333333328</v>
      </c>
      <c r="N733" t="s">
        <v>28</v>
      </c>
      <c r="O733" t="str">
        <f t="shared" si="90"/>
        <v>technology</v>
      </c>
      <c r="P733" t="str">
        <f t="shared" si="91"/>
        <v>web</v>
      </c>
      <c r="Q733" s="4">
        <f t="shared" si="92"/>
        <v>0.90249999999999997</v>
      </c>
      <c r="R733" s="44">
        <f t="shared" si="93"/>
        <v>32.968036529680369</v>
      </c>
      <c r="S733" s="42">
        <f t="shared" si="94"/>
        <v>1</v>
      </c>
      <c r="T733" s="5">
        <f t="shared" si="95"/>
        <v>32.968036529680369</v>
      </c>
    </row>
    <row r="734" spans="1:20" x14ac:dyDescent="0.35">
      <c r="A734">
        <v>732</v>
      </c>
      <c r="B734" t="s">
        <v>1502</v>
      </c>
      <c r="C734" s="3" t="s">
        <v>1503</v>
      </c>
      <c r="D734" s="5">
        <v>117000</v>
      </c>
      <c r="E734" s="5">
        <v>107622</v>
      </c>
      <c r="F734" t="s">
        <v>14</v>
      </c>
      <c r="G734">
        <v>1121</v>
      </c>
      <c r="H734" t="s">
        <v>21</v>
      </c>
      <c r="I734" t="s">
        <v>22</v>
      </c>
      <c r="J734">
        <v>1490158800</v>
      </c>
      <c r="K734">
        <v>1492146000</v>
      </c>
      <c r="L734" s="11">
        <f t="shared" si="88"/>
        <v>42816.208333333328</v>
      </c>
      <c r="M734" s="11">
        <f t="shared" si="89"/>
        <v>42839.208333333328</v>
      </c>
      <c r="N734" t="s">
        <v>23</v>
      </c>
      <c r="O734" t="str">
        <f t="shared" si="90"/>
        <v>music</v>
      </c>
      <c r="P734" t="str">
        <f t="shared" si="91"/>
        <v>rock</v>
      </c>
      <c r="Q734" s="4">
        <f t="shared" si="92"/>
        <v>0.91984615384615387</v>
      </c>
      <c r="R734" s="44">
        <f t="shared" si="93"/>
        <v>96.005352363960753</v>
      </c>
      <c r="S734" s="42">
        <f t="shared" si="94"/>
        <v>23</v>
      </c>
      <c r="T734" s="5">
        <f t="shared" si="95"/>
        <v>4.1741457549548153</v>
      </c>
    </row>
    <row r="735" spans="1:20" x14ac:dyDescent="0.35">
      <c r="A735">
        <v>733</v>
      </c>
      <c r="B735" t="s">
        <v>1504</v>
      </c>
      <c r="C735" s="3" t="s">
        <v>1505</v>
      </c>
      <c r="D735" s="5">
        <v>15800</v>
      </c>
      <c r="E735" s="5">
        <v>83267</v>
      </c>
      <c r="F735" t="s">
        <v>20</v>
      </c>
      <c r="G735">
        <v>980</v>
      </c>
      <c r="H735" t="s">
        <v>21</v>
      </c>
      <c r="I735" t="s">
        <v>22</v>
      </c>
      <c r="J735">
        <v>1406178000</v>
      </c>
      <c r="K735">
        <v>1407301200</v>
      </c>
      <c r="L735" s="11">
        <f t="shared" si="88"/>
        <v>41844.208333333336</v>
      </c>
      <c r="M735" s="11">
        <f t="shared" si="89"/>
        <v>41857.208333333336</v>
      </c>
      <c r="N735" t="s">
        <v>148</v>
      </c>
      <c r="O735" t="str">
        <f t="shared" si="90"/>
        <v>music</v>
      </c>
      <c r="P735" t="str">
        <f t="shared" si="91"/>
        <v>metal</v>
      </c>
      <c r="Q735" s="4">
        <f t="shared" si="92"/>
        <v>5.2700632911392402</v>
      </c>
      <c r="R735" s="44">
        <f t="shared" si="93"/>
        <v>84.96632653061225</v>
      </c>
      <c r="S735" s="42">
        <f t="shared" si="94"/>
        <v>13</v>
      </c>
      <c r="T735" s="5">
        <f t="shared" si="95"/>
        <v>6.5358712715855578</v>
      </c>
    </row>
    <row r="736" spans="1:20" x14ac:dyDescent="0.35">
      <c r="A736">
        <v>734</v>
      </c>
      <c r="B736" t="s">
        <v>1506</v>
      </c>
      <c r="C736" s="3" t="s">
        <v>1507</v>
      </c>
      <c r="D736" s="5">
        <v>4200</v>
      </c>
      <c r="E736" s="5">
        <v>13404</v>
      </c>
      <c r="F736" t="s">
        <v>20</v>
      </c>
      <c r="G736">
        <v>536</v>
      </c>
      <c r="H736" t="s">
        <v>21</v>
      </c>
      <c r="I736" t="s">
        <v>22</v>
      </c>
      <c r="J736">
        <v>1485583200</v>
      </c>
      <c r="K736">
        <v>1486620000</v>
      </c>
      <c r="L736" s="11">
        <f t="shared" si="88"/>
        <v>42763.25</v>
      </c>
      <c r="M736" s="11">
        <f t="shared" si="89"/>
        <v>42775.25</v>
      </c>
      <c r="N736" t="s">
        <v>33</v>
      </c>
      <c r="O736" t="str">
        <f t="shared" si="90"/>
        <v>theater</v>
      </c>
      <c r="P736" t="str">
        <f t="shared" si="91"/>
        <v>plays</v>
      </c>
      <c r="Q736" s="4">
        <f t="shared" si="92"/>
        <v>3.1914285714285713</v>
      </c>
      <c r="R736" s="44">
        <f t="shared" si="93"/>
        <v>25.007462686567163</v>
      </c>
      <c r="S736" s="42">
        <f t="shared" si="94"/>
        <v>12</v>
      </c>
      <c r="T736" s="5">
        <f t="shared" si="95"/>
        <v>2.0839552238805967</v>
      </c>
    </row>
    <row r="737" spans="1:20" ht="31" x14ac:dyDescent="0.35">
      <c r="A737">
        <v>735</v>
      </c>
      <c r="B737" t="s">
        <v>1508</v>
      </c>
      <c r="C737" s="3" t="s">
        <v>1509</v>
      </c>
      <c r="D737" s="5">
        <v>37100</v>
      </c>
      <c r="E737" s="5">
        <v>131404</v>
      </c>
      <c r="F737" t="s">
        <v>20</v>
      </c>
      <c r="G737">
        <v>1991</v>
      </c>
      <c r="H737" t="s">
        <v>21</v>
      </c>
      <c r="I737" t="s">
        <v>22</v>
      </c>
      <c r="J737">
        <v>1459314000</v>
      </c>
      <c r="K737">
        <v>1459918800</v>
      </c>
      <c r="L737" s="11">
        <f t="shared" si="88"/>
        <v>42459.208333333328</v>
      </c>
      <c r="M737" s="11">
        <f t="shared" si="89"/>
        <v>42466.208333333328</v>
      </c>
      <c r="N737" t="s">
        <v>122</v>
      </c>
      <c r="O737" t="str">
        <f t="shared" si="90"/>
        <v>photography</v>
      </c>
      <c r="P737" t="str">
        <f t="shared" si="91"/>
        <v>photography books</v>
      </c>
      <c r="Q737" s="4">
        <f t="shared" si="92"/>
        <v>3.5418867924528303</v>
      </c>
      <c r="R737" s="44">
        <f t="shared" si="93"/>
        <v>65.998995479658461</v>
      </c>
      <c r="S737" s="42">
        <f t="shared" si="94"/>
        <v>7</v>
      </c>
      <c r="T737" s="5">
        <f t="shared" si="95"/>
        <v>9.4284279256654937</v>
      </c>
    </row>
    <row r="738" spans="1:20" x14ac:dyDescent="0.35">
      <c r="A738">
        <v>736</v>
      </c>
      <c r="B738" t="s">
        <v>1510</v>
      </c>
      <c r="C738" s="3" t="s">
        <v>1511</v>
      </c>
      <c r="D738" s="5">
        <v>7700</v>
      </c>
      <c r="E738" s="5">
        <v>2533</v>
      </c>
      <c r="F738" t="s">
        <v>74</v>
      </c>
      <c r="G738">
        <v>29</v>
      </c>
      <c r="H738" t="s">
        <v>21</v>
      </c>
      <c r="I738" t="s">
        <v>22</v>
      </c>
      <c r="J738">
        <v>1424412000</v>
      </c>
      <c r="K738">
        <v>1424757600</v>
      </c>
      <c r="L738" s="11">
        <f t="shared" si="88"/>
        <v>42055.25</v>
      </c>
      <c r="M738" s="11">
        <f t="shared" si="89"/>
        <v>42059.25</v>
      </c>
      <c r="N738" t="s">
        <v>68</v>
      </c>
      <c r="O738" t="str">
        <f t="shared" si="90"/>
        <v>publishing</v>
      </c>
      <c r="P738" t="str">
        <f t="shared" si="91"/>
        <v>nonfiction</v>
      </c>
      <c r="Q738" s="4">
        <f t="shared" si="92"/>
        <v>0.32896103896103895</v>
      </c>
      <c r="R738" s="44">
        <f t="shared" si="93"/>
        <v>87.34482758620689</v>
      </c>
      <c r="S738" s="42">
        <f t="shared" si="94"/>
        <v>4</v>
      </c>
      <c r="T738" s="5">
        <f t="shared" si="95"/>
        <v>21.836206896551722</v>
      </c>
    </row>
    <row r="739" spans="1:20" ht="31" x14ac:dyDescent="0.35">
      <c r="A739">
        <v>737</v>
      </c>
      <c r="B739" t="s">
        <v>1512</v>
      </c>
      <c r="C739" s="3" t="s">
        <v>1513</v>
      </c>
      <c r="D739" s="5">
        <v>3700</v>
      </c>
      <c r="E739" s="5">
        <v>5028</v>
      </c>
      <c r="F739" t="s">
        <v>20</v>
      </c>
      <c r="G739">
        <v>180</v>
      </c>
      <c r="H739" t="s">
        <v>21</v>
      </c>
      <c r="I739" t="s">
        <v>22</v>
      </c>
      <c r="J739">
        <v>1478844000</v>
      </c>
      <c r="K739">
        <v>1479880800</v>
      </c>
      <c r="L739" s="11">
        <f t="shared" si="88"/>
        <v>42685.25</v>
      </c>
      <c r="M739" s="11">
        <f t="shared" si="89"/>
        <v>42697.25</v>
      </c>
      <c r="N739" t="s">
        <v>60</v>
      </c>
      <c r="O739" t="str">
        <f t="shared" si="90"/>
        <v>music</v>
      </c>
      <c r="P739" t="str">
        <f t="shared" si="91"/>
        <v>indie rock</v>
      </c>
      <c r="Q739" s="4">
        <f t="shared" si="92"/>
        <v>1.358918918918919</v>
      </c>
      <c r="R739" s="44">
        <f t="shared" si="93"/>
        <v>27.933333333333334</v>
      </c>
      <c r="S739" s="42">
        <f t="shared" si="94"/>
        <v>12</v>
      </c>
      <c r="T739" s="5">
        <f t="shared" si="95"/>
        <v>2.3277777777777779</v>
      </c>
    </row>
    <row r="740" spans="1:20" x14ac:dyDescent="0.35">
      <c r="A740">
        <v>738</v>
      </c>
      <c r="B740" t="s">
        <v>1032</v>
      </c>
      <c r="C740" s="3" t="s">
        <v>1514</v>
      </c>
      <c r="D740" s="5">
        <v>74700</v>
      </c>
      <c r="E740" s="5">
        <v>1557</v>
      </c>
      <c r="F740" t="s">
        <v>14</v>
      </c>
      <c r="G740">
        <v>15</v>
      </c>
      <c r="H740" t="s">
        <v>21</v>
      </c>
      <c r="I740" t="s">
        <v>22</v>
      </c>
      <c r="J740">
        <v>1416117600</v>
      </c>
      <c r="K740">
        <v>1418018400</v>
      </c>
      <c r="L740" s="11">
        <f t="shared" si="88"/>
        <v>41959.25</v>
      </c>
      <c r="M740" s="11">
        <f t="shared" si="89"/>
        <v>41981.25</v>
      </c>
      <c r="N740" t="s">
        <v>33</v>
      </c>
      <c r="O740" t="str">
        <f t="shared" si="90"/>
        <v>theater</v>
      </c>
      <c r="P740" t="str">
        <f t="shared" si="91"/>
        <v>plays</v>
      </c>
      <c r="Q740" s="4">
        <f t="shared" si="92"/>
        <v>2.0843373493975904E-2</v>
      </c>
      <c r="R740" s="44">
        <f t="shared" si="93"/>
        <v>103.8</v>
      </c>
      <c r="S740" s="42">
        <f t="shared" si="94"/>
        <v>22</v>
      </c>
      <c r="T740" s="5">
        <f t="shared" si="95"/>
        <v>4.7181818181818178</v>
      </c>
    </row>
    <row r="741" spans="1:20" x14ac:dyDescent="0.35">
      <c r="A741">
        <v>739</v>
      </c>
      <c r="B741" t="s">
        <v>1515</v>
      </c>
      <c r="C741" s="3" t="s">
        <v>1516</v>
      </c>
      <c r="D741" s="5">
        <v>10000</v>
      </c>
      <c r="E741" s="5">
        <v>6100</v>
      </c>
      <c r="F741" t="s">
        <v>14</v>
      </c>
      <c r="G741">
        <v>191</v>
      </c>
      <c r="H741" t="s">
        <v>21</v>
      </c>
      <c r="I741" t="s">
        <v>22</v>
      </c>
      <c r="J741">
        <v>1340946000</v>
      </c>
      <c r="K741">
        <v>1341032400</v>
      </c>
      <c r="L741" s="11">
        <f t="shared" si="88"/>
        <v>41089.208333333336</v>
      </c>
      <c r="M741" s="11">
        <f t="shared" si="89"/>
        <v>41090.208333333336</v>
      </c>
      <c r="N741" t="s">
        <v>60</v>
      </c>
      <c r="O741" t="str">
        <f t="shared" si="90"/>
        <v>music</v>
      </c>
      <c r="P741" t="str">
        <f t="shared" si="91"/>
        <v>indie rock</v>
      </c>
      <c r="Q741" s="4">
        <f t="shared" si="92"/>
        <v>0.61</v>
      </c>
      <c r="R741" s="44">
        <f t="shared" si="93"/>
        <v>31.937172774869111</v>
      </c>
      <c r="S741" s="42">
        <f t="shared" si="94"/>
        <v>1</v>
      </c>
      <c r="T741" s="5">
        <f t="shared" si="95"/>
        <v>31.937172774869111</v>
      </c>
    </row>
    <row r="742" spans="1:20" x14ac:dyDescent="0.35">
      <c r="A742">
        <v>740</v>
      </c>
      <c r="B742" t="s">
        <v>1517</v>
      </c>
      <c r="C742" s="3" t="s">
        <v>1518</v>
      </c>
      <c r="D742" s="5">
        <v>5300</v>
      </c>
      <c r="E742" s="5">
        <v>1592</v>
      </c>
      <c r="F742" t="s">
        <v>14</v>
      </c>
      <c r="G742">
        <v>16</v>
      </c>
      <c r="H742" t="s">
        <v>21</v>
      </c>
      <c r="I742" t="s">
        <v>22</v>
      </c>
      <c r="J742">
        <v>1486101600</v>
      </c>
      <c r="K742">
        <v>1486360800</v>
      </c>
      <c r="L742" s="11">
        <f t="shared" si="88"/>
        <v>42769.25</v>
      </c>
      <c r="M742" s="11">
        <f t="shared" si="89"/>
        <v>42772.25</v>
      </c>
      <c r="N742" t="s">
        <v>33</v>
      </c>
      <c r="O742" t="str">
        <f t="shared" si="90"/>
        <v>theater</v>
      </c>
      <c r="P742" t="str">
        <f t="shared" si="91"/>
        <v>plays</v>
      </c>
      <c r="Q742" s="4">
        <f t="shared" si="92"/>
        <v>0.30037735849056602</v>
      </c>
      <c r="R742" s="44">
        <f t="shared" si="93"/>
        <v>99.5</v>
      </c>
      <c r="S742" s="42">
        <f t="shared" si="94"/>
        <v>3</v>
      </c>
      <c r="T742" s="5">
        <f t="shared" si="95"/>
        <v>33.166666666666664</v>
      </c>
    </row>
    <row r="743" spans="1:20" x14ac:dyDescent="0.35">
      <c r="A743">
        <v>741</v>
      </c>
      <c r="B743" t="s">
        <v>628</v>
      </c>
      <c r="C743" s="3" t="s">
        <v>1519</v>
      </c>
      <c r="D743" s="5">
        <v>1200</v>
      </c>
      <c r="E743" s="5">
        <v>14150</v>
      </c>
      <c r="F743" t="s">
        <v>20</v>
      </c>
      <c r="G743">
        <v>130</v>
      </c>
      <c r="H743" t="s">
        <v>21</v>
      </c>
      <c r="I743" t="s">
        <v>22</v>
      </c>
      <c r="J743">
        <v>1274590800</v>
      </c>
      <c r="K743">
        <v>1274677200</v>
      </c>
      <c r="L743" s="11">
        <f t="shared" si="88"/>
        <v>40321.208333333336</v>
      </c>
      <c r="M743" s="11">
        <f t="shared" si="89"/>
        <v>40322.208333333336</v>
      </c>
      <c r="N743" t="s">
        <v>33</v>
      </c>
      <c r="O743" t="str">
        <f t="shared" si="90"/>
        <v>theater</v>
      </c>
      <c r="P743" t="str">
        <f t="shared" si="91"/>
        <v>plays</v>
      </c>
      <c r="Q743" s="4">
        <f t="shared" si="92"/>
        <v>11.791666666666666</v>
      </c>
      <c r="R743" s="44">
        <f t="shared" si="93"/>
        <v>108.84615384615384</v>
      </c>
      <c r="S743" s="42">
        <f t="shared" si="94"/>
        <v>1</v>
      </c>
      <c r="T743" s="5">
        <f t="shared" si="95"/>
        <v>108.84615384615384</v>
      </c>
    </row>
    <row r="744" spans="1:20" x14ac:dyDescent="0.35">
      <c r="A744">
        <v>742</v>
      </c>
      <c r="B744" t="s">
        <v>1520</v>
      </c>
      <c r="C744" s="3" t="s">
        <v>1521</v>
      </c>
      <c r="D744" s="5">
        <v>1200</v>
      </c>
      <c r="E744" s="5">
        <v>13513</v>
      </c>
      <c r="F744" t="s">
        <v>20</v>
      </c>
      <c r="G744">
        <v>122</v>
      </c>
      <c r="H744" t="s">
        <v>21</v>
      </c>
      <c r="I744" t="s">
        <v>22</v>
      </c>
      <c r="J744">
        <v>1263880800</v>
      </c>
      <c r="K744">
        <v>1267509600</v>
      </c>
      <c r="L744" s="11">
        <f t="shared" si="88"/>
        <v>40197.25</v>
      </c>
      <c r="M744" s="11">
        <f t="shared" si="89"/>
        <v>40239.25</v>
      </c>
      <c r="N744" t="s">
        <v>50</v>
      </c>
      <c r="O744" t="str">
        <f t="shared" si="90"/>
        <v>music</v>
      </c>
      <c r="P744" t="str">
        <f t="shared" si="91"/>
        <v>electric music</v>
      </c>
      <c r="Q744" s="4">
        <f t="shared" si="92"/>
        <v>11.260833333333334</v>
      </c>
      <c r="R744" s="44">
        <f t="shared" si="93"/>
        <v>110.76229508196721</v>
      </c>
      <c r="S744" s="42">
        <f t="shared" si="94"/>
        <v>42</v>
      </c>
      <c r="T744" s="5">
        <f t="shared" si="95"/>
        <v>2.6371975019516003</v>
      </c>
    </row>
    <row r="745" spans="1:20" ht="31" x14ac:dyDescent="0.35">
      <c r="A745">
        <v>743</v>
      </c>
      <c r="B745" t="s">
        <v>1522</v>
      </c>
      <c r="C745" s="3" t="s">
        <v>1523</v>
      </c>
      <c r="D745" s="5">
        <v>3900</v>
      </c>
      <c r="E745" s="5">
        <v>504</v>
      </c>
      <c r="F745" t="s">
        <v>14</v>
      </c>
      <c r="G745">
        <v>17</v>
      </c>
      <c r="H745" t="s">
        <v>21</v>
      </c>
      <c r="I745" t="s">
        <v>22</v>
      </c>
      <c r="J745">
        <v>1445403600</v>
      </c>
      <c r="K745">
        <v>1445922000</v>
      </c>
      <c r="L745" s="11">
        <f t="shared" si="88"/>
        <v>42298.208333333328</v>
      </c>
      <c r="M745" s="11">
        <f t="shared" si="89"/>
        <v>42304.208333333328</v>
      </c>
      <c r="N745" t="s">
        <v>33</v>
      </c>
      <c r="O745" t="str">
        <f t="shared" si="90"/>
        <v>theater</v>
      </c>
      <c r="P745" t="str">
        <f t="shared" si="91"/>
        <v>plays</v>
      </c>
      <c r="Q745" s="4">
        <f t="shared" si="92"/>
        <v>0.12923076923076923</v>
      </c>
      <c r="R745" s="44">
        <f t="shared" si="93"/>
        <v>29.647058823529413</v>
      </c>
      <c r="S745" s="42">
        <f t="shared" si="94"/>
        <v>6</v>
      </c>
      <c r="T745" s="5">
        <f t="shared" si="95"/>
        <v>4.9411764705882355</v>
      </c>
    </row>
    <row r="746" spans="1:20" x14ac:dyDescent="0.35">
      <c r="A746">
        <v>744</v>
      </c>
      <c r="B746" t="s">
        <v>1524</v>
      </c>
      <c r="C746" s="3" t="s">
        <v>1525</v>
      </c>
      <c r="D746" s="5">
        <v>2000</v>
      </c>
      <c r="E746" s="5">
        <v>14240</v>
      </c>
      <c r="F746" t="s">
        <v>20</v>
      </c>
      <c r="G746">
        <v>140</v>
      </c>
      <c r="H746" t="s">
        <v>21</v>
      </c>
      <c r="I746" t="s">
        <v>22</v>
      </c>
      <c r="J746">
        <v>1533877200</v>
      </c>
      <c r="K746">
        <v>1534050000</v>
      </c>
      <c r="L746" s="11">
        <f t="shared" si="88"/>
        <v>43322.208333333328</v>
      </c>
      <c r="M746" s="11">
        <f t="shared" si="89"/>
        <v>43324.208333333328</v>
      </c>
      <c r="N746" t="s">
        <v>33</v>
      </c>
      <c r="O746" t="str">
        <f t="shared" si="90"/>
        <v>theater</v>
      </c>
      <c r="P746" t="str">
        <f t="shared" si="91"/>
        <v>plays</v>
      </c>
      <c r="Q746" s="4">
        <f t="shared" si="92"/>
        <v>7.12</v>
      </c>
      <c r="R746" s="44">
        <f t="shared" si="93"/>
        <v>101.71428571428571</v>
      </c>
      <c r="S746" s="42">
        <f t="shared" si="94"/>
        <v>2</v>
      </c>
      <c r="T746" s="5">
        <f t="shared" si="95"/>
        <v>50.857142857142854</v>
      </c>
    </row>
    <row r="747" spans="1:20" ht="31" x14ac:dyDescent="0.35">
      <c r="A747">
        <v>745</v>
      </c>
      <c r="B747" t="s">
        <v>1526</v>
      </c>
      <c r="C747" s="3" t="s">
        <v>1527</v>
      </c>
      <c r="D747" s="5">
        <v>6900</v>
      </c>
      <c r="E747" s="5">
        <v>2091</v>
      </c>
      <c r="F747" t="s">
        <v>14</v>
      </c>
      <c r="G747">
        <v>34</v>
      </c>
      <c r="H747" t="s">
        <v>21</v>
      </c>
      <c r="I747" t="s">
        <v>22</v>
      </c>
      <c r="J747">
        <v>1275195600</v>
      </c>
      <c r="K747">
        <v>1277528400</v>
      </c>
      <c r="L747" s="11">
        <f t="shared" si="88"/>
        <v>40328.208333333336</v>
      </c>
      <c r="M747" s="11">
        <f t="shared" si="89"/>
        <v>40355.208333333336</v>
      </c>
      <c r="N747" t="s">
        <v>65</v>
      </c>
      <c r="O747" t="str">
        <f t="shared" si="90"/>
        <v>technology</v>
      </c>
      <c r="P747" t="str">
        <f t="shared" si="91"/>
        <v>wearables</v>
      </c>
      <c r="Q747" s="4">
        <f t="shared" si="92"/>
        <v>0.30304347826086958</v>
      </c>
      <c r="R747" s="44">
        <f t="shared" si="93"/>
        <v>61.5</v>
      </c>
      <c r="S747" s="42">
        <f t="shared" si="94"/>
        <v>27</v>
      </c>
      <c r="T747" s="5">
        <f t="shared" si="95"/>
        <v>2.2777777777777777</v>
      </c>
    </row>
    <row r="748" spans="1:20" x14ac:dyDescent="0.35">
      <c r="A748">
        <v>746</v>
      </c>
      <c r="B748" t="s">
        <v>1528</v>
      </c>
      <c r="C748" s="3" t="s">
        <v>1529</v>
      </c>
      <c r="D748" s="5">
        <v>55800</v>
      </c>
      <c r="E748" s="5">
        <v>118580</v>
      </c>
      <c r="F748" t="s">
        <v>20</v>
      </c>
      <c r="G748">
        <v>3388</v>
      </c>
      <c r="H748" t="s">
        <v>21</v>
      </c>
      <c r="I748" t="s">
        <v>22</v>
      </c>
      <c r="J748">
        <v>1318136400</v>
      </c>
      <c r="K748">
        <v>1318568400</v>
      </c>
      <c r="L748" s="11">
        <f t="shared" si="88"/>
        <v>40825.208333333336</v>
      </c>
      <c r="M748" s="11">
        <f t="shared" si="89"/>
        <v>40830.208333333336</v>
      </c>
      <c r="N748" t="s">
        <v>28</v>
      </c>
      <c r="O748" t="str">
        <f t="shared" si="90"/>
        <v>technology</v>
      </c>
      <c r="P748" t="str">
        <f t="shared" si="91"/>
        <v>web</v>
      </c>
      <c r="Q748" s="4">
        <f t="shared" si="92"/>
        <v>2.1250896057347672</v>
      </c>
      <c r="R748" s="44">
        <f t="shared" si="93"/>
        <v>35</v>
      </c>
      <c r="S748" s="42">
        <f t="shared" si="94"/>
        <v>5</v>
      </c>
      <c r="T748" s="5">
        <f t="shared" si="95"/>
        <v>7</v>
      </c>
    </row>
    <row r="749" spans="1:20" x14ac:dyDescent="0.35">
      <c r="A749">
        <v>747</v>
      </c>
      <c r="B749" t="s">
        <v>1530</v>
      </c>
      <c r="C749" s="3" t="s">
        <v>1531</v>
      </c>
      <c r="D749" s="5">
        <v>4900</v>
      </c>
      <c r="E749" s="5">
        <v>11214</v>
      </c>
      <c r="F749" t="s">
        <v>20</v>
      </c>
      <c r="G749">
        <v>280</v>
      </c>
      <c r="H749" t="s">
        <v>21</v>
      </c>
      <c r="I749" t="s">
        <v>22</v>
      </c>
      <c r="J749">
        <v>1283403600</v>
      </c>
      <c r="K749">
        <v>1284354000</v>
      </c>
      <c r="L749" s="11">
        <f t="shared" si="88"/>
        <v>40423.208333333336</v>
      </c>
      <c r="M749" s="11">
        <f t="shared" si="89"/>
        <v>40434.208333333336</v>
      </c>
      <c r="N749" t="s">
        <v>33</v>
      </c>
      <c r="O749" t="str">
        <f t="shared" si="90"/>
        <v>theater</v>
      </c>
      <c r="P749" t="str">
        <f t="shared" si="91"/>
        <v>plays</v>
      </c>
      <c r="Q749" s="4">
        <f t="shared" si="92"/>
        <v>2.2885714285714287</v>
      </c>
      <c r="R749" s="44">
        <f t="shared" si="93"/>
        <v>40.049999999999997</v>
      </c>
      <c r="S749" s="42">
        <f t="shared" si="94"/>
        <v>11</v>
      </c>
      <c r="T749" s="5">
        <f t="shared" si="95"/>
        <v>3.6409090909090907</v>
      </c>
    </row>
    <row r="750" spans="1:20" x14ac:dyDescent="0.35">
      <c r="A750">
        <v>748</v>
      </c>
      <c r="B750" t="s">
        <v>1532</v>
      </c>
      <c r="C750" s="3" t="s">
        <v>1533</v>
      </c>
      <c r="D750" s="5">
        <v>194900</v>
      </c>
      <c r="E750" s="5">
        <v>68137</v>
      </c>
      <c r="F750" t="s">
        <v>74</v>
      </c>
      <c r="G750">
        <v>614</v>
      </c>
      <c r="H750" t="s">
        <v>21</v>
      </c>
      <c r="I750" t="s">
        <v>22</v>
      </c>
      <c r="J750">
        <v>1267423200</v>
      </c>
      <c r="K750">
        <v>1269579600</v>
      </c>
      <c r="L750" s="11">
        <f t="shared" si="88"/>
        <v>40238.25</v>
      </c>
      <c r="M750" s="11">
        <f t="shared" si="89"/>
        <v>40263.208333333336</v>
      </c>
      <c r="N750" t="s">
        <v>71</v>
      </c>
      <c r="O750" t="str">
        <f t="shared" si="90"/>
        <v>film &amp; video</v>
      </c>
      <c r="P750" t="str">
        <f t="shared" si="91"/>
        <v>animation</v>
      </c>
      <c r="Q750" s="4">
        <f t="shared" si="92"/>
        <v>0.34959979476654696</v>
      </c>
      <c r="R750" s="44">
        <f t="shared" si="93"/>
        <v>110.97231270358306</v>
      </c>
      <c r="S750" s="42">
        <f t="shared" si="94"/>
        <v>24.958333333335759</v>
      </c>
      <c r="T750" s="5">
        <f t="shared" si="95"/>
        <v>4.4463030131648322</v>
      </c>
    </row>
    <row r="751" spans="1:20" x14ac:dyDescent="0.35">
      <c r="A751">
        <v>749</v>
      </c>
      <c r="B751" t="s">
        <v>1534</v>
      </c>
      <c r="C751" s="3" t="s">
        <v>1535</v>
      </c>
      <c r="D751" s="5">
        <v>8600</v>
      </c>
      <c r="E751" s="5">
        <v>13527</v>
      </c>
      <c r="F751" t="s">
        <v>20</v>
      </c>
      <c r="G751">
        <v>366</v>
      </c>
      <c r="H751" t="s">
        <v>107</v>
      </c>
      <c r="I751" t="s">
        <v>108</v>
      </c>
      <c r="J751">
        <v>1412744400</v>
      </c>
      <c r="K751">
        <v>1413781200</v>
      </c>
      <c r="L751" s="11">
        <f t="shared" si="88"/>
        <v>41920.208333333336</v>
      </c>
      <c r="M751" s="11">
        <f t="shared" si="89"/>
        <v>41932.208333333336</v>
      </c>
      <c r="N751" t="s">
        <v>65</v>
      </c>
      <c r="O751" t="str">
        <f t="shared" si="90"/>
        <v>technology</v>
      </c>
      <c r="P751" t="str">
        <f t="shared" si="91"/>
        <v>wearables</v>
      </c>
      <c r="Q751" s="4">
        <f t="shared" si="92"/>
        <v>1.5729069767441861</v>
      </c>
      <c r="R751" s="44">
        <f t="shared" si="93"/>
        <v>36.959016393442624</v>
      </c>
      <c r="S751" s="42">
        <f t="shared" si="94"/>
        <v>12</v>
      </c>
      <c r="T751" s="5">
        <f t="shared" si="95"/>
        <v>3.0799180327868854</v>
      </c>
    </row>
    <row r="752" spans="1:20" x14ac:dyDescent="0.35">
      <c r="A752">
        <v>750</v>
      </c>
      <c r="B752" t="s">
        <v>1536</v>
      </c>
      <c r="C752" s="3" t="s">
        <v>1537</v>
      </c>
      <c r="D752" s="5">
        <v>100</v>
      </c>
      <c r="E752" s="5">
        <v>1</v>
      </c>
      <c r="F752" t="s">
        <v>14</v>
      </c>
      <c r="G752">
        <v>1</v>
      </c>
      <c r="H752" t="s">
        <v>40</v>
      </c>
      <c r="I752" t="s">
        <v>41</v>
      </c>
      <c r="J752">
        <v>1277960400</v>
      </c>
      <c r="K752">
        <v>1280120400</v>
      </c>
      <c r="L752" s="11">
        <f t="shared" si="88"/>
        <v>40360.208333333336</v>
      </c>
      <c r="M752" s="11">
        <f t="shared" si="89"/>
        <v>40385.208333333336</v>
      </c>
      <c r="N752" t="s">
        <v>50</v>
      </c>
      <c r="O752" t="str">
        <f t="shared" si="90"/>
        <v>music</v>
      </c>
      <c r="P752" t="str">
        <f t="shared" si="91"/>
        <v>electric music</v>
      </c>
      <c r="Q752" s="4">
        <f t="shared" si="92"/>
        <v>0.01</v>
      </c>
      <c r="R752" s="44">
        <f t="shared" si="93"/>
        <v>1</v>
      </c>
      <c r="S752" s="42">
        <f t="shared" si="94"/>
        <v>25</v>
      </c>
      <c r="T752" s="5">
        <f t="shared" si="95"/>
        <v>0.04</v>
      </c>
    </row>
    <row r="753" spans="1:20" x14ac:dyDescent="0.35">
      <c r="A753">
        <v>751</v>
      </c>
      <c r="B753" t="s">
        <v>1538</v>
      </c>
      <c r="C753" s="3" t="s">
        <v>1539</v>
      </c>
      <c r="D753" s="5">
        <v>3600</v>
      </c>
      <c r="E753" s="5">
        <v>8363</v>
      </c>
      <c r="F753" t="s">
        <v>20</v>
      </c>
      <c r="G753">
        <v>270</v>
      </c>
      <c r="H753" t="s">
        <v>21</v>
      </c>
      <c r="I753" t="s">
        <v>22</v>
      </c>
      <c r="J753">
        <v>1458190800</v>
      </c>
      <c r="K753">
        <v>1459486800</v>
      </c>
      <c r="L753" s="11">
        <f t="shared" si="88"/>
        <v>42446.208333333328</v>
      </c>
      <c r="M753" s="11">
        <f t="shared" si="89"/>
        <v>42461.208333333328</v>
      </c>
      <c r="N753" t="s">
        <v>68</v>
      </c>
      <c r="O753" t="str">
        <f t="shared" si="90"/>
        <v>publishing</v>
      </c>
      <c r="P753" t="str">
        <f t="shared" si="91"/>
        <v>nonfiction</v>
      </c>
      <c r="Q753" s="4">
        <f t="shared" si="92"/>
        <v>2.3230555555555554</v>
      </c>
      <c r="R753" s="44">
        <f t="shared" si="93"/>
        <v>30.974074074074075</v>
      </c>
      <c r="S753" s="42">
        <f t="shared" si="94"/>
        <v>15</v>
      </c>
      <c r="T753" s="5">
        <f t="shared" si="95"/>
        <v>2.0649382716049383</v>
      </c>
    </row>
    <row r="754" spans="1:20" x14ac:dyDescent="0.35">
      <c r="A754">
        <v>752</v>
      </c>
      <c r="B754" t="s">
        <v>1540</v>
      </c>
      <c r="C754" s="3" t="s">
        <v>1541</v>
      </c>
      <c r="D754" s="5">
        <v>5800</v>
      </c>
      <c r="E754" s="5">
        <v>5362</v>
      </c>
      <c r="F754" t="s">
        <v>74</v>
      </c>
      <c r="G754">
        <v>114</v>
      </c>
      <c r="H754" t="s">
        <v>21</v>
      </c>
      <c r="I754" t="s">
        <v>22</v>
      </c>
      <c r="J754">
        <v>1280984400</v>
      </c>
      <c r="K754">
        <v>1282539600</v>
      </c>
      <c r="L754" s="11">
        <f t="shared" si="88"/>
        <v>40395.208333333336</v>
      </c>
      <c r="M754" s="11">
        <f t="shared" si="89"/>
        <v>40413.208333333336</v>
      </c>
      <c r="N754" t="s">
        <v>33</v>
      </c>
      <c r="O754" t="str">
        <f t="shared" si="90"/>
        <v>theater</v>
      </c>
      <c r="P754" t="str">
        <f t="shared" si="91"/>
        <v>plays</v>
      </c>
      <c r="Q754" s="4">
        <f t="shared" si="92"/>
        <v>0.92448275862068963</v>
      </c>
      <c r="R754" s="44">
        <f t="shared" si="93"/>
        <v>47.035087719298247</v>
      </c>
      <c r="S754" s="42">
        <f t="shared" si="94"/>
        <v>18</v>
      </c>
      <c r="T754" s="5">
        <f t="shared" si="95"/>
        <v>2.6130604288499026</v>
      </c>
    </row>
    <row r="755" spans="1:20" x14ac:dyDescent="0.35">
      <c r="A755">
        <v>753</v>
      </c>
      <c r="B755" t="s">
        <v>1542</v>
      </c>
      <c r="C755" s="3" t="s">
        <v>1543</v>
      </c>
      <c r="D755" s="5">
        <v>4700</v>
      </c>
      <c r="E755" s="5">
        <v>12065</v>
      </c>
      <c r="F755" t="s">
        <v>20</v>
      </c>
      <c r="G755">
        <v>137</v>
      </c>
      <c r="H755" t="s">
        <v>21</v>
      </c>
      <c r="I755" t="s">
        <v>22</v>
      </c>
      <c r="J755">
        <v>1274590800</v>
      </c>
      <c r="K755">
        <v>1275886800</v>
      </c>
      <c r="L755" s="11">
        <f t="shared" si="88"/>
        <v>40321.208333333336</v>
      </c>
      <c r="M755" s="11">
        <f t="shared" si="89"/>
        <v>40336.208333333336</v>
      </c>
      <c r="N755" t="s">
        <v>122</v>
      </c>
      <c r="O755" t="str">
        <f t="shared" si="90"/>
        <v>photography</v>
      </c>
      <c r="P755" t="str">
        <f t="shared" si="91"/>
        <v>photography books</v>
      </c>
      <c r="Q755" s="4">
        <f t="shared" si="92"/>
        <v>2.5670212765957445</v>
      </c>
      <c r="R755" s="44">
        <f t="shared" si="93"/>
        <v>88.065693430656935</v>
      </c>
      <c r="S755" s="42">
        <f t="shared" si="94"/>
        <v>15</v>
      </c>
      <c r="T755" s="5">
        <f t="shared" si="95"/>
        <v>5.8710462287104628</v>
      </c>
    </row>
    <row r="756" spans="1:20" x14ac:dyDescent="0.35">
      <c r="A756">
        <v>754</v>
      </c>
      <c r="B756" t="s">
        <v>1544</v>
      </c>
      <c r="C756" s="3" t="s">
        <v>1545</v>
      </c>
      <c r="D756" s="5">
        <v>70400</v>
      </c>
      <c r="E756" s="5">
        <v>118603</v>
      </c>
      <c r="F756" t="s">
        <v>20</v>
      </c>
      <c r="G756">
        <v>3205</v>
      </c>
      <c r="H756" t="s">
        <v>21</v>
      </c>
      <c r="I756" t="s">
        <v>22</v>
      </c>
      <c r="J756">
        <v>1351400400</v>
      </c>
      <c r="K756">
        <v>1355983200</v>
      </c>
      <c r="L756" s="11">
        <f t="shared" si="88"/>
        <v>41210.208333333336</v>
      </c>
      <c r="M756" s="11">
        <f t="shared" si="89"/>
        <v>41263.25</v>
      </c>
      <c r="N756" t="s">
        <v>33</v>
      </c>
      <c r="O756" t="str">
        <f t="shared" si="90"/>
        <v>theater</v>
      </c>
      <c r="P756" t="str">
        <f t="shared" si="91"/>
        <v>plays</v>
      </c>
      <c r="Q756" s="4">
        <f t="shared" si="92"/>
        <v>1.6847017045454546</v>
      </c>
      <c r="R756" s="44">
        <f t="shared" si="93"/>
        <v>37.005616224648989</v>
      </c>
      <c r="S756" s="42">
        <f t="shared" si="94"/>
        <v>53.041666666664241</v>
      </c>
      <c r="T756" s="5">
        <f t="shared" si="95"/>
        <v>0.69767069080252664</v>
      </c>
    </row>
    <row r="757" spans="1:20" x14ac:dyDescent="0.35">
      <c r="A757">
        <v>755</v>
      </c>
      <c r="B757" t="s">
        <v>1546</v>
      </c>
      <c r="C757" s="3" t="s">
        <v>1547</v>
      </c>
      <c r="D757" s="5">
        <v>4500</v>
      </c>
      <c r="E757" s="5">
        <v>7496</v>
      </c>
      <c r="F757" t="s">
        <v>20</v>
      </c>
      <c r="G757">
        <v>288</v>
      </c>
      <c r="H757" t="s">
        <v>36</v>
      </c>
      <c r="I757" t="s">
        <v>37</v>
      </c>
      <c r="J757">
        <v>1514354400</v>
      </c>
      <c r="K757">
        <v>1515391200</v>
      </c>
      <c r="L757" s="11">
        <f t="shared" si="88"/>
        <v>43096.25</v>
      </c>
      <c r="M757" s="11">
        <f t="shared" si="89"/>
        <v>43108.25</v>
      </c>
      <c r="N757" t="s">
        <v>33</v>
      </c>
      <c r="O757" t="str">
        <f t="shared" si="90"/>
        <v>theater</v>
      </c>
      <c r="P757" t="str">
        <f t="shared" si="91"/>
        <v>plays</v>
      </c>
      <c r="Q757" s="4">
        <f t="shared" si="92"/>
        <v>1.6657777777777778</v>
      </c>
      <c r="R757" s="44">
        <f t="shared" si="93"/>
        <v>26.027777777777779</v>
      </c>
      <c r="S757" s="42">
        <f t="shared" si="94"/>
        <v>12</v>
      </c>
      <c r="T757" s="5">
        <f t="shared" si="95"/>
        <v>2.1689814814814814</v>
      </c>
    </row>
    <row r="758" spans="1:20" x14ac:dyDescent="0.35">
      <c r="A758">
        <v>756</v>
      </c>
      <c r="B758" t="s">
        <v>1548</v>
      </c>
      <c r="C758" s="3" t="s">
        <v>1549</v>
      </c>
      <c r="D758" s="5">
        <v>1300</v>
      </c>
      <c r="E758" s="5">
        <v>10037</v>
      </c>
      <c r="F758" t="s">
        <v>20</v>
      </c>
      <c r="G758">
        <v>148</v>
      </c>
      <c r="H758" t="s">
        <v>21</v>
      </c>
      <c r="I758" t="s">
        <v>22</v>
      </c>
      <c r="J758">
        <v>1421733600</v>
      </c>
      <c r="K758">
        <v>1422252000</v>
      </c>
      <c r="L758" s="11">
        <f t="shared" si="88"/>
        <v>42024.25</v>
      </c>
      <c r="M758" s="11">
        <f t="shared" si="89"/>
        <v>42030.25</v>
      </c>
      <c r="N758" t="s">
        <v>33</v>
      </c>
      <c r="O758" t="str">
        <f t="shared" si="90"/>
        <v>theater</v>
      </c>
      <c r="P758" t="str">
        <f t="shared" si="91"/>
        <v>plays</v>
      </c>
      <c r="Q758" s="4">
        <f t="shared" si="92"/>
        <v>7.7207692307692311</v>
      </c>
      <c r="R758" s="44">
        <f t="shared" si="93"/>
        <v>67.817567567567565</v>
      </c>
      <c r="S758" s="42">
        <f t="shared" si="94"/>
        <v>6</v>
      </c>
      <c r="T758" s="5">
        <f t="shared" si="95"/>
        <v>11.302927927927927</v>
      </c>
    </row>
    <row r="759" spans="1:20" x14ac:dyDescent="0.35">
      <c r="A759">
        <v>757</v>
      </c>
      <c r="B759" t="s">
        <v>1550</v>
      </c>
      <c r="C759" s="3" t="s">
        <v>1551</v>
      </c>
      <c r="D759" s="5">
        <v>1400</v>
      </c>
      <c r="E759" s="5">
        <v>5696</v>
      </c>
      <c r="F759" t="s">
        <v>20</v>
      </c>
      <c r="G759">
        <v>114</v>
      </c>
      <c r="H759" t="s">
        <v>21</v>
      </c>
      <c r="I759" t="s">
        <v>22</v>
      </c>
      <c r="J759">
        <v>1305176400</v>
      </c>
      <c r="K759">
        <v>1305522000</v>
      </c>
      <c r="L759" s="11">
        <f t="shared" si="88"/>
        <v>40675.208333333336</v>
      </c>
      <c r="M759" s="11">
        <f t="shared" si="89"/>
        <v>40679.208333333336</v>
      </c>
      <c r="N759" t="s">
        <v>53</v>
      </c>
      <c r="O759" t="str">
        <f t="shared" si="90"/>
        <v>film &amp; video</v>
      </c>
      <c r="P759" t="str">
        <f t="shared" si="91"/>
        <v>drama</v>
      </c>
      <c r="Q759" s="4">
        <f t="shared" si="92"/>
        <v>4.0685714285714285</v>
      </c>
      <c r="R759" s="44">
        <f t="shared" si="93"/>
        <v>49.964912280701753</v>
      </c>
      <c r="S759" s="42">
        <f t="shared" si="94"/>
        <v>4</v>
      </c>
      <c r="T759" s="5">
        <f t="shared" si="95"/>
        <v>12.491228070175438</v>
      </c>
    </row>
    <row r="760" spans="1:20" x14ac:dyDescent="0.35">
      <c r="A760">
        <v>758</v>
      </c>
      <c r="B760" t="s">
        <v>1552</v>
      </c>
      <c r="C760" s="3" t="s">
        <v>1553</v>
      </c>
      <c r="D760" s="5">
        <v>29600</v>
      </c>
      <c r="E760" s="5">
        <v>167005</v>
      </c>
      <c r="F760" t="s">
        <v>20</v>
      </c>
      <c r="G760">
        <v>1518</v>
      </c>
      <c r="H760" t="s">
        <v>15</v>
      </c>
      <c r="I760" t="s">
        <v>16</v>
      </c>
      <c r="J760">
        <v>1414126800</v>
      </c>
      <c r="K760">
        <v>1414904400</v>
      </c>
      <c r="L760" s="11">
        <f t="shared" si="88"/>
        <v>41936.208333333336</v>
      </c>
      <c r="M760" s="11">
        <f t="shared" si="89"/>
        <v>41945.208333333336</v>
      </c>
      <c r="N760" t="s">
        <v>23</v>
      </c>
      <c r="O760" t="str">
        <f t="shared" si="90"/>
        <v>music</v>
      </c>
      <c r="P760" t="str">
        <f t="shared" si="91"/>
        <v>rock</v>
      </c>
      <c r="Q760" s="4">
        <f t="shared" si="92"/>
        <v>5.6420608108108112</v>
      </c>
      <c r="R760" s="44">
        <f t="shared" si="93"/>
        <v>110.01646903820817</v>
      </c>
      <c r="S760" s="42">
        <f t="shared" si="94"/>
        <v>9</v>
      </c>
      <c r="T760" s="5">
        <f t="shared" si="95"/>
        <v>12.224052115356464</v>
      </c>
    </row>
    <row r="761" spans="1:20" ht="31" x14ac:dyDescent="0.35">
      <c r="A761">
        <v>759</v>
      </c>
      <c r="B761" t="s">
        <v>1554</v>
      </c>
      <c r="C761" s="3" t="s">
        <v>1555</v>
      </c>
      <c r="D761" s="5">
        <v>167500</v>
      </c>
      <c r="E761" s="5">
        <v>114615</v>
      </c>
      <c r="F761" t="s">
        <v>14</v>
      </c>
      <c r="G761">
        <v>1274</v>
      </c>
      <c r="H761" t="s">
        <v>21</v>
      </c>
      <c r="I761" t="s">
        <v>22</v>
      </c>
      <c r="J761">
        <v>1517810400</v>
      </c>
      <c r="K761">
        <v>1520402400</v>
      </c>
      <c r="L761" s="11">
        <f t="shared" si="88"/>
        <v>43136.25</v>
      </c>
      <c r="M761" s="11">
        <f t="shared" si="89"/>
        <v>43166.25</v>
      </c>
      <c r="N761" t="s">
        <v>50</v>
      </c>
      <c r="O761" t="str">
        <f t="shared" si="90"/>
        <v>music</v>
      </c>
      <c r="P761" t="str">
        <f t="shared" si="91"/>
        <v>electric music</v>
      </c>
      <c r="Q761" s="4">
        <f t="shared" si="92"/>
        <v>0.6842686567164179</v>
      </c>
      <c r="R761" s="44">
        <f t="shared" si="93"/>
        <v>89.964678178963894</v>
      </c>
      <c r="S761" s="42">
        <f t="shared" si="94"/>
        <v>30</v>
      </c>
      <c r="T761" s="5">
        <f t="shared" si="95"/>
        <v>2.9988226059654632</v>
      </c>
    </row>
    <row r="762" spans="1:20" x14ac:dyDescent="0.35">
      <c r="A762">
        <v>760</v>
      </c>
      <c r="B762" t="s">
        <v>1556</v>
      </c>
      <c r="C762" s="3" t="s">
        <v>1557</v>
      </c>
      <c r="D762" s="5">
        <v>48300</v>
      </c>
      <c r="E762" s="5">
        <v>16592</v>
      </c>
      <c r="F762" t="s">
        <v>14</v>
      </c>
      <c r="G762">
        <v>210</v>
      </c>
      <c r="H762" t="s">
        <v>107</v>
      </c>
      <c r="I762" t="s">
        <v>108</v>
      </c>
      <c r="J762">
        <v>1564635600</v>
      </c>
      <c r="K762">
        <v>1567141200</v>
      </c>
      <c r="L762" s="11">
        <f t="shared" si="88"/>
        <v>43678.208333333328</v>
      </c>
      <c r="M762" s="11">
        <f t="shared" si="89"/>
        <v>43707.208333333328</v>
      </c>
      <c r="N762" t="s">
        <v>89</v>
      </c>
      <c r="O762" t="str">
        <f t="shared" si="90"/>
        <v>games</v>
      </c>
      <c r="P762" t="str">
        <f t="shared" si="91"/>
        <v>video games</v>
      </c>
      <c r="Q762" s="4">
        <f t="shared" si="92"/>
        <v>0.34351966873706002</v>
      </c>
      <c r="R762" s="44">
        <f t="shared" si="93"/>
        <v>79.009523809523813</v>
      </c>
      <c r="S762" s="42">
        <f t="shared" si="94"/>
        <v>29</v>
      </c>
      <c r="T762" s="5">
        <f t="shared" si="95"/>
        <v>2.7244663382594418</v>
      </c>
    </row>
    <row r="763" spans="1:20" x14ac:dyDescent="0.35">
      <c r="A763">
        <v>761</v>
      </c>
      <c r="B763" t="s">
        <v>1558</v>
      </c>
      <c r="C763" s="3" t="s">
        <v>1559</v>
      </c>
      <c r="D763" s="5">
        <v>2200</v>
      </c>
      <c r="E763" s="5">
        <v>14420</v>
      </c>
      <c r="F763" t="s">
        <v>20</v>
      </c>
      <c r="G763">
        <v>166</v>
      </c>
      <c r="H763" t="s">
        <v>21</v>
      </c>
      <c r="I763" t="s">
        <v>22</v>
      </c>
      <c r="J763">
        <v>1500699600</v>
      </c>
      <c r="K763">
        <v>1501131600</v>
      </c>
      <c r="L763" s="11">
        <f t="shared" si="88"/>
        <v>42938.208333333328</v>
      </c>
      <c r="M763" s="11">
        <f t="shared" si="89"/>
        <v>42943.208333333328</v>
      </c>
      <c r="N763" t="s">
        <v>23</v>
      </c>
      <c r="O763" t="str">
        <f t="shared" si="90"/>
        <v>music</v>
      </c>
      <c r="P763" t="str">
        <f t="shared" si="91"/>
        <v>rock</v>
      </c>
      <c r="Q763" s="4">
        <f t="shared" si="92"/>
        <v>6.5545454545454547</v>
      </c>
      <c r="R763" s="44">
        <f t="shared" si="93"/>
        <v>86.867469879518069</v>
      </c>
      <c r="S763" s="42">
        <f t="shared" si="94"/>
        <v>5</v>
      </c>
      <c r="T763" s="5">
        <f t="shared" si="95"/>
        <v>17.373493975903614</v>
      </c>
    </row>
    <row r="764" spans="1:20" x14ac:dyDescent="0.35">
      <c r="A764">
        <v>762</v>
      </c>
      <c r="B764" t="s">
        <v>668</v>
      </c>
      <c r="C764" s="3" t="s">
        <v>1560</v>
      </c>
      <c r="D764" s="5">
        <v>3500</v>
      </c>
      <c r="E764" s="5">
        <v>6204</v>
      </c>
      <c r="F764" t="s">
        <v>20</v>
      </c>
      <c r="G764">
        <v>100</v>
      </c>
      <c r="H764" t="s">
        <v>26</v>
      </c>
      <c r="I764" t="s">
        <v>27</v>
      </c>
      <c r="J764">
        <v>1354082400</v>
      </c>
      <c r="K764">
        <v>1355032800</v>
      </c>
      <c r="L764" s="11">
        <f t="shared" si="88"/>
        <v>41241.25</v>
      </c>
      <c r="M764" s="11">
        <f t="shared" si="89"/>
        <v>41252.25</v>
      </c>
      <c r="N764" t="s">
        <v>159</v>
      </c>
      <c r="O764" t="str">
        <f t="shared" si="90"/>
        <v>music</v>
      </c>
      <c r="P764" t="str">
        <f t="shared" si="91"/>
        <v>jazz</v>
      </c>
      <c r="Q764" s="4">
        <f t="shared" si="92"/>
        <v>1.7725714285714285</v>
      </c>
      <c r="R764" s="44">
        <f t="shared" si="93"/>
        <v>62.04</v>
      </c>
      <c r="S764" s="42">
        <f t="shared" si="94"/>
        <v>11</v>
      </c>
      <c r="T764" s="5">
        <f t="shared" si="95"/>
        <v>5.64</v>
      </c>
    </row>
    <row r="765" spans="1:20" x14ac:dyDescent="0.35">
      <c r="A765">
        <v>763</v>
      </c>
      <c r="B765" t="s">
        <v>1561</v>
      </c>
      <c r="C765" s="3" t="s">
        <v>1562</v>
      </c>
      <c r="D765" s="5">
        <v>5600</v>
      </c>
      <c r="E765" s="5">
        <v>6338</v>
      </c>
      <c r="F765" t="s">
        <v>20</v>
      </c>
      <c r="G765">
        <v>235</v>
      </c>
      <c r="H765" t="s">
        <v>21</v>
      </c>
      <c r="I765" t="s">
        <v>22</v>
      </c>
      <c r="J765">
        <v>1336453200</v>
      </c>
      <c r="K765">
        <v>1339477200</v>
      </c>
      <c r="L765" s="11">
        <f t="shared" si="88"/>
        <v>41037.208333333336</v>
      </c>
      <c r="M765" s="11">
        <f t="shared" si="89"/>
        <v>41072.208333333336</v>
      </c>
      <c r="N765" t="s">
        <v>33</v>
      </c>
      <c r="O765" t="str">
        <f t="shared" si="90"/>
        <v>theater</v>
      </c>
      <c r="P765" t="str">
        <f t="shared" si="91"/>
        <v>plays</v>
      </c>
      <c r="Q765" s="4">
        <f t="shared" si="92"/>
        <v>1.1317857142857144</v>
      </c>
      <c r="R765" s="44">
        <f t="shared" si="93"/>
        <v>26.970212765957445</v>
      </c>
      <c r="S765" s="42">
        <f t="shared" si="94"/>
        <v>35</v>
      </c>
      <c r="T765" s="5">
        <f t="shared" si="95"/>
        <v>0.77057750759878418</v>
      </c>
    </row>
    <row r="766" spans="1:20" ht="31" x14ac:dyDescent="0.35">
      <c r="A766">
        <v>764</v>
      </c>
      <c r="B766" t="s">
        <v>1563</v>
      </c>
      <c r="C766" s="3" t="s">
        <v>1564</v>
      </c>
      <c r="D766" s="5">
        <v>1100</v>
      </c>
      <c r="E766" s="5">
        <v>8010</v>
      </c>
      <c r="F766" t="s">
        <v>20</v>
      </c>
      <c r="G766">
        <v>148</v>
      </c>
      <c r="H766" t="s">
        <v>21</v>
      </c>
      <c r="I766" t="s">
        <v>22</v>
      </c>
      <c r="J766">
        <v>1305262800</v>
      </c>
      <c r="K766">
        <v>1305954000</v>
      </c>
      <c r="L766" s="11">
        <f t="shared" si="88"/>
        <v>40676.208333333336</v>
      </c>
      <c r="M766" s="11">
        <f t="shared" si="89"/>
        <v>40684.208333333336</v>
      </c>
      <c r="N766" t="s">
        <v>23</v>
      </c>
      <c r="O766" t="str">
        <f t="shared" si="90"/>
        <v>music</v>
      </c>
      <c r="P766" t="str">
        <f t="shared" si="91"/>
        <v>rock</v>
      </c>
      <c r="Q766" s="4">
        <f t="shared" si="92"/>
        <v>7.2818181818181822</v>
      </c>
      <c r="R766" s="44">
        <f t="shared" si="93"/>
        <v>54.121621621621621</v>
      </c>
      <c r="S766" s="42">
        <f t="shared" si="94"/>
        <v>8</v>
      </c>
      <c r="T766" s="5">
        <f t="shared" si="95"/>
        <v>6.7652027027027026</v>
      </c>
    </row>
    <row r="767" spans="1:20" x14ac:dyDescent="0.35">
      <c r="A767">
        <v>765</v>
      </c>
      <c r="B767" t="s">
        <v>1565</v>
      </c>
      <c r="C767" s="3" t="s">
        <v>1566</v>
      </c>
      <c r="D767" s="5">
        <v>3900</v>
      </c>
      <c r="E767" s="5">
        <v>8125</v>
      </c>
      <c r="F767" t="s">
        <v>20</v>
      </c>
      <c r="G767">
        <v>198</v>
      </c>
      <c r="H767" t="s">
        <v>21</v>
      </c>
      <c r="I767" t="s">
        <v>22</v>
      </c>
      <c r="J767">
        <v>1492232400</v>
      </c>
      <c r="K767">
        <v>1494392400</v>
      </c>
      <c r="L767" s="11">
        <f t="shared" si="88"/>
        <v>42840.208333333328</v>
      </c>
      <c r="M767" s="11">
        <f t="shared" si="89"/>
        <v>42865.208333333328</v>
      </c>
      <c r="N767" t="s">
        <v>60</v>
      </c>
      <c r="O767" t="str">
        <f t="shared" si="90"/>
        <v>music</v>
      </c>
      <c r="P767" t="str">
        <f t="shared" si="91"/>
        <v>indie rock</v>
      </c>
      <c r="Q767" s="4">
        <f t="shared" si="92"/>
        <v>2.0833333333333335</v>
      </c>
      <c r="R767" s="44">
        <f t="shared" si="93"/>
        <v>41.035353535353536</v>
      </c>
      <c r="S767" s="42">
        <f t="shared" si="94"/>
        <v>25</v>
      </c>
      <c r="T767" s="5">
        <f t="shared" si="95"/>
        <v>1.6414141414141414</v>
      </c>
    </row>
    <row r="768" spans="1:20" ht="31" x14ac:dyDescent="0.35">
      <c r="A768">
        <v>766</v>
      </c>
      <c r="B768" t="s">
        <v>1567</v>
      </c>
      <c r="C768" s="3" t="s">
        <v>1568</v>
      </c>
      <c r="D768" s="5">
        <v>43800</v>
      </c>
      <c r="E768" s="5">
        <v>13653</v>
      </c>
      <c r="F768" t="s">
        <v>14</v>
      </c>
      <c r="G768">
        <v>248</v>
      </c>
      <c r="H768" t="s">
        <v>26</v>
      </c>
      <c r="I768" t="s">
        <v>27</v>
      </c>
      <c r="J768">
        <v>1537333200</v>
      </c>
      <c r="K768">
        <v>1537419600</v>
      </c>
      <c r="L768" s="11">
        <f t="shared" si="88"/>
        <v>43362.208333333328</v>
      </c>
      <c r="M768" s="11">
        <f t="shared" si="89"/>
        <v>43363.208333333328</v>
      </c>
      <c r="N768" t="s">
        <v>474</v>
      </c>
      <c r="O768" t="str">
        <f t="shared" si="90"/>
        <v>film &amp; video</v>
      </c>
      <c r="P768" t="str">
        <f t="shared" si="91"/>
        <v>science fiction</v>
      </c>
      <c r="Q768" s="4">
        <f t="shared" si="92"/>
        <v>0.31171232876712329</v>
      </c>
      <c r="R768" s="44">
        <f t="shared" si="93"/>
        <v>55.052419354838712</v>
      </c>
      <c r="S768" s="42">
        <f t="shared" si="94"/>
        <v>1</v>
      </c>
      <c r="T768" s="5">
        <f t="shared" si="95"/>
        <v>55.052419354838712</v>
      </c>
    </row>
    <row r="769" spans="1:20" x14ac:dyDescent="0.35">
      <c r="A769">
        <v>767</v>
      </c>
      <c r="B769" t="s">
        <v>1569</v>
      </c>
      <c r="C769" s="3" t="s">
        <v>1570</v>
      </c>
      <c r="D769" s="5">
        <v>97200</v>
      </c>
      <c r="E769" s="5">
        <v>55372</v>
      </c>
      <c r="F769" t="s">
        <v>14</v>
      </c>
      <c r="G769">
        <v>513</v>
      </c>
      <c r="H769" t="s">
        <v>21</v>
      </c>
      <c r="I769" t="s">
        <v>22</v>
      </c>
      <c r="J769">
        <v>1444107600</v>
      </c>
      <c r="K769">
        <v>1447999200</v>
      </c>
      <c r="L769" s="11">
        <f t="shared" si="88"/>
        <v>42283.208333333328</v>
      </c>
      <c r="M769" s="11">
        <f t="shared" si="89"/>
        <v>42328.25</v>
      </c>
      <c r="N769" t="s">
        <v>206</v>
      </c>
      <c r="O769" t="str">
        <f t="shared" si="90"/>
        <v>publishing</v>
      </c>
      <c r="P769" t="str">
        <f t="shared" si="91"/>
        <v>translations</v>
      </c>
      <c r="Q769" s="4">
        <f t="shared" si="92"/>
        <v>0.56967078189300413</v>
      </c>
      <c r="R769" s="44">
        <f t="shared" si="93"/>
        <v>107.93762183235867</v>
      </c>
      <c r="S769" s="42">
        <f t="shared" si="94"/>
        <v>45.041666666671517</v>
      </c>
      <c r="T769" s="5">
        <f t="shared" si="95"/>
        <v>2.396394934298177</v>
      </c>
    </row>
    <row r="770" spans="1:20" x14ac:dyDescent="0.35">
      <c r="A770">
        <v>768</v>
      </c>
      <c r="B770" t="s">
        <v>1571</v>
      </c>
      <c r="C770" s="3" t="s">
        <v>1572</v>
      </c>
      <c r="D770" s="5">
        <v>4800</v>
      </c>
      <c r="E770" s="5">
        <v>11088</v>
      </c>
      <c r="F770" t="s">
        <v>20</v>
      </c>
      <c r="G770">
        <v>150</v>
      </c>
      <c r="H770" t="s">
        <v>21</v>
      </c>
      <c r="I770" t="s">
        <v>22</v>
      </c>
      <c r="J770">
        <v>1386741600</v>
      </c>
      <c r="K770">
        <v>1388037600</v>
      </c>
      <c r="L770" s="11">
        <f t="shared" ref="L770:L833" si="96">J770 / 86400 + DATE(1970,1,1)</f>
        <v>41619.25</v>
      </c>
      <c r="M770" s="11">
        <f t="shared" ref="M770:M833" si="97">K770 / 86400 + DATE(1970,1,1)</f>
        <v>41634.25</v>
      </c>
      <c r="N770" t="s">
        <v>33</v>
      </c>
      <c r="O770" t="str">
        <f t="shared" ref="O770:O833" si="98">LEFT(N770, FIND("/", N770)-1)</f>
        <v>theater</v>
      </c>
      <c r="P770" t="str">
        <f t="shared" ref="P770:P833" si="99">RIGHT(N770, LEN(N770) -FIND("/", N770))</f>
        <v>plays</v>
      </c>
      <c r="Q770" s="4">
        <f t="shared" ref="Q770:Q833" si="100">E770/D770</f>
        <v>2.31</v>
      </c>
      <c r="R770" s="44">
        <f t="shared" ref="R770:R833" si="101">IFERROR(E770/G770, "n/a")</f>
        <v>73.92</v>
      </c>
      <c r="S770" s="42">
        <f t="shared" ref="S770:S833" si="102">M770-L770</f>
        <v>15</v>
      </c>
      <c r="T770" s="5">
        <f t="shared" ref="T770:T833" si="103">IFERROR(R770/S770, "N/A")</f>
        <v>4.9279999999999999</v>
      </c>
    </row>
    <row r="771" spans="1:20" x14ac:dyDescent="0.35">
      <c r="A771">
        <v>769</v>
      </c>
      <c r="B771" t="s">
        <v>1573</v>
      </c>
      <c r="C771" s="3" t="s">
        <v>1574</v>
      </c>
      <c r="D771" s="5">
        <v>125600</v>
      </c>
      <c r="E771" s="5">
        <v>109106</v>
      </c>
      <c r="F771" t="s">
        <v>14</v>
      </c>
      <c r="G771">
        <v>3410</v>
      </c>
      <c r="H771" t="s">
        <v>21</v>
      </c>
      <c r="I771" t="s">
        <v>22</v>
      </c>
      <c r="J771">
        <v>1376542800</v>
      </c>
      <c r="K771">
        <v>1378789200</v>
      </c>
      <c r="L771" s="11">
        <f t="shared" si="96"/>
        <v>41501.208333333336</v>
      </c>
      <c r="M771" s="11">
        <f t="shared" si="97"/>
        <v>41527.208333333336</v>
      </c>
      <c r="N771" t="s">
        <v>89</v>
      </c>
      <c r="O771" t="str">
        <f t="shared" si="98"/>
        <v>games</v>
      </c>
      <c r="P771" t="str">
        <f t="shared" si="99"/>
        <v>video games</v>
      </c>
      <c r="Q771" s="4">
        <f t="shared" si="100"/>
        <v>0.86867834394904464</v>
      </c>
      <c r="R771" s="44">
        <f t="shared" si="101"/>
        <v>31.995894428152493</v>
      </c>
      <c r="S771" s="42">
        <f t="shared" si="102"/>
        <v>26</v>
      </c>
      <c r="T771" s="5">
        <f t="shared" si="103"/>
        <v>1.2306113241597112</v>
      </c>
    </row>
    <row r="772" spans="1:20" x14ac:dyDescent="0.35">
      <c r="A772">
        <v>770</v>
      </c>
      <c r="B772" t="s">
        <v>1575</v>
      </c>
      <c r="C772" s="3" t="s">
        <v>1576</v>
      </c>
      <c r="D772" s="5">
        <v>4300</v>
      </c>
      <c r="E772" s="5">
        <v>11642</v>
      </c>
      <c r="F772" t="s">
        <v>20</v>
      </c>
      <c r="G772">
        <v>216</v>
      </c>
      <c r="H772" t="s">
        <v>107</v>
      </c>
      <c r="I772" t="s">
        <v>108</v>
      </c>
      <c r="J772">
        <v>1397451600</v>
      </c>
      <c r="K772">
        <v>1398056400</v>
      </c>
      <c r="L772" s="11">
        <f t="shared" si="96"/>
        <v>41743.208333333336</v>
      </c>
      <c r="M772" s="11">
        <f t="shared" si="97"/>
        <v>41750.208333333336</v>
      </c>
      <c r="N772" t="s">
        <v>33</v>
      </c>
      <c r="O772" t="str">
        <f t="shared" si="98"/>
        <v>theater</v>
      </c>
      <c r="P772" t="str">
        <f t="shared" si="99"/>
        <v>plays</v>
      </c>
      <c r="Q772" s="4">
        <f t="shared" si="100"/>
        <v>2.7074418604651163</v>
      </c>
      <c r="R772" s="44">
        <f t="shared" si="101"/>
        <v>53.898148148148145</v>
      </c>
      <c r="S772" s="42">
        <f t="shared" si="102"/>
        <v>7</v>
      </c>
      <c r="T772" s="5">
        <f t="shared" si="103"/>
        <v>7.6997354497354493</v>
      </c>
    </row>
    <row r="773" spans="1:20" x14ac:dyDescent="0.35">
      <c r="A773">
        <v>771</v>
      </c>
      <c r="B773" t="s">
        <v>1577</v>
      </c>
      <c r="C773" s="3" t="s">
        <v>1578</v>
      </c>
      <c r="D773" s="5">
        <v>5600</v>
      </c>
      <c r="E773" s="5">
        <v>2769</v>
      </c>
      <c r="F773" t="s">
        <v>74</v>
      </c>
      <c r="G773">
        <v>26</v>
      </c>
      <c r="H773" t="s">
        <v>21</v>
      </c>
      <c r="I773" t="s">
        <v>22</v>
      </c>
      <c r="J773">
        <v>1548482400</v>
      </c>
      <c r="K773">
        <v>1550815200</v>
      </c>
      <c r="L773" s="11">
        <f t="shared" si="96"/>
        <v>43491.25</v>
      </c>
      <c r="M773" s="11">
        <f t="shared" si="97"/>
        <v>43518.25</v>
      </c>
      <c r="N773" t="s">
        <v>33</v>
      </c>
      <c r="O773" t="str">
        <f t="shared" si="98"/>
        <v>theater</v>
      </c>
      <c r="P773" t="str">
        <f t="shared" si="99"/>
        <v>plays</v>
      </c>
      <c r="Q773" s="4">
        <f t="shared" si="100"/>
        <v>0.49446428571428569</v>
      </c>
      <c r="R773" s="44">
        <f t="shared" si="101"/>
        <v>106.5</v>
      </c>
      <c r="S773" s="42">
        <f t="shared" si="102"/>
        <v>27</v>
      </c>
      <c r="T773" s="5">
        <f t="shared" si="103"/>
        <v>3.9444444444444446</v>
      </c>
    </row>
    <row r="774" spans="1:20" x14ac:dyDescent="0.35">
      <c r="A774">
        <v>772</v>
      </c>
      <c r="B774" t="s">
        <v>1579</v>
      </c>
      <c r="C774" s="3" t="s">
        <v>1580</v>
      </c>
      <c r="D774" s="5">
        <v>149600</v>
      </c>
      <c r="E774" s="5">
        <v>169586</v>
      </c>
      <c r="F774" t="s">
        <v>20</v>
      </c>
      <c r="G774">
        <v>5139</v>
      </c>
      <c r="H774" t="s">
        <v>21</v>
      </c>
      <c r="I774" t="s">
        <v>22</v>
      </c>
      <c r="J774">
        <v>1549692000</v>
      </c>
      <c r="K774">
        <v>1550037600</v>
      </c>
      <c r="L774" s="11">
        <f t="shared" si="96"/>
        <v>43505.25</v>
      </c>
      <c r="M774" s="11">
        <f t="shared" si="97"/>
        <v>43509.25</v>
      </c>
      <c r="N774" t="s">
        <v>60</v>
      </c>
      <c r="O774" t="str">
        <f t="shared" si="98"/>
        <v>music</v>
      </c>
      <c r="P774" t="str">
        <f t="shared" si="99"/>
        <v>indie rock</v>
      </c>
      <c r="Q774" s="4">
        <f t="shared" si="100"/>
        <v>1.1335962566844919</v>
      </c>
      <c r="R774" s="44">
        <f t="shared" si="101"/>
        <v>32.999805409612762</v>
      </c>
      <c r="S774" s="42">
        <f t="shared" si="102"/>
        <v>4</v>
      </c>
      <c r="T774" s="5">
        <f t="shared" si="103"/>
        <v>8.2499513524031904</v>
      </c>
    </row>
    <row r="775" spans="1:20" x14ac:dyDescent="0.35">
      <c r="A775">
        <v>773</v>
      </c>
      <c r="B775" t="s">
        <v>1581</v>
      </c>
      <c r="C775" s="3" t="s">
        <v>1582</v>
      </c>
      <c r="D775" s="5">
        <v>53100</v>
      </c>
      <c r="E775" s="5">
        <v>101185</v>
      </c>
      <c r="F775" t="s">
        <v>20</v>
      </c>
      <c r="G775">
        <v>2353</v>
      </c>
      <c r="H775" t="s">
        <v>21</v>
      </c>
      <c r="I775" t="s">
        <v>22</v>
      </c>
      <c r="J775">
        <v>1492059600</v>
      </c>
      <c r="K775">
        <v>1492923600</v>
      </c>
      <c r="L775" s="11">
        <f t="shared" si="96"/>
        <v>42838.208333333328</v>
      </c>
      <c r="M775" s="11">
        <f t="shared" si="97"/>
        <v>42848.208333333328</v>
      </c>
      <c r="N775" t="s">
        <v>33</v>
      </c>
      <c r="O775" t="str">
        <f t="shared" si="98"/>
        <v>theater</v>
      </c>
      <c r="P775" t="str">
        <f t="shared" si="99"/>
        <v>plays</v>
      </c>
      <c r="Q775" s="4">
        <f t="shared" si="100"/>
        <v>1.9055555555555554</v>
      </c>
      <c r="R775" s="44">
        <f t="shared" si="101"/>
        <v>43.00254993625159</v>
      </c>
      <c r="S775" s="42">
        <f t="shared" si="102"/>
        <v>10</v>
      </c>
      <c r="T775" s="5">
        <f t="shared" si="103"/>
        <v>4.3002549936251588</v>
      </c>
    </row>
    <row r="776" spans="1:20" x14ac:dyDescent="0.35">
      <c r="A776">
        <v>774</v>
      </c>
      <c r="B776" t="s">
        <v>1583</v>
      </c>
      <c r="C776" s="3" t="s">
        <v>1584</v>
      </c>
      <c r="D776" s="5">
        <v>5000</v>
      </c>
      <c r="E776" s="5">
        <v>6775</v>
      </c>
      <c r="F776" t="s">
        <v>20</v>
      </c>
      <c r="G776">
        <v>78</v>
      </c>
      <c r="H776" t="s">
        <v>107</v>
      </c>
      <c r="I776" t="s">
        <v>108</v>
      </c>
      <c r="J776">
        <v>1463979600</v>
      </c>
      <c r="K776">
        <v>1467522000</v>
      </c>
      <c r="L776" s="11">
        <f t="shared" si="96"/>
        <v>42513.208333333328</v>
      </c>
      <c r="M776" s="11">
        <f t="shared" si="97"/>
        <v>42554.208333333328</v>
      </c>
      <c r="N776" t="s">
        <v>28</v>
      </c>
      <c r="O776" t="str">
        <f t="shared" si="98"/>
        <v>technology</v>
      </c>
      <c r="P776" t="str">
        <f t="shared" si="99"/>
        <v>web</v>
      </c>
      <c r="Q776" s="4">
        <f t="shared" si="100"/>
        <v>1.355</v>
      </c>
      <c r="R776" s="44">
        <f t="shared" si="101"/>
        <v>86.858974358974365</v>
      </c>
      <c r="S776" s="42">
        <f t="shared" si="102"/>
        <v>41</v>
      </c>
      <c r="T776" s="5">
        <f t="shared" si="103"/>
        <v>2.1185115697310821</v>
      </c>
    </row>
    <row r="777" spans="1:20" ht="31" x14ac:dyDescent="0.35">
      <c r="A777">
        <v>775</v>
      </c>
      <c r="B777" t="s">
        <v>1585</v>
      </c>
      <c r="C777" s="3" t="s">
        <v>1586</v>
      </c>
      <c r="D777" s="5">
        <v>9400</v>
      </c>
      <c r="E777" s="5">
        <v>968</v>
      </c>
      <c r="F777" t="s">
        <v>14</v>
      </c>
      <c r="G777">
        <v>10</v>
      </c>
      <c r="H777" t="s">
        <v>21</v>
      </c>
      <c r="I777" t="s">
        <v>22</v>
      </c>
      <c r="J777">
        <v>1415253600</v>
      </c>
      <c r="K777">
        <v>1416117600</v>
      </c>
      <c r="L777" s="11">
        <f t="shared" si="96"/>
        <v>41949.25</v>
      </c>
      <c r="M777" s="11">
        <f t="shared" si="97"/>
        <v>41959.25</v>
      </c>
      <c r="N777" t="s">
        <v>23</v>
      </c>
      <c r="O777" t="str">
        <f t="shared" si="98"/>
        <v>music</v>
      </c>
      <c r="P777" t="str">
        <f t="shared" si="99"/>
        <v>rock</v>
      </c>
      <c r="Q777" s="4">
        <f t="shared" si="100"/>
        <v>0.10297872340425532</v>
      </c>
      <c r="R777" s="44">
        <f t="shared" si="101"/>
        <v>96.8</v>
      </c>
      <c r="S777" s="42">
        <f t="shared" si="102"/>
        <v>10</v>
      </c>
      <c r="T777" s="5">
        <f t="shared" si="103"/>
        <v>9.68</v>
      </c>
    </row>
    <row r="778" spans="1:20" x14ac:dyDescent="0.35">
      <c r="A778">
        <v>776</v>
      </c>
      <c r="B778" t="s">
        <v>1587</v>
      </c>
      <c r="C778" s="3" t="s">
        <v>1588</v>
      </c>
      <c r="D778" s="5">
        <v>110800</v>
      </c>
      <c r="E778" s="5">
        <v>72623</v>
      </c>
      <c r="F778" t="s">
        <v>14</v>
      </c>
      <c r="G778">
        <v>2201</v>
      </c>
      <c r="H778" t="s">
        <v>21</v>
      </c>
      <c r="I778" t="s">
        <v>22</v>
      </c>
      <c r="J778">
        <v>1562216400</v>
      </c>
      <c r="K778">
        <v>1563771600</v>
      </c>
      <c r="L778" s="11">
        <f t="shared" si="96"/>
        <v>43650.208333333328</v>
      </c>
      <c r="M778" s="11">
        <f t="shared" si="97"/>
        <v>43668.208333333328</v>
      </c>
      <c r="N778" t="s">
        <v>33</v>
      </c>
      <c r="O778" t="str">
        <f t="shared" si="98"/>
        <v>theater</v>
      </c>
      <c r="P778" t="str">
        <f t="shared" si="99"/>
        <v>plays</v>
      </c>
      <c r="Q778" s="4">
        <f t="shared" si="100"/>
        <v>0.65544223826714798</v>
      </c>
      <c r="R778" s="44">
        <f t="shared" si="101"/>
        <v>32.995456610631528</v>
      </c>
      <c r="S778" s="42">
        <f t="shared" si="102"/>
        <v>18</v>
      </c>
      <c r="T778" s="5">
        <f t="shared" si="103"/>
        <v>1.8330809228128626</v>
      </c>
    </row>
    <row r="779" spans="1:20" x14ac:dyDescent="0.35">
      <c r="A779">
        <v>777</v>
      </c>
      <c r="B779" t="s">
        <v>1589</v>
      </c>
      <c r="C779" s="3" t="s">
        <v>1590</v>
      </c>
      <c r="D779" s="5">
        <v>93800</v>
      </c>
      <c r="E779" s="5">
        <v>45987</v>
      </c>
      <c r="F779" t="s">
        <v>14</v>
      </c>
      <c r="G779">
        <v>676</v>
      </c>
      <c r="H779" t="s">
        <v>21</v>
      </c>
      <c r="I779" t="s">
        <v>22</v>
      </c>
      <c r="J779">
        <v>1316754000</v>
      </c>
      <c r="K779">
        <v>1319259600</v>
      </c>
      <c r="L779" s="11">
        <f t="shared" si="96"/>
        <v>40809.208333333336</v>
      </c>
      <c r="M779" s="11">
        <f t="shared" si="97"/>
        <v>40838.208333333336</v>
      </c>
      <c r="N779" t="s">
        <v>33</v>
      </c>
      <c r="O779" t="str">
        <f t="shared" si="98"/>
        <v>theater</v>
      </c>
      <c r="P779" t="str">
        <f t="shared" si="99"/>
        <v>plays</v>
      </c>
      <c r="Q779" s="4">
        <f t="shared" si="100"/>
        <v>0.49026652452025588</v>
      </c>
      <c r="R779" s="44">
        <f t="shared" si="101"/>
        <v>68.028106508875737</v>
      </c>
      <c r="S779" s="42">
        <f t="shared" si="102"/>
        <v>29</v>
      </c>
      <c r="T779" s="5">
        <f t="shared" si="103"/>
        <v>2.3457967761681289</v>
      </c>
    </row>
    <row r="780" spans="1:20" x14ac:dyDescent="0.35">
      <c r="A780">
        <v>778</v>
      </c>
      <c r="B780" t="s">
        <v>1591</v>
      </c>
      <c r="C780" s="3" t="s">
        <v>1592</v>
      </c>
      <c r="D780" s="5">
        <v>1300</v>
      </c>
      <c r="E780" s="5">
        <v>10243</v>
      </c>
      <c r="F780" t="s">
        <v>20</v>
      </c>
      <c r="G780">
        <v>174</v>
      </c>
      <c r="H780" t="s">
        <v>98</v>
      </c>
      <c r="I780" t="s">
        <v>99</v>
      </c>
      <c r="J780">
        <v>1313211600</v>
      </c>
      <c r="K780">
        <v>1313643600</v>
      </c>
      <c r="L780" s="11">
        <f t="shared" si="96"/>
        <v>40768.208333333336</v>
      </c>
      <c r="M780" s="11">
        <f t="shared" si="97"/>
        <v>40773.208333333336</v>
      </c>
      <c r="N780" t="s">
        <v>71</v>
      </c>
      <c r="O780" t="str">
        <f t="shared" si="98"/>
        <v>film &amp; video</v>
      </c>
      <c r="P780" t="str">
        <f t="shared" si="99"/>
        <v>animation</v>
      </c>
      <c r="Q780" s="4">
        <f t="shared" si="100"/>
        <v>7.8792307692307695</v>
      </c>
      <c r="R780" s="44">
        <f t="shared" si="101"/>
        <v>58.867816091954026</v>
      </c>
      <c r="S780" s="42">
        <f t="shared" si="102"/>
        <v>5</v>
      </c>
      <c r="T780" s="5">
        <f t="shared" si="103"/>
        <v>11.773563218390805</v>
      </c>
    </row>
    <row r="781" spans="1:20" x14ac:dyDescent="0.35">
      <c r="A781">
        <v>779</v>
      </c>
      <c r="B781" t="s">
        <v>1593</v>
      </c>
      <c r="C781" s="3" t="s">
        <v>1594</v>
      </c>
      <c r="D781" s="5">
        <v>108700</v>
      </c>
      <c r="E781" s="5">
        <v>87293</v>
      </c>
      <c r="F781" t="s">
        <v>14</v>
      </c>
      <c r="G781">
        <v>831</v>
      </c>
      <c r="H781" t="s">
        <v>21</v>
      </c>
      <c r="I781" t="s">
        <v>22</v>
      </c>
      <c r="J781">
        <v>1439528400</v>
      </c>
      <c r="K781">
        <v>1440306000</v>
      </c>
      <c r="L781" s="11">
        <f t="shared" si="96"/>
        <v>42230.208333333328</v>
      </c>
      <c r="M781" s="11">
        <f t="shared" si="97"/>
        <v>42239.208333333328</v>
      </c>
      <c r="N781" t="s">
        <v>33</v>
      </c>
      <c r="O781" t="str">
        <f t="shared" si="98"/>
        <v>theater</v>
      </c>
      <c r="P781" t="str">
        <f t="shared" si="99"/>
        <v>plays</v>
      </c>
      <c r="Q781" s="4">
        <f t="shared" si="100"/>
        <v>0.80306347746090156</v>
      </c>
      <c r="R781" s="44">
        <f t="shared" si="101"/>
        <v>105.04572803850782</v>
      </c>
      <c r="S781" s="42">
        <f t="shared" si="102"/>
        <v>9</v>
      </c>
      <c r="T781" s="5">
        <f t="shared" si="103"/>
        <v>11.671747559834202</v>
      </c>
    </row>
    <row r="782" spans="1:20" x14ac:dyDescent="0.35">
      <c r="A782">
        <v>780</v>
      </c>
      <c r="B782" t="s">
        <v>1595</v>
      </c>
      <c r="C782" s="3" t="s">
        <v>1596</v>
      </c>
      <c r="D782" s="5">
        <v>5100</v>
      </c>
      <c r="E782" s="5">
        <v>5421</v>
      </c>
      <c r="F782" t="s">
        <v>20</v>
      </c>
      <c r="G782">
        <v>164</v>
      </c>
      <c r="H782" t="s">
        <v>21</v>
      </c>
      <c r="I782" t="s">
        <v>22</v>
      </c>
      <c r="J782">
        <v>1469163600</v>
      </c>
      <c r="K782">
        <v>1470805200</v>
      </c>
      <c r="L782" s="11">
        <f t="shared" si="96"/>
        <v>42573.208333333328</v>
      </c>
      <c r="M782" s="11">
        <f t="shared" si="97"/>
        <v>42592.208333333328</v>
      </c>
      <c r="N782" t="s">
        <v>53</v>
      </c>
      <c r="O782" t="str">
        <f t="shared" si="98"/>
        <v>film &amp; video</v>
      </c>
      <c r="P782" t="str">
        <f t="shared" si="99"/>
        <v>drama</v>
      </c>
      <c r="Q782" s="4">
        <f t="shared" si="100"/>
        <v>1.0629411764705883</v>
      </c>
      <c r="R782" s="44">
        <f t="shared" si="101"/>
        <v>33.054878048780488</v>
      </c>
      <c r="S782" s="42">
        <f t="shared" si="102"/>
        <v>19</v>
      </c>
      <c r="T782" s="5">
        <f t="shared" si="103"/>
        <v>1.7397304236200257</v>
      </c>
    </row>
    <row r="783" spans="1:20" x14ac:dyDescent="0.35">
      <c r="A783">
        <v>781</v>
      </c>
      <c r="B783" t="s">
        <v>1597</v>
      </c>
      <c r="C783" s="3" t="s">
        <v>1598</v>
      </c>
      <c r="D783" s="5">
        <v>8700</v>
      </c>
      <c r="E783" s="5">
        <v>4414</v>
      </c>
      <c r="F783" t="s">
        <v>74</v>
      </c>
      <c r="G783">
        <v>56</v>
      </c>
      <c r="H783" t="s">
        <v>98</v>
      </c>
      <c r="I783" t="s">
        <v>99</v>
      </c>
      <c r="J783">
        <v>1288501200</v>
      </c>
      <c r="K783">
        <v>1292911200</v>
      </c>
      <c r="L783" s="11">
        <f t="shared" si="96"/>
        <v>40482.208333333336</v>
      </c>
      <c r="M783" s="11">
        <f t="shared" si="97"/>
        <v>40533.25</v>
      </c>
      <c r="N783" t="s">
        <v>33</v>
      </c>
      <c r="O783" t="str">
        <f t="shared" si="98"/>
        <v>theater</v>
      </c>
      <c r="P783" t="str">
        <f t="shared" si="99"/>
        <v>plays</v>
      </c>
      <c r="Q783" s="4">
        <f t="shared" si="100"/>
        <v>0.50735632183908042</v>
      </c>
      <c r="R783" s="44">
        <f t="shared" si="101"/>
        <v>78.821428571428569</v>
      </c>
      <c r="S783" s="42">
        <f t="shared" si="102"/>
        <v>51.041666666664241</v>
      </c>
      <c r="T783" s="5">
        <f t="shared" si="103"/>
        <v>1.5442565597668372</v>
      </c>
    </row>
    <row r="784" spans="1:20" x14ac:dyDescent="0.35">
      <c r="A784">
        <v>782</v>
      </c>
      <c r="B784" t="s">
        <v>1599</v>
      </c>
      <c r="C784" s="3" t="s">
        <v>1600</v>
      </c>
      <c r="D784" s="5">
        <v>5100</v>
      </c>
      <c r="E784" s="5">
        <v>10981</v>
      </c>
      <c r="F784" t="s">
        <v>20</v>
      </c>
      <c r="G784">
        <v>161</v>
      </c>
      <c r="H784" t="s">
        <v>21</v>
      </c>
      <c r="I784" t="s">
        <v>22</v>
      </c>
      <c r="J784">
        <v>1298959200</v>
      </c>
      <c r="K784">
        <v>1301374800</v>
      </c>
      <c r="L784" s="11">
        <f t="shared" si="96"/>
        <v>40603.25</v>
      </c>
      <c r="M784" s="11">
        <f t="shared" si="97"/>
        <v>40631.208333333336</v>
      </c>
      <c r="N784" t="s">
        <v>71</v>
      </c>
      <c r="O784" t="str">
        <f t="shared" si="98"/>
        <v>film &amp; video</v>
      </c>
      <c r="P784" t="str">
        <f t="shared" si="99"/>
        <v>animation</v>
      </c>
      <c r="Q784" s="4">
        <f t="shared" si="100"/>
        <v>2.153137254901961</v>
      </c>
      <c r="R784" s="44">
        <f t="shared" si="101"/>
        <v>68.204968944099377</v>
      </c>
      <c r="S784" s="42">
        <f t="shared" si="102"/>
        <v>27.958333333335759</v>
      </c>
      <c r="T784" s="5">
        <f t="shared" si="103"/>
        <v>2.4395219890584845</v>
      </c>
    </row>
    <row r="785" spans="1:20" x14ac:dyDescent="0.35">
      <c r="A785">
        <v>783</v>
      </c>
      <c r="B785" t="s">
        <v>1601</v>
      </c>
      <c r="C785" s="3" t="s">
        <v>1602</v>
      </c>
      <c r="D785" s="5">
        <v>7400</v>
      </c>
      <c r="E785" s="5">
        <v>10451</v>
      </c>
      <c r="F785" t="s">
        <v>20</v>
      </c>
      <c r="G785">
        <v>138</v>
      </c>
      <c r="H785" t="s">
        <v>21</v>
      </c>
      <c r="I785" t="s">
        <v>22</v>
      </c>
      <c r="J785">
        <v>1387260000</v>
      </c>
      <c r="K785">
        <v>1387864800</v>
      </c>
      <c r="L785" s="11">
        <f t="shared" si="96"/>
        <v>41625.25</v>
      </c>
      <c r="M785" s="11">
        <f t="shared" si="97"/>
        <v>41632.25</v>
      </c>
      <c r="N785" t="s">
        <v>23</v>
      </c>
      <c r="O785" t="str">
        <f t="shared" si="98"/>
        <v>music</v>
      </c>
      <c r="P785" t="str">
        <f t="shared" si="99"/>
        <v>rock</v>
      </c>
      <c r="Q785" s="4">
        <f t="shared" si="100"/>
        <v>1.4122972972972974</v>
      </c>
      <c r="R785" s="44">
        <f t="shared" si="101"/>
        <v>75.731884057971016</v>
      </c>
      <c r="S785" s="42">
        <f t="shared" si="102"/>
        <v>7</v>
      </c>
      <c r="T785" s="5">
        <f t="shared" si="103"/>
        <v>10.818840579710145</v>
      </c>
    </row>
    <row r="786" spans="1:20" x14ac:dyDescent="0.35">
      <c r="A786">
        <v>784</v>
      </c>
      <c r="B786" t="s">
        <v>1603</v>
      </c>
      <c r="C786" s="3" t="s">
        <v>1604</v>
      </c>
      <c r="D786" s="5">
        <v>88900</v>
      </c>
      <c r="E786" s="5">
        <v>102535</v>
      </c>
      <c r="F786" t="s">
        <v>20</v>
      </c>
      <c r="G786">
        <v>3308</v>
      </c>
      <c r="H786" t="s">
        <v>21</v>
      </c>
      <c r="I786" t="s">
        <v>22</v>
      </c>
      <c r="J786">
        <v>1457244000</v>
      </c>
      <c r="K786">
        <v>1458190800</v>
      </c>
      <c r="L786" s="11">
        <f t="shared" si="96"/>
        <v>42435.25</v>
      </c>
      <c r="M786" s="11">
        <f t="shared" si="97"/>
        <v>42446.208333333328</v>
      </c>
      <c r="N786" t="s">
        <v>28</v>
      </c>
      <c r="O786" t="str">
        <f t="shared" si="98"/>
        <v>technology</v>
      </c>
      <c r="P786" t="str">
        <f t="shared" si="99"/>
        <v>web</v>
      </c>
      <c r="Q786" s="4">
        <f t="shared" si="100"/>
        <v>1.1533745781777278</v>
      </c>
      <c r="R786" s="44">
        <f t="shared" si="101"/>
        <v>30.996070133010882</v>
      </c>
      <c r="S786" s="42">
        <f t="shared" si="102"/>
        <v>10.958333333328483</v>
      </c>
      <c r="T786" s="5">
        <f t="shared" si="103"/>
        <v>2.8285387193634617</v>
      </c>
    </row>
    <row r="787" spans="1:20" ht="31" x14ac:dyDescent="0.35">
      <c r="A787">
        <v>785</v>
      </c>
      <c r="B787" t="s">
        <v>1605</v>
      </c>
      <c r="C787" s="3" t="s">
        <v>1606</v>
      </c>
      <c r="D787" s="5">
        <v>6700</v>
      </c>
      <c r="E787" s="5">
        <v>12939</v>
      </c>
      <c r="F787" t="s">
        <v>20</v>
      </c>
      <c r="G787">
        <v>127</v>
      </c>
      <c r="H787" t="s">
        <v>26</v>
      </c>
      <c r="I787" t="s">
        <v>27</v>
      </c>
      <c r="J787">
        <v>1556341200</v>
      </c>
      <c r="K787">
        <v>1559278800</v>
      </c>
      <c r="L787" s="11">
        <f t="shared" si="96"/>
        <v>43582.208333333328</v>
      </c>
      <c r="M787" s="11">
        <f t="shared" si="97"/>
        <v>43616.208333333328</v>
      </c>
      <c r="N787" t="s">
        <v>71</v>
      </c>
      <c r="O787" t="str">
        <f t="shared" si="98"/>
        <v>film &amp; video</v>
      </c>
      <c r="P787" t="str">
        <f t="shared" si="99"/>
        <v>animation</v>
      </c>
      <c r="Q787" s="4">
        <f t="shared" si="100"/>
        <v>1.9311940298507462</v>
      </c>
      <c r="R787" s="44">
        <f t="shared" si="101"/>
        <v>101.88188976377953</v>
      </c>
      <c r="S787" s="42">
        <f t="shared" si="102"/>
        <v>34</v>
      </c>
      <c r="T787" s="5">
        <f t="shared" si="103"/>
        <v>2.9965261695229271</v>
      </c>
    </row>
    <row r="788" spans="1:20" x14ac:dyDescent="0.35">
      <c r="A788">
        <v>786</v>
      </c>
      <c r="B788" t="s">
        <v>1607</v>
      </c>
      <c r="C788" s="3" t="s">
        <v>1608</v>
      </c>
      <c r="D788" s="5">
        <v>1500</v>
      </c>
      <c r="E788" s="5">
        <v>10946</v>
      </c>
      <c r="F788" t="s">
        <v>20</v>
      </c>
      <c r="G788">
        <v>207</v>
      </c>
      <c r="H788" t="s">
        <v>107</v>
      </c>
      <c r="I788" t="s">
        <v>108</v>
      </c>
      <c r="J788">
        <v>1522126800</v>
      </c>
      <c r="K788">
        <v>1522731600</v>
      </c>
      <c r="L788" s="11">
        <f t="shared" si="96"/>
        <v>43186.208333333328</v>
      </c>
      <c r="M788" s="11">
        <f t="shared" si="97"/>
        <v>43193.208333333328</v>
      </c>
      <c r="N788" t="s">
        <v>159</v>
      </c>
      <c r="O788" t="str">
        <f t="shared" si="98"/>
        <v>music</v>
      </c>
      <c r="P788" t="str">
        <f t="shared" si="99"/>
        <v>jazz</v>
      </c>
      <c r="Q788" s="4">
        <f t="shared" si="100"/>
        <v>7.2973333333333334</v>
      </c>
      <c r="R788" s="44">
        <f t="shared" si="101"/>
        <v>52.879227053140099</v>
      </c>
      <c r="S788" s="42">
        <f t="shared" si="102"/>
        <v>7</v>
      </c>
      <c r="T788" s="5">
        <f t="shared" si="103"/>
        <v>7.554175293305728</v>
      </c>
    </row>
    <row r="789" spans="1:20" x14ac:dyDescent="0.35">
      <c r="A789">
        <v>787</v>
      </c>
      <c r="B789" t="s">
        <v>1609</v>
      </c>
      <c r="C789" s="3" t="s">
        <v>1610</v>
      </c>
      <c r="D789" s="5">
        <v>61200</v>
      </c>
      <c r="E789" s="5">
        <v>60994</v>
      </c>
      <c r="F789" t="s">
        <v>14</v>
      </c>
      <c r="G789">
        <v>859</v>
      </c>
      <c r="H789" t="s">
        <v>15</v>
      </c>
      <c r="I789" t="s">
        <v>16</v>
      </c>
      <c r="J789">
        <v>1305954000</v>
      </c>
      <c r="K789">
        <v>1306731600</v>
      </c>
      <c r="L789" s="11">
        <f t="shared" si="96"/>
        <v>40684.208333333336</v>
      </c>
      <c r="M789" s="11">
        <f t="shared" si="97"/>
        <v>40693.208333333336</v>
      </c>
      <c r="N789" t="s">
        <v>23</v>
      </c>
      <c r="O789" t="str">
        <f t="shared" si="98"/>
        <v>music</v>
      </c>
      <c r="P789" t="str">
        <f t="shared" si="99"/>
        <v>rock</v>
      </c>
      <c r="Q789" s="4">
        <f t="shared" si="100"/>
        <v>0.99663398692810456</v>
      </c>
      <c r="R789" s="44">
        <f t="shared" si="101"/>
        <v>71.005820721769496</v>
      </c>
      <c r="S789" s="42">
        <f t="shared" si="102"/>
        <v>9</v>
      </c>
      <c r="T789" s="5">
        <f t="shared" si="103"/>
        <v>7.889535635752166</v>
      </c>
    </row>
    <row r="790" spans="1:20" x14ac:dyDescent="0.35">
      <c r="A790">
        <v>788</v>
      </c>
      <c r="B790" t="s">
        <v>1611</v>
      </c>
      <c r="C790" s="3" t="s">
        <v>1612</v>
      </c>
      <c r="D790" s="5">
        <v>3600</v>
      </c>
      <c r="E790" s="5">
        <v>3174</v>
      </c>
      <c r="F790" t="s">
        <v>47</v>
      </c>
      <c r="G790">
        <v>31</v>
      </c>
      <c r="H790" t="s">
        <v>21</v>
      </c>
      <c r="I790" t="s">
        <v>22</v>
      </c>
      <c r="J790">
        <v>1350709200</v>
      </c>
      <c r="K790">
        <v>1352527200</v>
      </c>
      <c r="L790" s="11">
        <f t="shared" si="96"/>
        <v>41202.208333333336</v>
      </c>
      <c r="M790" s="11">
        <f t="shared" si="97"/>
        <v>41223.25</v>
      </c>
      <c r="N790" t="s">
        <v>71</v>
      </c>
      <c r="O790" t="str">
        <f t="shared" si="98"/>
        <v>film &amp; video</v>
      </c>
      <c r="P790" t="str">
        <f t="shared" si="99"/>
        <v>animation</v>
      </c>
      <c r="Q790" s="4">
        <f t="shared" si="100"/>
        <v>0.88166666666666671</v>
      </c>
      <c r="R790" s="44">
        <f t="shared" si="101"/>
        <v>102.38709677419355</v>
      </c>
      <c r="S790" s="42">
        <f t="shared" si="102"/>
        <v>21.041666666664241</v>
      </c>
      <c r="T790" s="5">
        <f t="shared" si="103"/>
        <v>4.8659214308533238</v>
      </c>
    </row>
    <row r="791" spans="1:20" x14ac:dyDescent="0.35">
      <c r="A791">
        <v>789</v>
      </c>
      <c r="B791" t="s">
        <v>1613</v>
      </c>
      <c r="C791" s="3" t="s">
        <v>1614</v>
      </c>
      <c r="D791" s="5">
        <v>9000</v>
      </c>
      <c r="E791" s="5">
        <v>3351</v>
      </c>
      <c r="F791" t="s">
        <v>14</v>
      </c>
      <c r="G791">
        <v>45</v>
      </c>
      <c r="H791" t="s">
        <v>21</v>
      </c>
      <c r="I791" t="s">
        <v>22</v>
      </c>
      <c r="J791">
        <v>1401166800</v>
      </c>
      <c r="K791">
        <v>1404363600</v>
      </c>
      <c r="L791" s="11">
        <f t="shared" si="96"/>
        <v>41786.208333333336</v>
      </c>
      <c r="M791" s="11">
        <f t="shared" si="97"/>
        <v>41823.208333333336</v>
      </c>
      <c r="N791" t="s">
        <v>33</v>
      </c>
      <c r="O791" t="str">
        <f t="shared" si="98"/>
        <v>theater</v>
      </c>
      <c r="P791" t="str">
        <f t="shared" si="99"/>
        <v>plays</v>
      </c>
      <c r="Q791" s="4">
        <f t="shared" si="100"/>
        <v>0.37233333333333335</v>
      </c>
      <c r="R791" s="44">
        <f t="shared" si="101"/>
        <v>74.466666666666669</v>
      </c>
      <c r="S791" s="42">
        <f t="shared" si="102"/>
        <v>37</v>
      </c>
      <c r="T791" s="5">
        <f t="shared" si="103"/>
        <v>2.0126126126126125</v>
      </c>
    </row>
    <row r="792" spans="1:20" x14ac:dyDescent="0.35">
      <c r="A792">
        <v>790</v>
      </c>
      <c r="B792" t="s">
        <v>1615</v>
      </c>
      <c r="C792" s="3" t="s">
        <v>1616</v>
      </c>
      <c r="D792" s="5">
        <v>185900</v>
      </c>
      <c r="E792" s="5">
        <v>56774</v>
      </c>
      <c r="F792" t="s">
        <v>74</v>
      </c>
      <c r="G792">
        <v>1113</v>
      </c>
      <c r="H792" t="s">
        <v>21</v>
      </c>
      <c r="I792" t="s">
        <v>22</v>
      </c>
      <c r="J792">
        <v>1266127200</v>
      </c>
      <c r="K792">
        <v>1266645600</v>
      </c>
      <c r="L792" s="11">
        <f t="shared" si="96"/>
        <v>40223.25</v>
      </c>
      <c r="M792" s="11">
        <f t="shared" si="97"/>
        <v>40229.25</v>
      </c>
      <c r="N792" t="s">
        <v>33</v>
      </c>
      <c r="O792" t="str">
        <f t="shared" si="98"/>
        <v>theater</v>
      </c>
      <c r="P792" t="str">
        <f t="shared" si="99"/>
        <v>plays</v>
      </c>
      <c r="Q792" s="4">
        <f t="shared" si="100"/>
        <v>0.30540075309306081</v>
      </c>
      <c r="R792" s="44">
        <f t="shared" si="101"/>
        <v>51.009883198562441</v>
      </c>
      <c r="S792" s="42">
        <f t="shared" si="102"/>
        <v>6</v>
      </c>
      <c r="T792" s="5">
        <f t="shared" si="103"/>
        <v>8.5016471997604075</v>
      </c>
    </row>
    <row r="793" spans="1:20" x14ac:dyDescent="0.35">
      <c r="A793">
        <v>791</v>
      </c>
      <c r="B793" t="s">
        <v>1617</v>
      </c>
      <c r="C793" s="3" t="s">
        <v>1618</v>
      </c>
      <c r="D793" s="5">
        <v>2100</v>
      </c>
      <c r="E793" s="5">
        <v>540</v>
      </c>
      <c r="F793" t="s">
        <v>14</v>
      </c>
      <c r="G793">
        <v>6</v>
      </c>
      <c r="H793" t="s">
        <v>21</v>
      </c>
      <c r="I793" t="s">
        <v>22</v>
      </c>
      <c r="J793">
        <v>1481436000</v>
      </c>
      <c r="K793">
        <v>1482818400</v>
      </c>
      <c r="L793" s="11">
        <f t="shared" si="96"/>
        <v>42715.25</v>
      </c>
      <c r="M793" s="11">
        <f t="shared" si="97"/>
        <v>42731.25</v>
      </c>
      <c r="N793" t="s">
        <v>17</v>
      </c>
      <c r="O793" t="str">
        <f t="shared" si="98"/>
        <v>food</v>
      </c>
      <c r="P793" t="str">
        <f t="shared" si="99"/>
        <v>food trucks</v>
      </c>
      <c r="Q793" s="4">
        <f t="shared" si="100"/>
        <v>0.25714285714285712</v>
      </c>
      <c r="R793" s="44">
        <f t="shared" si="101"/>
        <v>90</v>
      </c>
      <c r="S793" s="42">
        <f t="shared" si="102"/>
        <v>16</v>
      </c>
      <c r="T793" s="5">
        <f t="shared" si="103"/>
        <v>5.625</v>
      </c>
    </row>
    <row r="794" spans="1:20" x14ac:dyDescent="0.35">
      <c r="A794">
        <v>792</v>
      </c>
      <c r="B794" t="s">
        <v>1619</v>
      </c>
      <c r="C794" s="3" t="s">
        <v>1620</v>
      </c>
      <c r="D794" s="5">
        <v>2000</v>
      </c>
      <c r="E794" s="5">
        <v>680</v>
      </c>
      <c r="F794" t="s">
        <v>14</v>
      </c>
      <c r="G794">
        <v>7</v>
      </c>
      <c r="H794" t="s">
        <v>21</v>
      </c>
      <c r="I794" t="s">
        <v>22</v>
      </c>
      <c r="J794">
        <v>1372222800</v>
      </c>
      <c r="K794">
        <v>1374642000</v>
      </c>
      <c r="L794" s="11">
        <f t="shared" si="96"/>
        <v>41451.208333333336</v>
      </c>
      <c r="M794" s="11">
        <f t="shared" si="97"/>
        <v>41479.208333333336</v>
      </c>
      <c r="N794" t="s">
        <v>33</v>
      </c>
      <c r="O794" t="str">
        <f t="shared" si="98"/>
        <v>theater</v>
      </c>
      <c r="P794" t="str">
        <f t="shared" si="99"/>
        <v>plays</v>
      </c>
      <c r="Q794" s="4">
        <f t="shared" si="100"/>
        <v>0.34</v>
      </c>
      <c r="R794" s="44">
        <f t="shared" si="101"/>
        <v>97.142857142857139</v>
      </c>
      <c r="S794" s="42">
        <f t="shared" si="102"/>
        <v>28</v>
      </c>
      <c r="T794" s="5">
        <f t="shared" si="103"/>
        <v>3.4693877551020407</v>
      </c>
    </row>
    <row r="795" spans="1:20" x14ac:dyDescent="0.35">
      <c r="A795">
        <v>793</v>
      </c>
      <c r="B795" t="s">
        <v>1621</v>
      </c>
      <c r="C795" s="3" t="s">
        <v>1622</v>
      </c>
      <c r="D795" s="5">
        <v>1100</v>
      </c>
      <c r="E795" s="5">
        <v>13045</v>
      </c>
      <c r="F795" t="s">
        <v>20</v>
      </c>
      <c r="G795">
        <v>181</v>
      </c>
      <c r="H795" t="s">
        <v>98</v>
      </c>
      <c r="I795" t="s">
        <v>99</v>
      </c>
      <c r="J795">
        <v>1372136400</v>
      </c>
      <c r="K795">
        <v>1372482000</v>
      </c>
      <c r="L795" s="11">
        <f t="shared" si="96"/>
        <v>41450.208333333336</v>
      </c>
      <c r="M795" s="11">
        <f t="shared" si="97"/>
        <v>41454.208333333336</v>
      </c>
      <c r="N795" t="s">
        <v>68</v>
      </c>
      <c r="O795" t="str">
        <f t="shared" si="98"/>
        <v>publishing</v>
      </c>
      <c r="P795" t="str">
        <f t="shared" si="99"/>
        <v>nonfiction</v>
      </c>
      <c r="Q795" s="4">
        <f t="shared" si="100"/>
        <v>11.859090909090909</v>
      </c>
      <c r="R795" s="44">
        <f t="shared" si="101"/>
        <v>72.071823204419886</v>
      </c>
      <c r="S795" s="42">
        <f t="shared" si="102"/>
        <v>4</v>
      </c>
      <c r="T795" s="5">
        <f t="shared" si="103"/>
        <v>18.017955801104971</v>
      </c>
    </row>
    <row r="796" spans="1:20" x14ac:dyDescent="0.35">
      <c r="A796">
        <v>794</v>
      </c>
      <c r="B796" t="s">
        <v>1623</v>
      </c>
      <c r="C796" s="3" t="s">
        <v>1624</v>
      </c>
      <c r="D796" s="5">
        <v>6600</v>
      </c>
      <c r="E796" s="5">
        <v>8276</v>
      </c>
      <c r="F796" t="s">
        <v>20</v>
      </c>
      <c r="G796">
        <v>110</v>
      </c>
      <c r="H796" t="s">
        <v>21</v>
      </c>
      <c r="I796" t="s">
        <v>22</v>
      </c>
      <c r="J796">
        <v>1513922400</v>
      </c>
      <c r="K796">
        <v>1514959200</v>
      </c>
      <c r="L796" s="11">
        <f t="shared" si="96"/>
        <v>43091.25</v>
      </c>
      <c r="M796" s="11">
        <f t="shared" si="97"/>
        <v>43103.25</v>
      </c>
      <c r="N796" t="s">
        <v>23</v>
      </c>
      <c r="O796" t="str">
        <f t="shared" si="98"/>
        <v>music</v>
      </c>
      <c r="P796" t="str">
        <f t="shared" si="99"/>
        <v>rock</v>
      </c>
      <c r="Q796" s="4">
        <f t="shared" si="100"/>
        <v>1.2539393939393939</v>
      </c>
      <c r="R796" s="44">
        <f t="shared" si="101"/>
        <v>75.236363636363635</v>
      </c>
      <c r="S796" s="42">
        <f t="shared" si="102"/>
        <v>12</v>
      </c>
      <c r="T796" s="5">
        <f t="shared" si="103"/>
        <v>6.2696969696969695</v>
      </c>
    </row>
    <row r="797" spans="1:20" ht="31" x14ac:dyDescent="0.35">
      <c r="A797">
        <v>795</v>
      </c>
      <c r="B797" t="s">
        <v>1625</v>
      </c>
      <c r="C797" s="3" t="s">
        <v>1626</v>
      </c>
      <c r="D797" s="5">
        <v>7100</v>
      </c>
      <c r="E797" s="5">
        <v>1022</v>
      </c>
      <c r="F797" t="s">
        <v>14</v>
      </c>
      <c r="G797">
        <v>31</v>
      </c>
      <c r="H797" t="s">
        <v>21</v>
      </c>
      <c r="I797" t="s">
        <v>22</v>
      </c>
      <c r="J797">
        <v>1477976400</v>
      </c>
      <c r="K797">
        <v>1478235600</v>
      </c>
      <c r="L797" s="11">
        <f t="shared" si="96"/>
        <v>42675.208333333328</v>
      </c>
      <c r="M797" s="11">
        <f t="shared" si="97"/>
        <v>42678.208333333328</v>
      </c>
      <c r="N797" t="s">
        <v>53</v>
      </c>
      <c r="O797" t="str">
        <f t="shared" si="98"/>
        <v>film &amp; video</v>
      </c>
      <c r="P797" t="str">
        <f t="shared" si="99"/>
        <v>drama</v>
      </c>
      <c r="Q797" s="4">
        <f t="shared" si="100"/>
        <v>0.14394366197183098</v>
      </c>
      <c r="R797" s="44">
        <f t="shared" si="101"/>
        <v>32.967741935483872</v>
      </c>
      <c r="S797" s="42">
        <f t="shared" si="102"/>
        <v>3</v>
      </c>
      <c r="T797" s="5">
        <f t="shared" si="103"/>
        <v>10.989247311827958</v>
      </c>
    </row>
    <row r="798" spans="1:20" x14ac:dyDescent="0.35">
      <c r="A798">
        <v>796</v>
      </c>
      <c r="B798" t="s">
        <v>1627</v>
      </c>
      <c r="C798" s="3" t="s">
        <v>1628</v>
      </c>
      <c r="D798" s="5">
        <v>7800</v>
      </c>
      <c r="E798" s="5">
        <v>4275</v>
      </c>
      <c r="F798" t="s">
        <v>14</v>
      </c>
      <c r="G798">
        <v>78</v>
      </c>
      <c r="H798" t="s">
        <v>21</v>
      </c>
      <c r="I798" t="s">
        <v>22</v>
      </c>
      <c r="J798">
        <v>1407474000</v>
      </c>
      <c r="K798">
        <v>1408078800</v>
      </c>
      <c r="L798" s="11">
        <f t="shared" si="96"/>
        <v>41859.208333333336</v>
      </c>
      <c r="M798" s="11">
        <f t="shared" si="97"/>
        <v>41866.208333333336</v>
      </c>
      <c r="N798" t="s">
        <v>292</v>
      </c>
      <c r="O798" t="str">
        <f t="shared" si="98"/>
        <v>games</v>
      </c>
      <c r="P798" t="str">
        <f t="shared" si="99"/>
        <v>mobile games</v>
      </c>
      <c r="Q798" s="4">
        <f t="shared" si="100"/>
        <v>0.54807692307692313</v>
      </c>
      <c r="R798" s="44">
        <f t="shared" si="101"/>
        <v>54.807692307692307</v>
      </c>
      <c r="S798" s="42">
        <f t="shared" si="102"/>
        <v>7</v>
      </c>
      <c r="T798" s="5">
        <f t="shared" si="103"/>
        <v>7.8296703296703294</v>
      </c>
    </row>
    <row r="799" spans="1:20" x14ac:dyDescent="0.35">
      <c r="A799">
        <v>797</v>
      </c>
      <c r="B799" t="s">
        <v>1629</v>
      </c>
      <c r="C799" s="3" t="s">
        <v>1630</v>
      </c>
      <c r="D799" s="5">
        <v>7600</v>
      </c>
      <c r="E799" s="5">
        <v>8332</v>
      </c>
      <c r="F799" t="s">
        <v>20</v>
      </c>
      <c r="G799">
        <v>185</v>
      </c>
      <c r="H799" t="s">
        <v>21</v>
      </c>
      <c r="I799" t="s">
        <v>22</v>
      </c>
      <c r="J799">
        <v>1546149600</v>
      </c>
      <c r="K799">
        <v>1548136800</v>
      </c>
      <c r="L799" s="11">
        <f t="shared" si="96"/>
        <v>43464.25</v>
      </c>
      <c r="M799" s="11">
        <f t="shared" si="97"/>
        <v>43487.25</v>
      </c>
      <c r="N799" t="s">
        <v>28</v>
      </c>
      <c r="O799" t="str">
        <f t="shared" si="98"/>
        <v>technology</v>
      </c>
      <c r="P799" t="str">
        <f t="shared" si="99"/>
        <v>web</v>
      </c>
      <c r="Q799" s="4">
        <f t="shared" si="100"/>
        <v>1.0963157894736841</v>
      </c>
      <c r="R799" s="44">
        <f t="shared" si="101"/>
        <v>45.037837837837834</v>
      </c>
      <c r="S799" s="42">
        <f t="shared" si="102"/>
        <v>23</v>
      </c>
      <c r="T799" s="5">
        <f t="shared" si="103"/>
        <v>1.9581668625146884</v>
      </c>
    </row>
    <row r="800" spans="1:20" x14ac:dyDescent="0.35">
      <c r="A800">
        <v>798</v>
      </c>
      <c r="B800" t="s">
        <v>1631</v>
      </c>
      <c r="C800" s="3" t="s">
        <v>1632</v>
      </c>
      <c r="D800" s="5">
        <v>3400</v>
      </c>
      <c r="E800" s="5">
        <v>6408</v>
      </c>
      <c r="F800" t="s">
        <v>20</v>
      </c>
      <c r="G800">
        <v>121</v>
      </c>
      <c r="H800" t="s">
        <v>21</v>
      </c>
      <c r="I800" t="s">
        <v>22</v>
      </c>
      <c r="J800">
        <v>1338440400</v>
      </c>
      <c r="K800">
        <v>1340859600</v>
      </c>
      <c r="L800" s="11">
        <f t="shared" si="96"/>
        <v>41060.208333333336</v>
      </c>
      <c r="M800" s="11">
        <f t="shared" si="97"/>
        <v>41088.208333333336</v>
      </c>
      <c r="N800" t="s">
        <v>33</v>
      </c>
      <c r="O800" t="str">
        <f t="shared" si="98"/>
        <v>theater</v>
      </c>
      <c r="P800" t="str">
        <f t="shared" si="99"/>
        <v>plays</v>
      </c>
      <c r="Q800" s="4">
        <f t="shared" si="100"/>
        <v>1.8847058823529412</v>
      </c>
      <c r="R800" s="44">
        <f t="shared" si="101"/>
        <v>52.958677685950413</v>
      </c>
      <c r="S800" s="42">
        <f t="shared" si="102"/>
        <v>28</v>
      </c>
      <c r="T800" s="5">
        <f t="shared" si="103"/>
        <v>1.8913813459268005</v>
      </c>
    </row>
    <row r="801" spans="1:20" x14ac:dyDescent="0.35">
      <c r="A801">
        <v>799</v>
      </c>
      <c r="B801" t="s">
        <v>1633</v>
      </c>
      <c r="C801" s="3" t="s">
        <v>1634</v>
      </c>
      <c r="D801" s="5">
        <v>84500</v>
      </c>
      <c r="E801" s="5">
        <v>73522</v>
      </c>
      <c r="F801" t="s">
        <v>14</v>
      </c>
      <c r="G801">
        <v>1225</v>
      </c>
      <c r="H801" t="s">
        <v>40</v>
      </c>
      <c r="I801" t="s">
        <v>41</v>
      </c>
      <c r="J801">
        <v>1454133600</v>
      </c>
      <c r="K801">
        <v>1454479200</v>
      </c>
      <c r="L801" s="11">
        <f t="shared" si="96"/>
        <v>42399.25</v>
      </c>
      <c r="M801" s="11">
        <f t="shared" si="97"/>
        <v>42403.25</v>
      </c>
      <c r="N801" t="s">
        <v>33</v>
      </c>
      <c r="O801" t="str">
        <f t="shared" si="98"/>
        <v>theater</v>
      </c>
      <c r="P801" t="str">
        <f t="shared" si="99"/>
        <v>plays</v>
      </c>
      <c r="Q801" s="4">
        <f t="shared" si="100"/>
        <v>0.87008284023668636</v>
      </c>
      <c r="R801" s="44">
        <f t="shared" si="101"/>
        <v>60.017959183673469</v>
      </c>
      <c r="S801" s="42">
        <f t="shared" si="102"/>
        <v>4</v>
      </c>
      <c r="T801" s="5">
        <f t="shared" si="103"/>
        <v>15.004489795918367</v>
      </c>
    </row>
    <row r="802" spans="1:20" x14ac:dyDescent="0.35">
      <c r="A802">
        <v>800</v>
      </c>
      <c r="B802" t="s">
        <v>1635</v>
      </c>
      <c r="C802" s="3" t="s">
        <v>1636</v>
      </c>
      <c r="D802" s="5">
        <v>100</v>
      </c>
      <c r="E802" s="5">
        <v>1</v>
      </c>
      <c r="F802" t="s">
        <v>14</v>
      </c>
      <c r="G802">
        <v>1</v>
      </c>
      <c r="H802" t="s">
        <v>98</v>
      </c>
      <c r="I802" t="s">
        <v>99</v>
      </c>
      <c r="J802">
        <v>1434085200</v>
      </c>
      <c r="K802">
        <v>1434430800</v>
      </c>
      <c r="L802" s="11">
        <f t="shared" si="96"/>
        <v>42167.208333333328</v>
      </c>
      <c r="M802" s="11">
        <f t="shared" si="97"/>
        <v>42171.208333333328</v>
      </c>
      <c r="N802" t="s">
        <v>23</v>
      </c>
      <c r="O802" t="str">
        <f t="shared" si="98"/>
        <v>music</v>
      </c>
      <c r="P802" t="str">
        <f t="shared" si="99"/>
        <v>rock</v>
      </c>
      <c r="Q802" s="4">
        <f t="shared" si="100"/>
        <v>0.01</v>
      </c>
      <c r="R802" s="44">
        <f t="shared" si="101"/>
        <v>1</v>
      </c>
      <c r="S802" s="42">
        <f t="shared" si="102"/>
        <v>4</v>
      </c>
      <c r="T802" s="5">
        <f t="shared" si="103"/>
        <v>0.25</v>
      </c>
    </row>
    <row r="803" spans="1:20" x14ac:dyDescent="0.35">
      <c r="A803">
        <v>801</v>
      </c>
      <c r="B803" t="s">
        <v>1637</v>
      </c>
      <c r="C803" s="3" t="s">
        <v>1638</v>
      </c>
      <c r="D803" s="5">
        <v>2300</v>
      </c>
      <c r="E803" s="5">
        <v>4667</v>
      </c>
      <c r="F803" t="s">
        <v>20</v>
      </c>
      <c r="G803">
        <v>106</v>
      </c>
      <c r="H803" t="s">
        <v>21</v>
      </c>
      <c r="I803" t="s">
        <v>22</v>
      </c>
      <c r="J803">
        <v>1577772000</v>
      </c>
      <c r="K803">
        <v>1579672800</v>
      </c>
      <c r="L803" s="11">
        <f t="shared" si="96"/>
        <v>43830.25</v>
      </c>
      <c r="M803" s="11">
        <f t="shared" si="97"/>
        <v>43852.25</v>
      </c>
      <c r="N803" t="s">
        <v>122</v>
      </c>
      <c r="O803" t="str">
        <f t="shared" si="98"/>
        <v>photography</v>
      </c>
      <c r="P803" t="str">
        <f t="shared" si="99"/>
        <v>photography books</v>
      </c>
      <c r="Q803" s="4">
        <f t="shared" si="100"/>
        <v>2.0291304347826089</v>
      </c>
      <c r="R803" s="44">
        <f t="shared" si="101"/>
        <v>44.028301886792455</v>
      </c>
      <c r="S803" s="42">
        <f t="shared" si="102"/>
        <v>22</v>
      </c>
      <c r="T803" s="5">
        <f t="shared" si="103"/>
        <v>2.0012864493996569</v>
      </c>
    </row>
    <row r="804" spans="1:20" ht="31" x14ac:dyDescent="0.35">
      <c r="A804">
        <v>802</v>
      </c>
      <c r="B804" t="s">
        <v>1639</v>
      </c>
      <c r="C804" s="3" t="s">
        <v>1640</v>
      </c>
      <c r="D804" s="5">
        <v>6200</v>
      </c>
      <c r="E804" s="5">
        <v>12216</v>
      </c>
      <c r="F804" t="s">
        <v>20</v>
      </c>
      <c r="G804">
        <v>142</v>
      </c>
      <c r="H804" t="s">
        <v>21</v>
      </c>
      <c r="I804" t="s">
        <v>22</v>
      </c>
      <c r="J804">
        <v>1562216400</v>
      </c>
      <c r="K804">
        <v>1562389200</v>
      </c>
      <c r="L804" s="11">
        <f t="shared" si="96"/>
        <v>43650.208333333328</v>
      </c>
      <c r="M804" s="11">
        <f t="shared" si="97"/>
        <v>43652.208333333328</v>
      </c>
      <c r="N804" t="s">
        <v>122</v>
      </c>
      <c r="O804" t="str">
        <f t="shared" si="98"/>
        <v>photography</v>
      </c>
      <c r="P804" t="str">
        <f t="shared" si="99"/>
        <v>photography books</v>
      </c>
      <c r="Q804" s="4">
        <f t="shared" si="100"/>
        <v>1.9703225806451612</v>
      </c>
      <c r="R804" s="44">
        <f t="shared" si="101"/>
        <v>86.028169014084511</v>
      </c>
      <c r="S804" s="42">
        <f t="shared" si="102"/>
        <v>2</v>
      </c>
      <c r="T804" s="5">
        <f t="shared" si="103"/>
        <v>43.014084507042256</v>
      </c>
    </row>
    <row r="805" spans="1:20" ht="31" x14ac:dyDescent="0.35">
      <c r="A805">
        <v>803</v>
      </c>
      <c r="B805" t="s">
        <v>1641</v>
      </c>
      <c r="C805" s="3" t="s">
        <v>1642</v>
      </c>
      <c r="D805" s="5">
        <v>6100</v>
      </c>
      <c r="E805" s="5">
        <v>6527</v>
      </c>
      <c r="F805" t="s">
        <v>20</v>
      </c>
      <c r="G805">
        <v>233</v>
      </c>
      <c r="H805" t="s">
        <v>21</v>
      </c>
      <c r="I805" t="s">
        <v>22</v>
      </c>
      <c r="J805">
        <v>1548568800</v>
      </c>
      <c r="K805">
        <v>1551506400</v>
      </c>
      <c r="L805" s="11">
        <f t="shared" si="96"/>
        <v>43492.25</v>
      </c>
      <c r="M805" s="11">
        <f t="shared" si="97"/>
        <v>43526.25</v>
      </c>
      <c r="N805" t="s">
        <v>33</v>
      </c>
      <c r="O805" t="str">
        <f t="shared" si="98"/>
        <v>theater</v>
      </c>
      <c r="P805" t="str">
        <f t="shared" si="99"/>
        <v>plays</v>
      </c>
      <c r="Q805" s="4">
        <f t="shared" si="100"/>
        <v>1.07</v>
      </c>
      <c r="R805" s="44">
        <f t="shared" si="101"/>
        <v>28.012875536480685</v>
      </c>
      <c r="S805" s="42">
        <f t="shared" si="102"/>
        <v>34</v>
      </c>
      <c r="T805" s="5">
        <f t="shared" si="103"/>
        <v>0.82390810401413783</v>
      </c>
    </row>
    <row r="806" spans="1:20" x14ac:dyDescent="0.35">
      <c r="A806">
        <v>804</v>
      </c>
      <c r="B806" t="s">
        <v>1643</v>
      </c>
      <c r="C806" s="3" t="s">
        <v>1644</v>
      </c>
      <c r="D806" s="5">
        <v>2600</v>
      </c>
      <c r="E806" s="5">
        <v>6987</v>
      </c>
      <c r="F806" t="s">
        <v>20</v>
      </c>
      <c r="G806">
        <v>218</v>
      </c>
      <c r="H806" t="s">
        <v>21</v>
      </c>
      <c r="I806" t="s">
        <v>22</v>
      </c>
      <c r="J806">
        <v>1514872800</v>
      </c>
      <c r="K806">
        <v>1516600800</v>
      </c>
      <c r="L806" s="11">
        <f t="shared" si="96"/>
        <v>43102.25</v>
      </c>
      <c r="M806" s="11">
        <f t="shared" si="97"/>
        <v>43122.25</v>
      </c>
      <c r="N806" t="s">
        <v>23</v>
      </c>
      <c r="O806" t="str">
        <f t="shared" si="98"/>
        <v>music</v>
      </c>
      <c r="P806" t="str">
        <f t="shared" si="99"/>
        <v>rock</v>
      </c>
      <c r="Q806" s="4">
        <f t="shared" si="100"/>
        <v>2.6873076923076922</v>
      </c>
      <c r="R806" s="44">
        <f t="shared" si="101"/>
        <v>32.050458715596328</v>
      </c>
      <c r="S806" s="42">
        <f t="shared" si="102"/>
        <v>20</v>
      </c>
      <c r="T806" s="5">
        <f t="shared" si="103"/>
        <v>1.6025229357798163</v>
      </c>
    </row>
    <row r="807" spans="1:20" ht="31" x14ac:dyDescent="0.35">
      <c r="A807">
        <v>805</v>
      </c>
      <c r="B807" t="s">
        <v>1645</v>
      </c>
      <c r="C807" s="3" t="s">
        <v>1646</v>
      </c>
      <c r="D807" s="5">
        <v>9700</v>
      </c>
      <c r="E807" s="5">
        <v>4932</v>
      </c>
      <c r="F807" t="s">
        <v>14</v>
      </c>
      <c r="G807">
        <v>67</v>
      </c>
      <c r="H807" t="s">
        <v>26</v>
      </c>
      <c r="I807" t="s">
        <v>27</v>
      </c>
      <c r="J807">
        <v>1416031200</v>
      </c>
      <c r="K807">
        <v>1420437600</v>
      </c>
      <c r="L807" s="11">
        <f t="shared" si="96"/>
        <v>41958.25</v>
      </c>
      <c r="M807" s="11">
        <f t="shared" si="97"/>
        <v>42009.25</v>
      </c>
      <c r="N807" t="s">
        <v>42</v>
      </c>
      <c r="O807" t="str">
        <f t="shared" si="98"/>
        <v>film &amp; video</v>
      </c>
      <c r="P807" t="str">
        <f t="shared" si="99"/>
        <v>documentary</v>
      </c>
      <c r="Q807" s="4">
        <f t="shared" si="100"/>
        <v>0.50845360824742269</v>
      </c>
      <c r="R807" s="44">
        <f t="shared" si="101"/>
        <v>73.611940298507463</v>
      </c>
      <c r="S807" s="42">
        <f t="shared" si="102"/>
        <v>51</v>
      </c>
      <c r="T807" s="5">
        <f t="shared" si="103"/>
        <v>1.4433713784021072</v>
      </c>
    </row>
    <row r="808" spans="1:20" x14ac:dyDescent="0.35">
      <c r="A808">
        <v>806</v>
      </c>
      <c r="B808" t="s">
        <v>1647</v>
      </c>
      <c r="C808" s="3" t="s">
        <v>1648</v>
      </c>
      <c r="D808" s="5">
        <v>700</v>
      </c>
      <c r="E808" s="5">
        <v>8262</v>
      </c>
      <c r="F808" t="s">
        <v>20</v>
      </c>
      <c r="G808">
        <v>76</v>
      </c>
      <c r="H808" t="s">
        <v>21</v>
      </c>
      <c r="I808" t="s">
        <v>22</v>
      </c>
      <c r="J808">
        <v>1330927200</v>
      </c>
      <c r="K808">
        <v>1332997200</v>
      </c>
      <c r="L808" s="11">
        <f t="shared" si="96"/>
        <v>40973.25</v>
      </c>
      <c r="M808" s="11">
        <f t="shared" si="97"/>
        <v>40997.208333333336</v>
      </c>
      <c r="N808" t="s">
        <v>53</v>
      </c>
      <c r="O808" t="str">
        <f t="shared" si="98"/>
        <v>film &amp; video</v>
      </c>
      <c r="P808" t="str">
        <f t="shared" si="99"/>
        <v>drama</v>
      </c>
      <c r="Q808" s="4">
        <f t="shared" si="100"/>
        <v>11.802857142857142</v>
      </c>
      <c r="R808" s="44">
        <f t="shared" si="101"/>
        <v>108.71052631578948</v>
      </c>
      <c r="S808" s="42">
        <f t="shared" si="102"/>
        <v>23.958333333335759</v>
      </c>
      <c r="T808" s="5">
        <f t="shared" si="103"/>
        <v>4.5374828375281453</v>
      </c>
    </row>
    <row r="809" spans="1:20" x14ac:dyDescent="0.35">
      <c r="A809">
        <v>807</v>
      </c>
      <c r="B809" t="s">
        <v>1649</v>
      </c>
      <c r="C809" s="3" t="s">
        <v>1650</v>
      </c>
      <c r="D809" s="5">
        <v>700</v>
      </c>
      <c r="E809" s="5">
        <v>1848</v>
      </c>
      <c r="F809" t="s">
        <v>20</v>
      </c>
      <c r="G809">
        <v>43</v>
      </c>
      <c r="H809" t="s">
        <v>21</v>
      </c>
      <c r="I809" t="s">
        <v>22</v>
      </c>
      <c r="J809">
        <v>1571115600</v>
      </c>
      <c r="K809">
        <v>1574920800</v>
      </c>
      <c r="L809" s="11">
        <f t="shared" si="96"/>
        <v>43753.208333333328</v>
      </c>
      <c r="M809" s="11">
        <f t="shared" si="97"/>
        <v>43797.25</v>
      </c>
      <c r="N809" t="s">
        <v>33</v>
      </c>
      <c r="O809" t="str">
        <f t="shared" si="98"/>
        <v>theater</v>
      </c>
      <c r="P809" t="str">
        <f t="shared" si="99"/>
        <v>plays</v>
      </c>
      <c r="Q809" s="4">
        <f t="shared" si="100"/>
        <v>2.64</v>
      </c>
      <c r="R809" s="44">
        <f t="shared" si="101"/>
        <v>42.97674418604651</v>
      </c>
      <c r="S809" s="42">
        <f t="shared" si="102"/>
        <v>44.041666666671517</v>
      </c>
      <c r="T809" s="5">
        <f t="shared" si="103"/>
        <v>0.9758201139687821</v>
      </c>
    </row>
    <row r="810" spans="1:20" x14ac:dyDescent="0.35">
      <c r="A810">
        <v>808</v>
      </c>
      <c r="B810" t="s">
        <v>1651</v>
      </c>
      <c r="C810" s="3" t="s">
        <v>1652</v>
      </c>
      <c r="D810" s="5">
        <v>5200</v>
      </c>
      <c r="E810" s="5">
        <v>1583</v>
      </c>
      <c r="F810" t="s">
        <v>14</v>
      </c>
      <c r="G810">
        <v>19</v>
      </c>
      <c r="H810" t="s">
        <v>21</v>
      </c>
      <c r="I810" t="s">
        <v>22</v>
      </c>
      <c r="J810">
        <v>1463461200</v>
      </c>
      <c r="K810">
        <v>1464930000</v>
      </c>
      <c r="L810" s="11">
        <f t="shared" si="96"/>
        <v>42507.208333333328</v>
      </c>
      <c r="M810" s="11">
        <f t="shared" si="97"/>
        <v>42524.208333333328</v>
      </c>
      <c r="N810" t="s">
        <v>17</v>
      </c>
      <c r="O810" t="str">
        <f t="shared" si="98"/>
        <v>food</v>
      </c>
      <c r="P810" t="str">
        <f t="shared" si="99"/>
        <v>food trucks</v>
      </c>
      <c r="Q810" s="4">
        <f t="shared" si="100"/>
        <v>0.30442307692307691</v>
      </c>
      <c r="R810" s="44">
        <f t="shared" si="101"/>
        <v>83.315789473684205</v>
      </c>
      <c r="S810" s="42">
        <f t="shared" si="102"/>
        <v>17</v>
      </c>
      <c r="T810" s="5">
        <f t="shared" si="103"/>
        <v>4.9009287925696592</v>
      </c>
    </row>
    <row r="811" spans="1:20" x14ac:dyDescent="0.35">
      <c r="A811">
        <v>809</v>
      </c>
      <c r="B811" t="s">
        <v>1599</v>
      </c>
      <c r="C811" s="3" t="s">
        <v>1653</v>
      </c>
      <c r="D811" s="5">
        <v>140800</v>
      </c>
      <c r="E811" s="5">
        <v>88536</v>
      </c>
      <c r="F811" t="s">
        <v>14</v>
      </c>
      <c r="G811">
        <v>2108</v>
      </c>
      <c r="H811" t="s">
        <v>98</v>
      </c>
      <c r="I811" t="s">
        <v>99</v>
      </c>
      <c r="J811">
        <v>1344920400</v>
      </c>
      <c r="K811">
        <v>1345006800</v>
      </c>
      <c r="L811" s="11">
        <f t="shared" si="96"/>
        <v>41135.208333333336</v>
      </c>
      <c r="M811" s="11">
        <f t="shared" si="97"/>
        <v>41136.208333333336</v>
      </c>
      <c r="N811" t="s">
        <v>42</v>
      </c>
      <c r="O811" t="str">
        <f t="shared" si="98"/>
        <v>film &amp; video</v>
      </c>
      <c r="P811" t="str">
        <f t="shared" si="99"/>
        <v>documentary</v>
      </c>
      <c r="Q811" s="4">
        <f t="shared" si="100"/>
        <v>0.62880681818181816</v>
      </c>
      <c r="R811" s="44">
        <f t="shared" si="101"/>
        <v>42</v>
      </c>
      <c r="S811" s="42">
        <f t="shared" si="102"/>
        <v>1</v>
      </c>
      <c r="T811" s="5">
        <f t="shared" si="103"/>
        <v>42</v>
      </c>
    </row>
    <row r="812" spans="1:20" x14ac:dyDescent="0.35">
      <c r="A812">
        <v>810</v>
      </c>
      <c r="B812" t="s">
        <v>1654</v>
      </c>
      <c r="C812" s="3" t="s">
        <v>1655</v>
      </c>
      <c r="D812" s="5">
        <v>6400</v>
      </c>
      <c r="E812" s="5">
        <v>12360</v>
      </c>
      <c r="F812" t="s">
        <v>20</v>
      </c>
      <c r="G812">
        <v>221</v>
      </c>
      <c r="H812" t="s">
        <v>21</v>
      </c>
      <c r="I812" t="s">
        <v>22</v>
      </c>
      <c r="J812">
        <v>1511848800</v>
      </c>
      <c r="K812">
        <v>1512712800</v>
      </c>
      <c r="L812" s="11">
        <f t="shared" si="96"/>
        <v>43067.25</v>
      </c>
      <c r="M812" s="11">
        <f t="shared" si="97"/>
        <v>43077.25</v>
      </c>
      <c r="N812" t="s">
        <v>33</v>
      </c>
      <c r="O812" t="str">
        <f t="shared" si="98"/>
        <v>theater</v>
      </c>
      <c r="P812" t="str">
        <f t="shared" si="99"/>
        <v>plays</v>
      </c>
      <c r="Q812" s="4">
        <f t="shared" si="100"/>
        <v>1.9312499999999999</v>
      </c>
      <c r="R812" s="44">
        <f t="shared" si="101"/>
        <v>55.927601809954751</v>
      </c>
      <c r="S812" s="42">
        <f t="shared" si="102"/>
        <v>10</v>
      </c>
      <c r="T812" s="5">
        <f t="shared" si="103"/>
        <v>5.5927601809954748</v>
      </c>
    </row>
    <row r="813" spans="1:20" x14ac:dyDescent="0.35">
      <c r="A813">
        <v>811</v>
      </c>
      <c r="B813" t="s">
        <v>1656</v>
      </c>
      <c r="C813" s="3" t="s">
        <v>1657</v>
      </c>
      <c r="D813" s="5">
        <v>92500</v>
      </c>
      <c r="E813" s="5">
        <v>71320</v>
      </c>
      <c r="F813" t="s">
        <v>14</v>
      </c>
      <c r="G813">
        <v>679</v>
      </c>
      <c r="H813" t="s">
        <v>21</v>
      </c>
      <c r="I813" t="s">
        <v>22</v>
      </c>
      <c r="J813">
        <v>1452319200</v>
      </c>
      <c r="K813">
        <v>1452492000</v>
      </c>
      <c r="L813" s="11">
        <f t="shared" si="96"/>
        <v>42378.25</v>
      </c>
      <c r="M813" s="11">
        <f t="shared" si="97"/>
        <v>42380.25</v>
      </c>
      <c r="N813" t="s">
        <v>89</v>
      </c>
      <c r="O813" t="str">
        <f t="shared" si="98"/>
        <v>games</v>
      </c>
      <c r="P813" t="str">
        <f t="shared" si="99"/>
        <v>video games</v>
      </c>
      <c r="Q813" s="4">
        <f t="shared" si="100"/>
        <v>0.77102702702702708</v>
      </c>
      <c r="R813" s="44">
        <f t="shared" si="101"/>
        <v>105.03681885125184</v>
      </c>
      <c r="S813" s="42">
        <f t="shared" si="102"/>
        <v>2</v>
      </c>
      <c r="T813" s="5">
        <f t="shared" si="103"/>
        <v>52.518409425625919</v>
      </c>
    </row>
    <row r="814" spans="1:20" x14ac:dyDescent="0.35">
      <c r="A814">
        <v>812</v>
      </c>
      <c r="B814" t="s">
        <v>1658</v>
      </c>
      <c r="C814" s="3" t="s">
        <v>1659</v>
      </c>
      <c r="D814" s="5">
        <v>59700</v>
      </c>
      <c r="E814" s="5">
        <v>134640</v>
      </c>
      <c r="F814" t="s">
        <v>20</v>
      </c>
      <c r="G814">
        <v>2805</v>
      </c>
      <c r="H814" t="s">
        <v>15</v>
      </c>
      <c r="I814" t="s">
        <v>16</v>
      </c>
      <c r="J814">
        <v>1523854800</v>
      </c>
      <c r="K814">
        <v>1524286800</v>
      </c>
      <c r="L814" s="11">
        <f t="shared" si="96"/>
        <v>43206.208333333328</v>
      </c>
      <c r="M814" s="11">
        <f t="shared" si="97"/>
        <v>43211.208333333328</v>
      </c>
      <c r="N814" t="s">
        <v>68</v>
      </c>
      <c r="O814" t="str">
        <f t="shared" si="98"/>
        <v>publishing</v>
      </c>
      <c r="P814" t="str">
        <f t="shared" si="99"/>
        <v>nonfiction</v>
      </c>
      <c r="Q814" s="4">
        <f t="shared" si="100"/>
        <v>2.2552763819095478</v>
      </c>
      <c r="R814" s="44">
        <f t="shared" si="101"/>
        <v>48</v>
      </c>
      <c r="S814" s="42">
        <f t="shared" si="102"/>
        <v>5</v>
      </c>
      <c r="T814" s="5">
        <f t="shared" si="103"/>
        <v>9.6</v>
      </c>
    </row>
    <row r="815" spans="1:20" x14ac:dyDescent="0.35">
      <c r="A815">
        <v>813</v>
      </c>
      <c r="B815" t="s">
        <v>1660</v>
      </c>
      <c r="C815" s="3" t="s">
        <v>1661</v>
      </c>
      <c r="D815" s="5">
        <v>3200</v>
      </c>
      <c r="E815" s="5">
        <v>7661</v>
      </c>
      <c r="F815" t="s">
        <v>20</v>
      </c>
      <c r="G815">
        <v>68</v>
      </c>
      <c r="H815" t="s">
        <v>21</v>
      </c>
      <c r="I815" t="s">
        <v>22</v>
      </c>
      <c r="J815">
        <v>1346043600</v>
      </c>
      <c r="K815">
        <v>1346907600</v>
      </c>
      <c r="L815" s="11">
        <f t="shared" si="96"/>
        <v>41148.208333333336</v>
      </c>
      <c r="M815" s="11">
        <f t="shared" si="97"/>
        <v>41158.208333333336</v>
      </c>
      <c r="N815" t="s">
        <v>89</v>
      </c>
      <c r="O815" t="str">
        <f t="shared" si="98"/>
        <v>games</v>
      </c>
      <c r="P815" t="str">
        <f t="shared" si="99"/>
        <v>video games</v>
      </c>
      <c r="Q815" s="4">
        <f t="shared" si="100"/>
        <v>2.3940625</v>
      </c>
      <c r="R815" s="44">
        <f t="shared" si="101"/>
        <v>112.66176470588235</v>
      </c>
      <c r="S815" s="42">
        <f t="shared" si="102"/>
        <v>10</v>
      </c>
      <c r="T815" s="5">
        <f t="shared" si="103"/>
        <v>11.266176470588235</v>
      </c>
    </row>
    <row r="816" spans="1:20" x14ac:dyDescent="0.35">
      <c r="A816">
        <v>814</v>
      </c>
      <c r="B816" t="s">
        <v>1662</v>
      </c>
      <c r="C816" s="3" t="s">
        <v>1663</v>
      </c>
      <c r="D816" s="5">
        <v>3200</v>
      </c>
      <c r="E816" s="5">
        <v>2950</v>
      </c>
      <c r="F816" t="s">
        <v>14</v>
      </c>
      <c r="G816">
        <v>36</v>
      </c>
      <c r="H816" t="s">
        <v>36</v>
      </c>
      <c r="I816" t="s">
        <v>37</v>
      </c>
      <c r="J816">
        <v>1464325200</v>
      </c>
      <c r="K816">
        <v>1464498000</v>
      </c>
      <c r="L816" s="11">
        <f t="shared" si="96"/>
        <v>42517.208333333328</v>
      </c>
      <c r="M816" s="11">
        <f t="shared" si="97"/>
        <v>42519.208333333328</v>
      </c>
      <c r="N816" t="s">
        <v>23</v>
      </c>
      <c r="O816" t="str">
        <f t="shared" si="98"/>
        <v>music</v>
      </c>
      <c r="P816" t="str">
        <f t="shared" si="99"/>
        <v>rock</v>
      </c>
      <c r="Q816" s="4">
        <f t="shared" si="100"/>
        <v>0.921875</v>
      </c>
      <c r="R816" s="44">
        <f t="shared" si="101"/>
        <v>81.944444444444443</v>
      </c>
      <c r="S816" s="42">
        <f t="shared" si="102"/>
        <v>2</v>
      </c>
      <c r="T816" s="5">
        <f t="shared" si="103"/>
        <v>40.972222222222221</v>
      </c>
    </row>
    <row r="817" spans="1:20" ht="31" x14ac:dyDescent="0.35">
      <c r="A817">
        <v>815</v>
      </c>
      <c r="B817" t="s">
        <v>1664</v>
      </c>
      <c r="C817" s="3" t="s">
        <v>1665</v>
      </c>
      <c r="D817" s="5">
        <v>9000</v>
      </c>
      <c r="E817" s="5">
        <v>11721</v>
      </c>
      <c r="F817" t="s">
        <v>20</v>
      </c>
      <c r="G817">
        <v>183</v>
      </c>
      <c r="H817" t="s">
        <v>15</v>
      </c>
      <c r="I817" t="s">
        <v>16</v>
      </c>
      <c r="J817">
        <v>1511935200</v>
      </c>
      <c r="K817">
        <v>1514181600</v>
      </c>
      <c r="L817" s="11">
        <f t="shared" si="96"/>
        <v>43068.25</v>
      </c>
      <c r="M817" s="11">
        <f t="shared" si="97"/>
        <v>43094.25</v>
      </c>
      <c r="N817" t="s">
        <v>23</v>
      </c>
      <c r="O817" t="str">
        <f t="shared" si="98"/>
        <v>music</v>
      </c>
      <c r="P817" t="str">
        <f t="shared" si="99"/>
        <v>rock</v>
      </c>
      <c r="Q817" s="4">
        <f t="shared" si="100"/>
        <v>1.3023333333333333</v>
      </c>
      <c r="R817" s="44">
        <f t="shared" si="101"/>
        <v>64.049180327868854</v>
      </c>
      <c r="S817" s="42">
        <f t="shared" si="102"/>
        <v>26</v>
      </c>
      <c r="T817" s="5">
        <f t="shared" si="103"/>
        <v>2.4634300126103406</v>
      </c>
    </row>
    <row r="818" spans="1:20" x14ac:dyDescent="0.35">
      <c r="A818">
        <v>816</v>
      </c>
      <c r="B818" t="s">
        <v>1666</v>
      </c>
      <c r="C818" s="3" t="s">
        <v>1667</v>
      </c>
      <c r="D818" s="5">
        <v>2300</v>
      </c>
      <c r="E818" s="5">
        <v>14150</v>
      </c>
      <c r="F818" t="s">
        <v>20</v>
      </c>
      <c r="G818">
        <v>133</v>
      </c>
      <c r="H818" t="s">
        <v>21</v>
      </c>
      <c r="I818" t="s">
        <v>22</v>
      </c>
      <c r="J818">
        <v>1392012000</v>
      </c>
      <c r="K818">
        <v>1392184800</v>
      </c>
      <c r="L818" s="11">
        <f t="shared" si="96"/>
        <v>41680.25</v>
      </c>
      <c r="M818" s="11">
        <f t="shared" si="97"/>
        <v>41682.25</v>
      </c>
      <c r="N818" t="s">
        <v>33</v>
      </c>
      <c r="O818" t="str">
        <f t="shared" si="98"/>
        <v>theater</v>
      </c>
      <c r="P818" t="str">
        <f t="shared" si="99"/>
        <v>plays</v>
      </c>
      <c r="Q818" s="4">
        <f t="shared" si="100"/>
        <v>6.1521739130434785</v>
      </c>
      <c r="R818" s="44">
        <f t="shared" si="101"/>
        <v>106.39097744360902</v>
      </c>
      <c r="S818" s="42">
        <f t="shared" si="102"/>
        <v>2</v>
      </c>
      <c r="T818" s="5">
        <f t="shared" si="103"/>
        <v>53.195488721804509</v>
      </c>
    </row>
    <row r="819" spans="1:20" x14ac:dyDescent="0.35">
      <c r="A819">
        <v>817</v>
      </c>
      <c r="B819" t="s">
        <v>1668</v>
      </c>
      <c r="C819" s="3" t="s">
        <v>1669</v>
      </c>
      <c r="D819" s="5">
        <v>51300</v>
      </c>
      <c r="E819" s="5">
        <v>189192</v>
      </c>
      <c r="F819" t="s">
        <v>20</v>
      </c>
      <c r="G819">
        <v>2489</v>
      </c>
      <c r="H819" t="s">
        <v>107</v>
      </c>
      <c r="I819" t="s">
        <v>108</v>
      </c>
      <c r="J819">
        <v>1556946000</v>
      </c>
      <c r="K819">
        <v>1559365200</v>
      </c>
      <c r="L819" s="11">
        <f t="shared" si="96"/>
        <v>43589.208333333328</v>
      </c>
      <c r="M819" s="11">
        <f t="shared" si="97"/>
        <v>43617.208333333328</v>
      </c>
      <c r="N819" t="s">
        <v>68</v>
      </c>
      <c r="O819" t="str">
        <f t="shared" si="98"/>
        <v>publishing</v>
      </c>
      <c r="P819" t="str">
        <f t="shared" si="99"/>
        <v>nonfiction</v>
      </c>
      <c r="Q819" s="4">
        <f t="shared" si="100"/>
        <v>3.687953216374269</v>
      </c>
      <c r="R819" s="44">
        <f t="shared" si="101"/>
        <v>76.011249497790274</v>
      </c>
      <c r="S819" s="42">
        <f t="shared" si="102"/>
        <v>28</v>
      </c>
      <c r="T819" s="5">
        <f t="shared" si="103"/>
        <v>2.7146874820639382</v>
      </c>
    </row>
    <row r="820" spans="1:20" x14ac:dyDescent="0.35">
      <c r="A820">
        <v>818</v>
      </c>
      <c r="B820" t="s">
        <v>676</v>
      </c>
      <c r="C820" s="3" t="s">
        <v>1670</v>
      </c>
      <c r="D820" s="5">
        <v>700</v>
      </c>
      <c r="E820" s="5">
        <v>7664</v>
      </c>
      <c r="F820" t="s">
        <v>20</v>
      </c>
      <c r="G820">
        <v>69</v>
      </c>
      <c r="H820" t="s">
        <v>21</v>
      </c>
      <c r="I820" t="s">
        <v>22</v>
      </c>
      <c r="J820">
        <v>1548050400</v>
      </c>
      <c r="K820">
        <v>1549173600</v>
      </c>
      <c r="L820" s="11">
        <f t="shared" si="96"/>
        <v>43486.25</v>
      </c>
      <c r="M820" s="11">
        <f t="shared" si="97"/>
        <v>43499.25</v>
      </c>
      <c r="N820" t="s">
        <v>33</v>
      </c>
      <c r="O820" t="str">
        <f t="shared" si="98"/>
        <v>theater</v>
      </c>
      <c r="P820" t="str">
        <f t="shared" si="99"/>
        <v>plays</v>
      </c>
      <c r="Q820" s="4">
        <f t="shared" si="100"/>
        <v>10.948571428571428</v>
      </c>
      <c r="R820" s="44">
        <f t="shared" si="101"/>
        <v>111.07246376811594</v>
      </c>
      <c r="S820" s="42">
        <f t="shared" si="102"/>
        <v>13</v>
      </c>
      <c r="T820" s="5">
        <f t="shared" si="103"/>
        <v>8.5440356744704573</v>
      </c>
    </row>
    <row r="821" spans="1:20" ht="31" x14ac:dyDescent="0.35">
      <c r="A821">
        <v>819</v>
      </c>
      <c r="B821" t="s">
        <v>1671</v>
      </c>
      <c r="C821" s="3" t="s">
        <v>1672</v>
      </c>
      <c r="D821" s="5">
        <v>8900</v>
      </c>
      <c r="E821" s="5">
        <v>4509</v>
      </c>
      <c r="F821" t="s">
        <v>14</v>
      </c>
      <c r="G821">
        <v>47</v>
      </c>
      <c r="H821" t="s">
        <v>21</v>
      </c>
      <c r="I821" t="s">
        <v>22</v>
      </c>
      <c r="J821">
        <v>1353736800</v>
      </c>
      <c r="K821">
        <v>1355032800</v>
      </c>
      <c r="L821" s="11">
        <f t="shared" si="96"/>
        <v>41237.25</v>
      </c>
      <c r="M821" s="11">
        <f t="shared" si="97"/>
        <v>41252.25</v>
      </c>
      <c r="N821" t="s">
        <v>89</v>
      </c>
      <c r="O821" t="str">
        <f t="shared" si="98"/>
        <v>games</v>
      </c>
      <c r="P821" t="str">
        <f t="shared" si="99"/>
        <v>video games</v>
      </c>
      <c r="Q821" s="4">
        <f t="shared" si="100"/>
        <v>0.50662921348314605</v>
      </c>
      <c r="R821" s="44">
        <f t="shared" si="101"/>
        <v>95.936170212765958</v>
      </c>
      <c r="S821" s="42">
        <f t="shared" si="102"/>
        <v>15</v>
      </c>
      <c r="T821" s="5">
        <f t="shared" si="103"/>
        <v>6.3957446808510641</v>
      </c>
    </row>
    <row r="822" spans="1:20" x14ac:dyDescent="0.35">
      <c r="A822">
        <v>820</v>
      </c>
      <c r="B822" t="s">
        <v>1673</v>
      </c>
      <c r="C822" s="3" t="s">
        <v>1674</v>
      </c>
      <c r="D822" s="5">
        <v>1500</v>
      </c>
      <c r="E822" s="5">
        <v>12009</v>
      </c>
      <c r="F822" t="s">
        <v>20</v>
      </c>
      <c r="G822">
        <v>279</v>
      </c>
      <c r="H822" t="s">
        <v>40</v>
      </c>
      <c r="I822" t="s">
        <v>41</v>
      </c>
      <c r="J822">
        <v>1532840400</v>
      </c>
      <c r="K822">
        <v>1533963600</v>
      </c>
      <c r="L822" s="11">
        <f t="shared" si="96"/>
        <v>43310.208333333328</v>
      </c>
      <c r="M822" s="11">
        <f t="shared" si="97"/>
        <v>43323.208333333328</v>
      </c>
      <c r="N822" t="s">
        <v>23</v>
      </c>
      <c r="O822" t="str">
        <f t="shared" si="98"/>
        <v>music</v>
      </c>
      <c r="P822" t="str">
        <f t="shared" si="99"/>
        <v>rock</v>
      </c>
      <c r="Q822" s="4">
        <f t="shared" si="100"/>
        <v>8.0060000000000002</v>
      </c>
      <c r="R822" s="44">
        <f t="shared" si="101"/>
        <v>43.043010752688176</v>
      </c>
      <c r="S822" s="42">
        <f t="shared" si="102"/>
        <v>13</v>
      </c>
      <c r="T822" s="5">
        <f t="shared" si="103"/>
        <v>3.3110008271298597</v>
      </c>
    </row>
    <row r="823" spans="1:20" x14ac:dyDescent="0.35">
      <c r="A823">
        <v>821</v>
      </c>
      <c r="B823" t="s">
        <v>1675</v>
      </c>
      <c r="C823" s="3" t="s">
        <v>1676</v>
      </c>
      <c r="D823" s="5">
        <v>4900</v>
      </c>
      <c r="E823" s="5">
        <v>14273</v>
      </c>
      <c r="F823" t="s">
        <v>20</v>
      </c>
      <c r="G823">
        <v>210</v>
      </c>
      <c r="H823" t="s">
        <v>21</v>
      </c>
      <c r="I823" t="s">
        <v>22</v>
      </c>
      <c r="J823">
        <v>1488261600</v>
      </c>
      <c r="K823">
        <v>1489381200</v>
      </c>
      <c r="L823" s="11">
        <f t="shared" si="96"/>
        <v>42794.25</v>
      </c>
      <c r="M823" s="11">
        <f t="shared" si="97"/>
        <v>42807.208333333328</v>
      </c>
      <c r="N823" t="s">
        <v>42</v>
      </c>
      <c r="O823" t="str">
        <f t="shared" si="98"/>
        <v>film &amp; video</v>
      </c>
      <c r="P823" t="str">
        <f t="shared" si="99"/>
        <v>documentary</v>
      </c>
      <c r="Q823" s="4">
        <f t="shared" si="100"/>
        <v>2.9128571428571428</v>
      </c>
      <c r="R823" s="44">
        <f t="shared" si="101"/>
        <v>67.966666666666669</v>
      </c>
      <c r="S823" s="42">
        <f t="shared" si="102"/>
        <v>12.958333333328483</v>
      </c>
      <c r="T823" s="5">
        <f t="shared" si="103"/>
        <v>5.2450160771723819</v>
      </c>
    </row>
    <row r="824" spans="1:20" x14ac:dyDescent="0.35">
      <c r="A824">
        <v>822</v>
      </c>
      <c r="B824" t="s">
        <v>1677</v>
      </c>
      <c r="C824" s="3" t="s">
        <v>1678</v>
      </c>
      <c r="D824" s="5">
        <v>54000</v>
      </c>
      <c r="E824" s="5">
        <v>188982</v>
      </c>
      <c r="F824" t="s">
        <v>20</v>
      </c>
      <c r="G824">
        <v>2100</v>
      </c>
      <c r="H824" t="s">
        <v>21</v>
      </c>
      <c r="I824" t="s">
        <v>22</v>
      </c>
      <c r="J824">
        <v>1393567200</v>
      </c>
      <c r="K824">
        <v>1395032400</v>
      </c>
      <c r="L824" s="11">
        <f t="shared" si="96"/>
        <v>41698.25</v>
      </c>
      <c r="M824" s="11">
        <f t="shared" si="97"/>
        <v>41715.208333333336</v>
      </c>
      <c r="N824" t="s">
        <v>23</v>
      </c>
      <c r="O824" t="str">
        <f t="shared" si="98"/>
        <v>music</v>
      </c>
      <c r="P824" t="str">
        <f t="shared" si="99"/>
        <v>rock</v>
      </c>
      <c r="Q824" s="4">
        <f t="shared" si="100"/>
        <v>3.4996666666666667</v>
      </c>
      <c r="R824" s="44">
        <f t="shared" si="101"/>
        <v>89.991428571428571</v>
      </c>
      <c r="S824" s="42">
        <f t="shared" si="102"/>
        <v>16.958333333335759</v>
      </c>
      <c r="T824" s="5">
        <f t="shared" si="103"/>
        <v>5.3066198666191076</v>
      </c>
    </row>
    <row r="825" spans="1:20" x14ac:dyDescent="0.35">
      <c r="A825">
        <v>823</v>
      </c>
      <c r="B825" t="s">
        <v>1679</v>
      </c>
      <c r="C825" s="3" t="s">
        <v>1680</v>
      </c>
      <c r="D825" s="5">
        <v>4100</v>
      </c>
      <c r="E825" s="5">
        <v>14640</v>
      </c>
      <c r="F825" t="s">
        <v>20</v>
      </c>
      <c r="G825">
        <v>252</v>
      </c>
      <c r="H825" t="s">
        <v>21</v>
      </c>
      <c r="I825" t="s">
        <v>22</v>
      </c>
      <c r="J825">
        <v>1410325200</v>
      </c>
      <c r="K825">
        <v>1412485200</v>
      </c>
      <c r="L825" s="11">
        <f t="shared" si="96"/>
        <v>41892.208333333336</v>
      </c>
      <c r="M825" s="11">
        <f t="shared" si="97"/>
        <v>41917.208333333336</v>
      </c>
      <c r="N825" t="s">
        <v>23</v>
      </c>
      <c r="O825" t="str">
        <f t="shared" si="98"/>
        <v>music</v>
      </c>
      <c r="P825" t="str">
        <f t="shared" si="99"/>
        <v>rock</v>
      </c>
      <c r="Q825" s="4">
        <f t="shared" si="100"/>
        <v>3.5707317073170732</v>
      </c>
      <c r="R825" s="44">
        <f t="shared" si="101"/>
        <v>58.095238095238095</v>
      </c>
      <c r="S825" s="42">
        <f t="shared" si="102"/>
        <v>25</v>
      </c>
      <c r="T825" s="5">
        <f t="shared" si="103"/>
        <v>2.323809523809524</v>
      </c>
    </row>
    <row r="826" spans="1:20" x14ac:dyDescent="0.35">
      <c r="A826">
        <v>824</v>
      </c>
      <c r="B826" t="s">
        <v>1681</v>
      </c>
      <c r="C826" s="3" t="s">
        <v>1682</v>
      </c>
      <c r="D826" s="5">
        <v>85000</v>
      </c>
      <c r="E826" s="5">
        <v>107516</v>
      </c>
      <c r="F826" t="s">
        <v>20</v>
      </c>
      <c r="G826">
        <v>1280</v>
      </c>
      <c r="H826" t="s">
        <v>21</v>
      </c>
      <c r="I826" t="s">
        <v>22</v>
      </c>
      <c r="J826">
        <v>1276923600</v>
      </c>
      <c r="K826">
        <v>1279688400</v>
      </c>
      <c r="L826" s="11">
        <f t="shared" si="96"/>
        <v>40348.208333333336</v>
      </c>
      <c r="M826" s="11">
        <f t="shared" si="97"/>
        <v>40380.208333333336</v>
      </c>
      <c r="N826" t="s">
        <v>68</v>
      </c>
      <c r="O826" t="str">
        <f t="shared" si="98"/>
        <v>publishing</v>
      </c>
      <c r="P826" t="str">
        <f t="shared" si="99"/>
        <v>nonfiction</v>
      </c>
      <c r="Q826" s="4">
        <f t="shared" si="100"/>
        <v>1.2648941176470587</v>
      </c>
      <c r="R826" s="44">
        <f t="shared" si="101"/>
        <v>83.996875000000003</v>
      </c>
      <c r="S826" s="42">
        <f t="shared" si="102"/>
        <v>32</v>
      </c>
      <c r="T826" s="5">
        <f t="shared" si="103"/>
        <v>2.6249023437500001</v>
      </c>
    </row>
    <row r="827" spans="1:20" x14ac:dyDescent="0.35">
      <c r="A827">
        <v>825</v>
      </c>
      <c r="B827" t="s">
        <v>1683</v>
      </c>
      <c r="C827" s="3" t="s">
        <v>1684</v>
      </c>
      <c r="D827" s="5">
        <v>3600</v>
      </c>
      <c r="E827" s="5">
        <v>13950</v>
      </c>
      <c r="F827" t="s">
        <v>20</v>
      </c>
      <c r="G827">
        <v>157</v>
      </c>
      <c r="H827" t="s">
        <v>40</v>
      </c>
      <c r="I827" t="s">
        <v>41</v>
      </c>
      <c r="J827">
        <v>1500958800</v>
      </c>
      <c r="K827">
        <v>1501995600</v>
      </c>
      <c r="L827" s="11">
        <f t="shared" si="96"/>
        <v>42941.208333333328</v>
      </c>
      <c r="M827" s="11">
        <f t="shared" si="97"/>
        <v>42953.208333333328</v>
      </c>
      <c r="N827" t="s">
        <v>100</v>
      </c>
      <c r="O827" t="str">
        <f t="shared" si="98"/>
        <v>film &amp; video</v>
      </c>
      <c r="P827" t="str">
        <f t="shared" si="99"/>
        <v>shorts</v>
      </c>
      <c r="Q827" s="4">
        <f t="shared" si="100"/>
        <v>3.875</v>
      </c>
      <c r="R827" s="44">
        <f t="shared" si="101"/>
        <v>88.853503184713375</v>
      </c>
      <c r="S827" s="42">
        <f t="shared" si="102"/>
        <v>12</v>
      </c>
      <c r="T827" s="5">
        <f t="shared" si="103"/>
        <v>7.4044585987261149</v>
      </c>
    </row>
    <row r="828" spans="1:20" ht="31" x14ac:dyDescent="0.35">
      <c r="A828">
        <v>826</v>
      </c>
      <c r="B828" t="s">
        <v>1685</v>
      </c>
      <c r="C828" s="3" t="s">
        <v>1686</v>
      </c>
      <c r="D828" s="5">
        <v>2800</v>
      </c>
      <c r="E828" s="5">
        <v>12797</v>
      </c>
      <c r="F828" t="s">
        <v>20</v>
      </c>
      <c r="G828">
        <v>194</v>
      </c>
      <c r="H828" t="s">
        <v>21</v>
      </c>
      <c r="I828" t="s">
        <v>22</v>
      </c>
      <c r="J828">
        <v>1292220000</v>
      </c>
      <c r="K828">
        <v>1294639200</v>
      </c>
      <c r="L828" s="11">
        <f t="shared" si="96"/>
        <v>40525.25</v>
      </c>
      <c r="M828" s="11">
        <f t="shared" si="97"/>
        <v>40553.25</v>
      </c>
      <c r="N828" t="s">
        <v>33</v>
      </c>
      <c r="O828" t="str">
        <f t="shared" si="98"/>
        <v>theater</v>
      </c>
      <c r="P828" t="str">
        <f t="shared" si="99"/>
        <v>plays</v>
      </c>
      <c r="Q828" s="4">
        <f t="shared" si="100"/>
        <v>4.5703571428571426</v>
      </c>
      <c r="R828" s="44">
        <f t="shared" si="101"/>
        <v>65.963917525773198</v>
      </c>
      <c r="S828" s="42">
        <f t="shared" si="102"/>
        <v>28</v>
      </c>
      <c r="T828" s="5">
        <f t="shared" si="103"/>
        <v>2.3558541973490428</v>
      </c>
    </row>
    <row r="829" spans="1:20" ht="31" x14ac:dyDescent="0.35">
      <c r="A829">
        <v>827</v>
      </c>
      <c r="B829" t="s">
        <v>1687</v>
      </c>
      <c r="C829" s="3" t="s">
        <v>1688</v>
      </c>
      <c r="D829" s="5">
        <v>2300</v>
      </c>
      <c r="E829" s="5">
        <v>6134</v>
      </c>
      <c r="F829" t="s">
        <v>20</v>
      </c>
      <c r="G829">
        <v>82</v>
      </c>
      <c r="H829" t="s">
        <v>26</v>
      </c>
      <c r="I829" t="s">
        <v>27</v>
      </c>
      <c r="J829">
        <v>1304398800</v>
      </c>
      <c r="K829">
        <v>1305435600</v>
      </c>
      <c r="L829" s="11">
        <f t="shared" si="96"/>
        <v>40666.208333333336</v>
      </c>
      <c r="M829" s="11">
        <f t="shared" si="97"/>
        <v>40678.208333333336</v>
      </c>
      <c r="N829" t="s">
        <v>53</v>
      </c>
      <c r="O829" t="str">
        <f t="shared" si="98"/>
        <v>film &amp; video</v>
      </c>
      <c r="P829" t="str">
        <f t="shared" si="99"/>
        <v>drama</v>
      </c>
      <c r="Q829" s="4">
        <f t="shared" si="100"/>
        <v>2.6669565217391304</v>
      </c>
      <c r="R829" s="44">
        <f t="shared" si="101"/>
        <v>74.804878048780495</v>
      </c>
      <c r="S829" s="42">
        <f t="shared" si="102"/>
        <v>12</v>
      </c>
      <c r="T829" s="5">
        <f t="shared" si="103"/>
        <v>6.2337398373983746</v>
      </c>
    </row>
    <row r="830" spans="1:20" ht="31" x14ac:dyDescent="0.35">
      <c r="A830">
        <v>828</v>
      </c>
      <c r="B830" t="s">
        <v>1689</v>
      </c>
      <c r="C830" s="3" t="s">
        <v>1690</v>
      </c>
      <c r="D830" s="5">
        <v>7100</v>
      </c>
      <c r="E830" s="5">
        <v>4899</v>
      </c>
      <c r="F830" t="s">
        <v>14</v>
      </c>
      <c r="G830">
        <v>70</v>
      </c>
      <c r="H830" t="s">
        <v>21</v>
      </c>
      <c r="I830" t="s">
        <v>22</v>
      </c>
      <c r="J830">
        <v>1535432400</v>
      </c>
      <c r="K830">
        <v>1537592400</v>
      </c>
      <c r="L830" s="11">
        <f t="shared" si="96"/>
        <v>43340.208333333328</v>
      </c>
      <c r="M830" s="11">
        <f t="shared" si="97"/>
        <v>43365.208333333328</v>
      </c>
      <c r="N830" t="s">
        <v>33</v>
      </c>
      <c r="O830" t="str">
        <f t="shared" si="98"/>
        <v>theater</v>
      </c>
      <c r="P830" t="str">
        <f t="shared" si="99"/>
        <v>plays</v>
      </c>
      <c r="Q830" s="4">
        <f t="shared" si="100"/>
        <v>0.69</v>
      </c>
      <c r="R830" s="44">
        <f t="shared" si="101"/>
        <v>69.98571428571428</v>
      </c>
      <c r="S830" s="42">
        <f t="shared" si="102"/>
        <v>25</v>
      </c>
      <c r="T830" s="5">
        <f t="shared" si="103"/>
        <v>2.7994285714285714</v>
      </c>
    </row>
    <row r="831" spans="1:20" x14ac:dyDescent="0.35">
      <c r="A831">
        <v>829</v>
      </c>
      <c r="B831" t="s">
        <v>1691</v>
      </c>
      <c r="C831" s="3" t="s">
        <v>1692</v>
      </c>
      <c r="D831" s="5">
        <v>9600</v>
      </c>
      <c r="E831" s="5">
        <v>4929</v>
      </c>
      <c r="F831" t="s">
        <v>14</v>
      </c>
      <c r="G831">
        <v>154</v>
      </c>
      <c r="H831" t="s">
        <v>21</v>
      </c>
      <c r="I831" t="s">
        <v>22</v>
      </c>
      <c r="J831">
        <v>1433826000</v>
      </c>
      <c r="K831">
        <v>1435122000</v>
      </c>
      <c r="L831" s="11">
        <f t="shared" si="96"/>
        <v>42164.208333333328</v>
      </c>
      <c r="M831" s="11">
        <f t="shared" si="97"/>
        <v>42179.208333333328</v>
      </c>
      <c r="N831" t="s">
        <v>33</v>
      </c>
      <c r="O831" t="str">
        <f t="shared" si="98"/>
        <v>theater</v>
      </c>
      <c r="P831" t="str">
        <f t="shared" si="99"/>
        <v>plays</v>
      </c>
      <c r="Q831" s="4">
        <f t="shared" si="100"/>
        <v>0.51343749999999999</v>
      </c>
      <c r="R831" s="44">
        <f t="shared" si="101"/>
        <v>32.006493506493506</v>
      </c>
      <c r="S831" s="42">
        <f t="shared" si="102"/>
        <v>15</v>
      </c>
      <c r="T831" s="5">
        <f t="shared" si="103"/>
        <v>2.1337662337662335</v>
      </c>
    </row>
    <row r="832" spans="1:20" ht="31" x14ac:dyDescent="0.35">
      <c r="A832">
        <v>830</v>
      </c>
      <c r="B832" t="s">
        <v>1693</v>
      </c>
      <c r="C832" s="3" t="s">
        <v>1694</v>
      </c>
      <c r="D832" s="5">
        <v>121600</v>
      </c>
      <c r="E832" s="5">
        <v>1424</v>
      </c>
      <c r="F832" t="s">
        <v>14</v>
      </c>
      <c r="G832">
        <v>22</v>
      </c>
      <c r="H832" t="s">
        <v>21</v>
      </c>
      <c r="I832" t="s">
        <v>22</v>
      </c>
      <c r="J832">
        <v>1514959200</v>
      </c>
      <c r="K832">
        <v>1520056800</v>
      </c>
      <c r="L832" s="11">
        <f t="shared" si="96"/>
        <v>43103.25</v>
      </c>
      <c r="M832" s="11">
        <f t="shared" si="97"/>
        <v>43162.25</v>
      </c>
      <c r="N832" t="s">
        <v>33</v>
      </c>
      <c r="O832" t="str">
        <f t="shared" si="98"/>
        <v>theater</v>
      </c>
      <c r="P832" t="str">
        <f t="shared" si="99"/>
        <v>plays</v>
      </c>
      <c r="Q832" s="4">
        <f t="shared" si="100"/>
        <v>1.1710526315789473E-2</v>
      </c>
      <c r="R832" s="44">
        <f t="shared" si="101"/>
        <v>64.727272727272734</v>
      </c>
      <c r="S832" s="42">
        <f t="shared" si="102"/>
        <v>59</v>
      </c>
      <c r="T832" s="5">
        <f t="shared" si="103"/>
        <v>1.0970724191063175</v>
      </c>
    </row>
    <row r="833" spans="1:20" ht="31" x14ac:dyDescent="0.35">
      <c r="A833">
        <v>831</v>
      </c>
      <c r="B833" t="s">
        <v>1695</v>
      </c>
      <c r="C833" s="3" t="s">
        <v>1696</v>
      </c>
      <c r="D833" s="5">
        <v>97100</v>
      </c>
      <c r="E833" s="5">
        <v>105817</v>
      </c>
      <c r="F833" t="s">
        <v>20</v>
      </c>
      <c r="G833">
        <v>4233</v>
      </c>
      <c r="H833" t="s">
        <v>21</v>
      </c>
      <c r="I833" t="s">
        <v>22</v>
      </c>
      <c r="J833">
        <v>1332738000</v>
      </c>
      <c r="K833">
        <v>1335675600</v>
      </c>
      <c r="L833" s="11">
        <f t="shared" si="96"/>
        <v>40994.208333333336</v>
      </c>
      <c r="M833" s="11">
        <f t="shared" si="97"/>
        <v>41028.208333333336</v>
      </c>
      <c r="N833" t="s">
        <v>122</v>
      </c>
      <c r="O833" t="str">
        <f t="shared" si="98"/>
        <v>photography</v>
      </c>
      <c r="P833" t="str">
        <f t="shared" si="99"/>
        <v>photography books</v>
      </c>
      <c r="Q833" s="4">
        <f t="shared" si="100"/>
        <v>1.089773429454171</v>
      </c>
      <c r="R833" s="44">
        <f t="shared" si="101"/>
        <v>24.998110087408456</v>
      </c>
      <c r="S833" s="42">
        <f t="shared" si="102"/>
        <v>34</v>
      </c>
      <c r="T833" s="5">
        <f t="shared" si="103"/>
        <v>0.7352385319826017</v>
      </c>
    </row>
    <row r="834" spans="1:20" x14ac:dyDescent="0.35">
      <c r="A834">
        <v>832</v>
      </c>
      <c r="B834" t="s">
        <v>1697</v>
      </c>
      <c r="C834" s="3" t="s">
        <v>1698</v>
      </c>
      <c r="D834" s="5">
        <v>43200</v>
      </c>
      <c r="E834" s="5">
        <v>136156</v>
      </c>
      <c r="F834" t="s">
        <v>20</v>
      </c>
      <c r="G834">
        <v>1297</v>
      </c>
      <c r="H834" t="s">
        <v>36</v>
      </c>
      <c r="I834" t="s">
        <v>37</v>
      </c>
      <c r="J834">
        <v>1445490000</v>
      </c>
      <c r="K834">
        <v>1448431200</v>
      </c>
      <c r="L834" s="11">
        <f t="shared" ref="L834:L897" si="104">J834 / 86400 + DATE(1970,1,1)</f>
        <v>42299.208333333328</v>
      </c>
      <c r="M834" s="11">
        <f t="shared" ref="M834:M897" si="105">K834 / 86400 + DATE(1970,1,1)</f>
        <v>42333.25</v>
      </c>
      <c r="N834" t="s">
        <v>206</v>
      </c>
      <c r="O834" t="str">
        <f t="shared" ref="O834:O897" si="106">LEFT(N834, FIND("/", N834)-1)</f>
        <v>publishing</v>
      </c>
      <c r="P834" t="str">
        <f t="shared" ref="P834:P897" si="107">RIGHT(N834, LEN(N834) -FIND("/", N834))</f>
        <v>translations</v>
      </c>
      <c r="Q834" s="4">
        <f t="shared" ref="Q834:Q897" si="108">E834/D834</f>
        <v>3.1517592592592591</v>
      </c>
      <c r="R834" s="44">
        <f t="shared" ref="R834:R897" si="109">IFERROR(E834/G834, "n/a")</f>
        <v>104.97764070932922</v>
      </c>
      <c r="S834" s="42">
        <f t="shared" ref="S834:S897" si="110">M834-L834</f>
        <v>34.041666666671517</v>
      </c>
      <c r="T834" s="5">
        <f t="shared" ref="T834:T897" si="111">IFERROR(R834/S834, "N/A")</f>
        <v>3.0837985030887909</v>
      </c>
    </row>
    <row r="835" spans="1:20" x14ac:dyDescent="0.35">
      <c r="A835">
        <v>833</v>
      </c>
      <c r="B835" t="s">
        <v>1699</v>
      </c>
      <c r="C835" s="3" t="s">
        <v>1700</v>
      </c>
      <c r="D835" s="5">
        <v>6800</v>
      </c>
      <c r="E835" s="5">
        <v>10723</v>
      </c>
      <c r="F835" t="s">
        <v>20</v>
      </c>
      <c r="G835">
        <v>165</v>
      </c>
      <c r="H835" t="s">
        <v>36</v>
      </c>
      <c r="I835" t="s">
        <v>37</v>
      </c>
      <c r="J835">
        <v>1297663200</v>
      </c>
      <c r="K835">
        <v>1298613600</v>
      </c>
      <c r="L835" s="11">
        <f t="shared" si="104"/>
        <v>40588.25</v>
      </c>
      <c r="M835" s="11">
        <f t="shared" si="105"/>
        <v>40599.25</v>
      </c>
      <c r="N835" t="s">
        <v>206</v>
      </c>
      <c r="O835" t="str">
        <f t="shared" si="106"/>
        <v>publishing</v>
      </c>
      <c r="P835" t="str">
        <f t="shared" si="107"/>
        <v>translations</v>
      </c>
      <c r="Q835" s="4">
        <f t="shared" si="108"/>
        <v>1.5769117647058823</v>
      </c>
      <c r="R835" s="44">
        <f t="shared" si="109"/>
        <v>64.987878787878785</v>
      </c>
      <c r="S835" s="42">
        <f t="shared" si="110"/>
        <v>11</v>
      </c>
      <c r="T835" s="5">
        <f t="shared" si="111"/>
        <v>5.9079889807162536</v>
      </c>
    </row>
    <row r="836" spans="1:20" x14ac:dyDescent="0.35">
      <c r="A836">
        <v>834</v>
      </c>
      <c r="B836" t="s">
        <v>1701</v>
      </c>
      <c r="C836" s="3" t="s">
        <v>1702</v>
      </c>
      <c r="D836" s="5">
        <v>7300</v>
      </c>
      <c r="E836" s="5">
        <v>11228</v>
      </c>
      <c r="F836" t="s">
        <v>20</v>
      </c>
      <c r="G836">
        <v>119</v>
      </c>
      <c r="H836" t="s">
        <v>21</v>
      </c>
      <c r="I836" t="s">
        <v>22</v>
      </c>
      <c r="J836">
        <v>1371963600</v>
      </c>
      <c r="K836">
        <v>1372482000</v>
      </c>
      <c r="L836" s="11">
        <f t="shared" si="104"/>
        <v>41448.208333333336</v>
      </c>
      <c r="M836" s="11">
        <f t="shared" si="105"/>
        <v>41454.208333333336</v>
      </c>
      <c r="N836" t="s">
        <v>33</v>
      </c>
      <c r="O836" t="str">
        <f t="shared" si="106"/>
        <v>theater</v>
      </c>
      <c r="P836" t="str">
        <f t="shared" si="107"/>
        <v>plays</v>
      </c>
      <c r="Q836" s="4">
        <f t="shared" si="108"/>
        <v>1.5380821917808218</v>
      </c>
      <c r="R836" s="44">
        <f t="shared" si="109"/>
        <v>94.352941176470594</v>
      </c>
      <c r="S836" s="42">
        <f t="shared" si="110"/>
        <v>6</v>
      </c>
      <c r="T836" s="5">
        <f t="shared" si="111"/>
        <v>15.725490196078432</v>
      </c>
    </row>
    <row r="837" spans="1:20" x14ac:dyDescent="0.35">
      <c r="A837">
        <v>835</v>
      </c>
      <c r="B837" t="s">
        <v>1703</v>
      </c>
      <c r="C837" s="3" t="s">
        <v>1704</v>
      </c>
      <c r="D837" s="5">
        <v>86200</v>
      </c>
      <c r="E837" s="5">
        <v>77355</v>
      </c>
      <c r="F837" t="s">
        <v>14</v>
      </c>
      <c r="G837">
        <v>1758</v>
      </c>
      <c r="H837" t="s">
        <v>21</v>
      </c>
      <c r="I837" t="s">
        <v>22</v>
      </c>
      <c r="J837">
        <v>1425103200</v>
      </c>
      <c r="K837">
        <v>1425621600</v>
      </c>
      <c r="L837" s="11">
        <f t="shared" si="104"/>
        <v>42063.25</v>
      </c>
      <c r="M837" s="11">
        <f t="shared" si="105"/>
        <v>42069.25</v>
      </c>
      <c r="N837" t="s">
        <v>28</v>
      </c>
      <c r="O837" t="str">
        <f t="shared" si="106"/>
        <v>technology</v>
      </c>
      <c r="P837" t="str">
        <f t="shared" si="107"/>
        <v>web</v>
      </c>
      <c r="Q837" s="4">
        <f t="shared" si="108"/>
        <v>0.89738979118329465</v>
      </c>
      <c r="R837" s="44">
        <f t="shared" si="109"/>
        <v>44.001706484641637</v>
      </c>
      <c r="S837" s="42">
        <f t="shared" si="110"/>
        <v>6</v>
      </c>
      <c r="T837" s="5">
        <f t="shared" si="111"/>
        <v>7.3336177474402726</v>
      </c>
    </row>
    <row r="838" spans="1:20" x14ac:dyDescent="0.35">
      <c r="A838">
        <v>836</v>
      </c>
      <c r="B838" t="s">
        <v>1705</v>
      </c>
      <c r="C838" s="3" t="s">
        <v>1706</v>
      </c>
      <c r="D838" s="5">
        <v>8100</v>
      </c>
      <c r="E838" s="5">
        <v>6086</v>
      </c>
      <c r="F838" t="s">
        <v>14</v>
      </c>
      <c r="G838">
        <v>94</v>
      </c>
      <c r="H838" t="s">
        <v>21</v>
      </c>
      <c r="I838" t="s">
        <v>22</v>
      </c>
      <c r="J838">
        <v>1265349600</v>
      </c>
      <c r="K838">
        <v>1266300000</v>
      </c>
      <c r="L838" s="11">
        <f t="shared" si="104"/>
        <v>40214.25</v>
      </c>
      <c r="M838" s="11">
        <f t="shared" si="105"/>
        <v>40225.25</v>
      </c>
      <c r="N838" t="s">
        <v>60</v>
      </c>
      <c r="O838" t="str">
        <f t="shared" si="106"/>
        <v>music</v>
      </c>
      <c r="P838" t="str">
        <f t="shared" si="107"/>
        <v>indie rock</v>
      </c>
      <c r="Q838" s="4">
        <f t="shared" si="108"/>
        <v>0.75135802469135804</v>
      </c>
      <c r="R838" s="44">
        <f t="shared" si="109"/>
        <v>64.744680851063833</v>
      </c>
      <c r="S838" s="42">
        <f t="shared" si="110"/>
        <v>11</v>
      </c>
      <c r="T838" s="5">
        <f t="shared" si="111"/>
        <v>5.8858800773694391</v>
      </c>
    </row>
    <row r="839" spans="1:20" x14ac:dyDescent="0.35">
      <c r="A839">
        <v>837</v>
      </c>
      <c r="B839" t="s">
        <v>1707</v>
      </c>
      <c r="C839" s="3" t="s">
        <v>1708</v>
      </c>
      <c r="D839" s="5">
        <v>17700</v>
      </c>
      <c r="E839" s="5">
        <v>150960</v>
      </c>
      <c r="F839" t="s">
        <v>20</v>
      </c>
      <c r="G839">
        <v>1797</v>
      </c>
      <c r="H839" t="s">
        <v>21</v>
      </c>
      <c r="I839" t="s">
        <v>22</v>
      </c>
      <c r="J839">
        <v>1301202000</v>
      </c>
      <c r="K839">
        <v>1305867600</v>
      </c>
      <c r="L839" s="11">
        <f t="shared" si="104"/>
        <v>40629.208333333336</v>
      </c>
      <c r="M839" s="11">
        <f t="shared" si="105"/>
        <v>40683.208333333336</v>
      </c>
      <c r="N839" t="s">
        <v>159</v>
      </c>
      <c r="O839" t="str">
        <f t="shared" si="106"/>
        <v>music</v>
      </c>
      <c r="P839" t="str">
        <f t="shared" si="107"/>
        <v>jazz</v>
      </c>
      <c r="Q839" s="4">
        <f t="shared" si="108"/>
        <v>8.5288135593220336</v>
      </c>
      <c r="R839" s="44">
        <f t="shared" si="109"/>
        <v>84.00667779632721</v>
      </c>
      <c r="S839" s="42">
        <f t="shared" si="110"/>
        <v>54</v>
      </c>
      <c r="T839" s="5">
        <f t="shared" si="111"/>
        <v>1.5556792184505039</v>
      </c>
    </row>
    <row r="840" spans="1:20" x14ac:dyDescent="0.35">
      <c r="A840">
        <v>838</v>
      </c>
      <c r="B840" t="s">
        <v>1709</v>
      </c>
      <c r="C840" s="3" t="s">
        <v>1710</v>
      </c>
      <c r="D840" s="5">
        <v>6400</v>
      </c>
      <c r="E840" s="5">
        <v>8890</v>
      </c>
      <c r="F840" t="s">
        <v>20</v>
      </c>
      <c r="G840">
        <v>261</v>
      </c>
      <c r="H840" t="s">
        <v>21</v>
      </c>
      <c r="I840" t="s">
        <v>22</v>
      </c>
      <c r="J840">
        <v>1538024400</v>
      </c>
      <c r="K840">
        <v>1538802000</v>
      </c>
      <c r="L840" s="11">
        <f t="shared" si="104"/>
        <v>43370.208333333328</v>
      </c>
      <c r="M840" s="11">
        <f t="shared" si="105"/>
        <v>43379.208333333328</v>
      </c>
      <c r="N840" t="s">
        <v>33</v>
      </c>
      <c r="O840" t="str">
        <f t="shared" si="106"/>
        <v>theater</v>
      </c>
      <c r="P840" t="str">
        <f t="shared" si="107"/>
        <v>plays</v>
      </c>
      <c r="Q840" s="4">
        <f t="shared" si="108"/>
        <v>1.3890625000000001</v>
      </c>
      <c r="R840" s="44">
        <f t="shared" si="109"/>
        <v>34.061302681992338</v>
      </c>
      <c r="S840" s="42">
        <f t="shared" si="110"/>
        <v>9</v>
      </c>
      <c r="T840" s="5">
        <f t="shared" si="111"/>
        <v>3.7845891868880375</v>
      </c>
    </row>
    <row r="841" spans="1:20" x14ac:dyDescent="0.35">
      <c r="A841">
        <v>839</v>
      </c>
      <c r="B841" t="s">
        <v>1711</v>
      </c>
      <c r="C841" s="3" t="s">
        <v>1712</v>
      </c>
      <c r="D841" s="5">
        <v>7700</v>
      </c>
      <c r="E841" s="5">
        <v>14644</v>
      </c>
      <c r="F841" t="s">
        <v>20</v>
      </c>
      <c r="G841">
        <v>157</v>
      </c>
      <c r="H841" t="s">
        <v>21</v>
      </c>
      <c r="I841" t="s">
        <v>22</v>
      </c>
      <c r="J841">
        <v>1395032400</v>
      </c>
      <c r="K841">
        <v>1398920400</v>
      </c>
      <c r="L841" s="11">
        <f t="shared" si="104"/>
        <v>41715.208333333336</v>
      </c>
      <c r="M841" s="11">
        <f t="shared" si="105"/>
        <v>41760.208333333336</v>
      </c>
      <c r="N841" t="s">
        <v>42</v>
      </c>
      <c r="O841" t="str">
        <f t="shared" si="106"/>
        <v>film &amp; video</v>
      </c>
      <c r="P841" t="str">
        <f t="shared" si="107"/>
        <v>documentary</v>
      </c>
      <c r="Q841" s="4">
        <f t="shared" si="108"/>
        <v>1.9018181818181819</v>
      </c>
      <c r="R841" s="44">
        <f t="shared" si="109"/>
        <v>93.273885350318466</v>
      </c>
      <c r="S841" s="42">
        <f t="shared" si="110"/>
        <v>45</v>
      </c>
      <c r="T841" s="5">
        <f t="shared" si="111"/>
        <v>2.0727530077848546</v>
      </c>
    </row>
    <row r="842" spans="1:20" x14ac:dyDescent="0.35">
      <c r="A842">
        <v>840</v>
      </c>
      <c r="B842" t="s">
        <v>1713</v>
      </c>
      <c r="C842" s="3" t="s">
        <v>1714</v>
      </c>
      <c r="D842" s="5">
        <v>116300</v>
      </c>
      <c r="E842" s="5">
        <v>116583</v>
      </c>
      <c r="F842" t="s">
        <v>20</v>
      </c>
      <c r="G842">
        <v>3533</v>
      </c>
      <c r="H842" t="s">
        <v>21</v>
      </c>
      <c r="I842" t="s">
        <v>22</v>
      </c>
      <c r="J842">
        <v>1405486800</v>
      </c>
      <c r="K842">
        <v>1405659600</v>
      </c>
      <c r="L842" s="11">
        <f t="shared" si="104"/>
        <v>41836.208333333336</v>
      </c>
      <c r="M842" s="11">
        <f t="shared" si="105"/>
        <v>41838.208333333336</v>
      </c>
      <c r="N842" t="s">
        <v>33</v>
      </c>
      <c r="O842" t="str">
        <f t="shared" si="106"/>
        <v>theater</v>
      </c>
      <c r="P842" t="str">
        <f t="shared" si="107"/>
        <v>plays</v>
      </c>
      <c r="Q842" s="4">
        <f t="shared" si="108"/>
        <v>1.0024333619948409</v>
      </c>
      <c r="R842" s="44">
        <f t="shared" si="109"/>
        <v>32.998301726577978</v>
      </c>
      <c r="S842" s="42">
        <f t="shared" si="110"/>
        <v>2</v>
      </c>
      <c r="T842" s="5">
        <f t="shared" si="111"/>
        <v>16.499150863288989</v>
      </c>
    </row>
    <row r="843" spans="1:20" x14ac:dyDescent="0.35">
      <c r="A843">
        <v>841</v>
      </c>
      <c r="B843" t="s">
        <v>1715</v>
      </c>
      <c r="C843" s="3" t="s">
        <v>1716</v>
      </c>
      <c r="D843" s="5">
        <v>9100</v>
      </c>
      <c r="E843" s="5">
        <v>12991</v>
      </c>
      <c r="F843" t="s">
        <v>20</v>
      </c>
      <c r="G843">
        <v>155</v>
      </c>
      <c r="H843" t="s">
        <v>21</v>
      </c>
      <c r="I843" t="s">
        <v>22</v>
      </c>
      <c r="J843">
        <v>1455861600</v>
      </c>
      <c r="K843">
        <v>1457244000</v>
      </c>
      <c r="L843" s="11">
        <f t="shared" si="104"/>
        <v>42419.25</v>
      </c>
      <c r="M843" s="11">
        <f t="shared" si="105"/>
        <v>42435.25</v>
      </c>
      <c r="N843" t="s">
        <v>28</v>
      </c>
      <c r="O843" t="str">
        <f t="shared" si="106"/>
        <v>technology</v>
      </c>
      <c r="P843" t="str">
        <f t="shared" si="107"/>
        <v>web</v>
      </c>
      <c r="Q843" s="4">
        <f t="shared" si="108"/>
        <v>1.4275824175824177</v>
      </c>
      <c r="R843" s="44">
        <f t="shared" si="109"/>
        <v>83.812903225806451</v>
      </c>
      <c r="S843" s="42">
        <f t="shared" si="110"/>
        <v>16</v>
      </c>
      <c r="T843" s="5">
        <f t="shared" si="111"/>
        <v>5.2383064516129032</v>
      </c>
    </row>
    <row r="844" spans="1:20" ht="31" x14ac:dyDescent="0.35">
      <c r="A844">
        <v>842</v>
      </c>
      <c r="B844" t="s">
        <v>1717</v>
      </c>
      <c r="C844" s="3" t="s">
        <v>1718</v>
      </c>
      <c r="D844" s="5">
        <v>1500</v>
      </c>
      <c r="E844" s="5">
        <v>8447</v>
      </c>
      <c r="F844" t="s">
        <v>20</v>
      </c>
      <c r="G844">
        <v>132</v>
      </c>
      <c r="H844" t="s">
        <v>107</v>
      </c>
      <c r="I844" t="s">
        <v>108</v>
      </c>
      <c r="J844">
        <v>1529038800</v>
      </c>
      <c r="K844">
        <v>1529298000</v>
      </c>
      <c r="L844" s="11">
        <f t="shared" si="104"/>
        <v>43266.208333333328</v>
      </c>
      <c r="M844" s="11">
        <f t="shared" si="105"/>
        <v>43269.208333333328</v>
      </c>
      <c r="N844" t="s">
        <v>65</v>
      </c>
      <c r="O844" t="str">
        <f t="shared" si="106"/>
        <v>technology</v>
      </c>
      <c r="P844" t="str">
        <f t="shared" si="107"/>
        <v>wearables</v>
      </c>
      <c r="Q844" s="4">
        <f t="shared" si="108"/>
        <v>5.6313333333333331</v>
      </c>
      <c r="R844" s="44">
        <f t="shared" si="109"/>
        <v>63.992424242424242</v>
      </c>
      <c r="S844" s="42">
        <f t="shared" si="110"/>
        <v>3</v>
      </c>
      <c r="T844" s="5">
        <f t="shared" si="111"/>
        <v>21.33080808080808</v>
      </c>
    </row>
    <row r="845" spans="1:20" ht="31" x14ac:dyDescent="0.35">
      <c r="A845">
        <v>843</v>
      </c>
      <c r="B845" t="s">
        <v>1719</v>
      </c>
      <c r="C845" s="3" t="s">
        <v>1720</v>
      </c>
      <c r="D845" s="5">
        <v>8800</v>
      </c>
      <c r="E845" s="5">
        <v>2703</v>
      </c>
      <c r="F845" t="s">
        <v>14</v>
      </c>
      <c r="G845">
        <v>33</v>
      </c>
      <c r="H845" t="s">
        <v>21</v>
      </c>
      <c r="I845" t="s">
        <v>22</v>
      </c>
      <c r="J845">
        <v>1535259600</v>
      </c>
      <c r="K845">
        <v>1535778000</v>
      </c>
      <c r="L845" s="11">
        <f t="shared" si="104"/>
        <v>43338.208333333328</v>
      </c>
      <c r="M845" s="11">
        <f t="shared" si="105"/>
        <v>43344.208333333328</v>
      </c>
      <c r="N845" t="s">
        <v>122</v>
      </c>
      <c r="O845" t="str">
        <f t="shared" si="106"/>
        <v>photography</v>
      </c>
      <c r="P845" t="str">
        <f t="shared" si="107"/>
        <v>photography books</v>
      </c>
      <c r="Q845" s="4">
        <f t="shared" si="108"/>
        <v>0.30715909090909088</v>
      </c>
      <c r="R845" s="44">
        <f t="shared" si="109"/>
        <v>81.909090909090907</v>
      </c>
      <c r="S845" s="42">
        <f t="shared" si="110"/>
        <v>6</v>
      </c>
      <c r="T845" s="5">
        <f t="shared" si="111"/>
        <v>13.65151515151515</v>
      </c>
    </row>
    <row r="846" spans="1:20" x14ac:dyDescent="0.35">
      <c r="A846">
        <v>844</v>
      </c>
      <c r="B846" t="s">
        <v>1721</v>
      </c>
      <c r="C846" s="3" t="s">
        <v>1722</v>
      </c>
      <c r="D846" s="5">
        <v>8800</v>
      </c>
      <c r="E846" s="5">
        <v>8747</v>
      </c>
      <c r="F846" t="s">
        <v>74</v>
      </c>
      <c r="G846">
        <v>94</v>
      </c>
      <c r="H846" t="s">
        <v>21</v>
      </c>
      <c r="I846" t="s">
        <v>22</v>
      </c>
      <c r="J846">
        <v>1327212000</v>
      </c>
      <c r="K846">
        <v>1327471200</v>
      </c>
      <c r="L846" s="11">
        <f t="shared" si="104"/>
        <v>40930.25</v>
      </c>
      <c r="M846" s="11">
        <f t="shared" si="105"/>
        <v>40933.25</v>
      </c>
      <c r="N846" t="s">
        <v>42</v>
      </c>
      <c r="O846" t="str">
        <f t="shared" si="106"/>
        <v>film &amp; video</v>
      </c>
      <c r="P846" t="str">
        <f t="shared" si="107"/>
        <v>documentary</v>
      </c>
      <c r="Q846" s="4">
        <f t="shared" si="108"/>
        <v>0.99397727272727276</v>
      </c>
      <c r="R846" s="44">
        <f t="shared" si="109"/>
        <v>93.053191489361708</v>
      </c>
      <c r="S846" s="42">
        <f t="shared" si="110"/>
        <v>3</v>
      </c>
      <c r="T846" s="5">
        <f t="shared" si="111"/>
        <v>31.017730496453904</v>
      </c>
    </row>
    <row r="847" spans="1:20" x14ac:dyDescent="0.35">
      <c r="A847">
        <v>845</v>
      </c>
      <c r="B847" t="s">
        <v>1723</v>
      </c>
      <c r="C847" s="3" t="s">
        <v>1724</v>
      </c>
      <c r="D847" s="5">
        <v>69900</v>
      </c>
      <c r="E847" s="5">
        <v>138087</v>
      </c>
      <c r="F847" t="s">
        <v>20</v>
      </c>
      <c r="G847">
        <v>1354</v>
      </c>
      <c r="H847" t="s">
        <v>40</v>
      </c>
      <c r="I847" t="s">
        <v>41</v>
      </c>
      <c r="J847">
        <v>1526360400</v>
      </c>
      <c r="K847">
        <v>1529557200</v>
      </c>
      <c r="L847" s="11">
        <f t="shared" si="104"/>
        <v>43235.208333333328</v>
      </c>
      <c r="M847" s="11">
        <f t="shared" si="105"/>
        <v>43272.208333333328</v>
      </c>
      <c r="N847" t="s">
        <v>28</v>
      </c>
      <c r="O847" t="str">
        <f t="shared" si="106"/>
        <v>technology</v>
      </c>
      <c r="P847" t="str">
        <f t="shared" si="107"/>
        <v>web</v>
      </c>
      <c r="Q847" s="4">
        <f t="shared" si="108"/>
        <v>1.9754935622317598</v>
      </c>
      <c r="R847" s="44">
        <f t="shared" si="109"/>
        <v>101.98449039881831</v>
      </c>
      <c r="S847" s="42">
        <f t="shared" si="110"/>
        <v>37</v>
      </c>
      <c r="T847" s="5">
        <f t="shared" si="111"/>
        <v>2.7563375783464408</v>
      </c>
    </row>
    <row r="848" spans="1:20" x14ac:dyDescent="0.35">
      <c r="A848">
        <v>846</v>
      </c>
      <c r="B848" t="s">
        <v>1725</v>
      </c>
      <c r="C848" s="3" t="s">
        <v>1726</v>
      </c>
      <c r="D848" s="5">
        <v>1000</v>
      </c>
      <c r="E848" s="5">
        <v>5085</v>
      </c>
      <c r="F848" t="s">
        <v>20</v>
      </c>
      <c r="G848">
        <v>48</v>
      </c>
      <c r="H848" t="s">
        <v>21</v>
      </c>
      <c r="I848" t="s">
        <v>22</v>
      </c>
      <c r="J848">
        <v>1532149200</v>
      </c>
      <c r="K848">
        <v>1535259600</v>
      </c>
      <c r="L848" s="11">
        <f t="shared" si="104"/>
        <v>43302.208333333328</v>
      </c>
      <c r="M848" s="11">
        <f t="shared" si="105"/>
        <v>43338.208333333328</v>
      </c>
      <c r="N848" t="s">
        <v>28</v>
      </c>
      <c r="O848" t="str">
        <f t="shared" si="106"/>
        <v>technology</v>
      </c>
      <c r="P848" t="str">
        <f t="shared" si="107"/>
        <v>web</v>
      </c>
      <c r="Q848" s="4">
        <f t="shared" si="108"/>
        <v>5.085</v>
      </c>
      <c r="R848" s="44">
        <f t="shared" si="109"/>
        <v>105.9375</v>
      </c>
      <c r="S848" s="42">
        <f t="shared" si="110"/>
        <v>36</v>
      </c>
      <c r="T848" s="5">
        <f t="shared" si="111"/>
        <v>2.9427083333333335</v>
      </c>
    </row>
    <row r="849" spans="1:20" x14ac:dyDescent="0.35">
      <c r="A849">
        <v>847</v>
      </c>
      <c r="B849" t="s">
        <v>1727</v>
      </c>
      <c r="C849" s="3" t="s">
        <v>1728</v>
      </c>
      <c r="D849" s="5">
        <v>4700</v>
      </c>
      <c r="E849" s="5">
        <v>11174</v>
      </c>
      <c r="F849" t="s">
        <v>20</v>
      </c>
      <c r="G849">
        <v>110</v>
      </c>
      <c r="H849" t="s">
        <v>21</v>
      </c>
      <c r="I849" t="s">
        <v>22</v>
      </c>
      <c r="J849">
        <v>1515304800</v>
      </c>
      <c r="K849">
        <v>1515564000</v>
      </c>
      <c r="L849" s="11">
        <f t="shared" si="104"/>
        <v>43107.25</v>
      </c>
      <c r="M849" s="11">
        <f t="shared" si="105"/>
        <v>43110.25</v>
      </c>
      <c r="N849" t="s">
        <v>17</v>
      </c>
      <c r="O849" t="str">
        <f t="shared" si="106"/>
        <v>food</v>
      </c>
      <c r="P849" t="str">
        <f t="shared" si="107"/>
        <v>food trucks</v>
      </c>
      <c r="Q849" s="4">
        <f t="shared" si="108"/>
        <v>2.3774468085106384</v>
      </c>
      <c r="R849" s="44">
        <f t="shared" si="109"/>
        <v>101.58181818181818</v>
      </c>
      <c r="S849" s="42">
        <f t="shared" si="110"/>
        <v>3</v>
      </c>
      <c r="T849" s="5">
        <f t="shared" si="111"/>
        <v>33.860606060606059</v>
      </c>
    </row>
    <row r="850" spans="1:20" x14ac:dyDescent="0.35">
      <c r="A850">
        <v>848</v>
      </c>
      <c r="B850" t="s">
        <v>1729</v>
      </c>
      <c r="C850" s="3" t="s">
        <v>1730</v>
      </c>
      <c r="D850" s="5">
        <v>3200</v>
      </c>
      <c r="E850" s="5">
        <v>10831</v>
      </c>
      <c r="F850" t="s">
        <v>20</v>
      </c>
      <c r="G850">
        <v>172</v>
      </c>
      <c r="H850" t="s">
        <v>21</v>
      </c>
      <c r="I850" t="s">
        <v>22</v>
      </c>
      <c r="J850">
        <v>1276318800</v>
      </c>
      <c r="K850">
        <v>1277096400</v>
      </c>
      <c r="L850" s="11">
        <f t="shared" si="104"/>
        <v>40341.208333333336</v>
      </c>
      <c r="M850" s="11">
        <f t="shared" si="105"/>
        <v>40350.208333333336</v>
      </c>
      <c r="N850" t="s">
        <v>53</v>
      </c>
      <c r="O850" t="str">
        <f t="shared" si="106"/>
        <v>film &amp; video</v>
      </c>
      <c r="P850" t="str">
        <f t="shared" si="107"/>
        <v>drama</v>
      </c>
      <c r="Q850" s="4">
        <f t="shared" si="108"/>
        <v>3.3846875000000001</v>
      </c>
      <c r="R850" s="44">
        <f t="shared" si="109"/>
        <v>62.970930232558139</v>
      </c>
      <c r="S850" s="42">
        <f t="shared" si="110"/>
        <v>9</v>
      </c>
      <c r="T850" s="5">
        <f t="shared" si="111"/>
        <v>6.9967700258397931</v>
      </c>
    </row>
    <row r="851" spans="1:20" x14ac:dyDescent="0.35">
      <c r="A851">
        <v>849</v>
      </c>
      <c r="B851" t="s">
        <v>1731</v>
      </c>
      <c r="C851" s="3" t="s">
        <v>1732</v>
      </c>
      <c r="D851" s="5">
        <v>6700</v>
      </c>
      <c r="E851" s="5">
        <v>8917</v>
      </c>
      <c r="F851" t="s">
        <v>20</v>
      </c>
      <c r="G851">
        <v>307</v>
      </c>
      <c r="H851" t="s">
        <v>21</v>
      </c>
      <c r="I851" t="s">
        <v>22</v>
      </c>
      <c r="J851">
        <v>1328767200</v>
      </c>
      <c r="K851">
        <v>1329026400</v>
      </c>
      <c r="L851" s="11">
        <f t="shared" si="104"/>
        <v>40948.25</v>
      </c>
      <c r="M851" s="11">
        <f t="shared" si="105"/>
        <v>40951.25</v>
      </c>
      <c r="N851" t="s">
        <v>60</v>
      </c>
      <c r="O851" t="str">
        <f t="shared" si="106"/>
        <v>music</v>
      </c>
      <c r="P851" t="str">
        <f t="shared" si="107"/>
        <v>indie rock</v>
      </c>
      <c r="Q851" s="4">
        <f t="shared" si="108"/>
        <v>1.3308955223880596</v>
      </c>
      <c r="R851" s="44">
        <f t="shared" si="109"/>
        <v>29.045602605863191</v>
      </c>
      <c r="S851" s="42">
        <f t="shared" si="110"/>
        <v>3</v>
      </c>
      <c r="T851" s="5">
        <f t="shared" si="111"/>
        <v>9.681867535287731</v>
      </c>
    </row>
    <row r="852" spans="1:20" x14ac:dyDescent="0.35">
      <c r="A852">
        <v>850</v>
      </c>
      <c r="B852" t="s">
        <v>1733</v>
      </c>
      <c r="C852" s="3" t="s">
        <v>1734</v>
      </c>
      <c r="D852" s="5">
        <v>100</v>
      </c>
      <c r="E852" s="5">
        <v>1</v>
      </c>
      <c r="F852" t="s">
        <v>14</v>
      </c>
      <c r="G852">
        <v>1</v>
      </c>
      <c r="H852" t="s">
        <v>21</v>
      </c>
      <c r="I852" t="s">
        <v>22</v>
      </c>
      <c r="J852">
        <v>1321682400</v>
      </c>
      <c r="K852">
        <v>1322978400</v>
      </c>
      <c r="L852" s="11">
        <f t="shared" si="104"/>
        <v>40866.25</v>
      </c>
      <c r="M852" s="11">
        <f t="shared" si="105"/>
        <v>40881.25</v>
      </c>
      <c r="N852" t="s">
        <v>23</v>
      </c>
      <c r="O852" t="str">
        <f t="shared" si="106"/>
        <v>music</v>
      </c>
      <c r="P852" t="str">
        <f t="shared" si="107"/>
        <v>rock</v>
      </c>
      <c r="Q852" s="4">
        <f t="shared" si="108"/>
        <v>0.01</v>
      </c>
      <c r="R852" s="44">
        <f t="shared" si="109"/>
        <v>1</v>
      </c>
      <c r="S852" s="42">
        <f t="shared" si="110"/>
        <v>15</v>
      </c>
      <c r="T852" s="5">
        <f t="shared" si="111"/>
        <v>6.6666666666666666E-2</v>
      </c>
    </row>
    <row r="853" spans="1:20" ht="31" x14ac:dyDescent="0.35">
      <c r="A853">
        <v>851</v>
      </c>
      <c r="B853" t="s">
        <v>1735</v>
      </c>
      <c r="C853" s="3" t="s">
        <v>1736</v>
      </c>
      <c r="D853" s="5">
        <v>6000</v>
      </c>
      <c r="E853" s="5">
        <v>12468</v>
      </c>
      <c r="F853" t="s">
        <v>20</v>
      </c>
      <c r="G853">
        <v>160</v>
      </c>
      <c r="H853" t="s">
        <v>21</v>
      </c>
      <c r="I853" t="s">
        <v>22</v>
      </c>
      <c r="J853">
        <v>1335934800</v>
      </c>
      <c r="K853">
        <v>1338786000</v>
      </c>
      <c r="L853" s="11">
        <f t="shared" si="104"/>
        <v>41031.208333333336</v>
      </c>
      <c r="M853" s="11">
        <f t="shared" si="105"/>
        <v>41064.208333333336</v>
      </c>
      <c r="N853" t="s">
        <v>50</v>
      </c>
      <c r="O853" t="str">
        <f t="shared" si="106"/>
        <v>music</v>
      </c>
      <c r="P853" t="str">
        <f t="shared" si="107"/>
        <v>electric music</v>
      </c>
      <c r="Q853" s="4">
        <f t="shared" si="108"/>
        <v>2.0779999999999998</v>
      </c>
      <c r="R853" s="44">
        <f t="shared" si="109"/>
        <v>77.924999999999997</v>
      </c>
      <c r="S853" s="42">
        <f t="shared" si="110"/>
        <v>33</v>
      </c>
      <c r="T853" s="5">
        <f t="shared" si="111"/>
        <v>2.3613636363636363</v>
      </c>
    </row>
    <row r="854" spans="1:20" ht="31" x14ac:dyDescent="0.35">
      <c r="A854">
        <v>852</v>
      </c>
      <c r="B854" t="s">
        <v>1737</v>
      </c>
      <c r="C854" s="3" t="s">
        <v>1738</v>
      </c>
      <c r="D854" s="5">
        <v>4900</v>
      </c>
      <c r="E854" s="5">
        <v>2505</v>
      </c>
      <c r="F854" t="s">
        <v>14</v>
      </c>
      <c r="G854">
        <v>31</v>
      </c>
      <c r="H854" t="s">
        <v>21</v>
      </c>
      <c r="I854" t="s">
        <v>22</v>
      </c>
      <c r="J854">
        <v>1310792400</v>
      </c>
      <c r="K854">
        <v>1311656400</v>
      </c>
      <c r="L854" s="11">
        <f t="shared" si="104"/>
        <v>40740.208333333336</v>
      </c>
      <c r="M854" s="11">
        <f t="shared" si="105"/>
        <v>40750.208333333336</v>
      </c>
      <c r="N854" t="s">
        <v>89</v>
      </c>
      <c r="O854" t="str">
        <f t="shared" si="106"/>
        <v>games</v>
      </c>
      <c r="P854" t="str">
        <f t="shared" si="107"/>
        <v>video games</v>
      </c>
      <c r="Q854" s="4">
        <f t="shared" si="108"/>
        <v>0.51122448979591839</v>
      </c>
      <c r="R854" s="44">
        <f t="shared" si="109"/>
        <v>80.806451612903231</v>
      </c>
      <c r="S854" s="42">
        <f t="shared" si="110"/>
        <v>10</v>
      </c>
      <c r="T854" s="5">
        <f t="shared" si="111"/>
        <v>8.0806451612903238</v>
      </c>
    </row>
    <row r="855" spans="1:20" x14ac:dyDescent="0.35">
      <c r="A855">
        <v>853</v>
      </c>
      <c r="B855" t="s">
        <v>1739</v>
      </c>
      <c r="C855" s="3" t="s">
        <v>1740</v>
      </c>
      <c r="D855" s="5">
        <v>17100</v>
      </c>
      <c r="E855" s="5">
        <v>111502</v>
      </c>
      <c r="F855" t="s">
        <v>20</v>
      </c>
      <c r="G855">
        <v>1467</v>
      </c>
      <c r="H855" t="s">
        <v>15</v>
      </c>
      <c r="I855" t="s">
        <v>16</v>
      </c>
      <c r="J855">
        <v>1308546000</v>
      </c>
      <c r="K855">
        <v>1308978000</v>
      </c>
      <c r="L855" s="11">
        <f t="shared" si="104"/>
        <v>40714.208333333336</v>
      </c>
      <c r="M855" s="11">
        <f t="shared" si="105"/>
        <v>40719.208333333336</v>
      </c>
      <c r="N855" t="s">
        <v>60</v>
      </c>
      <c r="O855" t="str">
        <f t="shared" si="106"/>
        <v>music</v>
      </c>
      <c r="P855" t="str">
        <f t="shared" si="107"/>
        <v>indie rock</v>
      </c>
      <c r="Q855" s="4">
        <f t="shared" si="108"/>
        <v>6.5205847953216374</v>
      </c>
      <c r="R855" s="44">
        <f t="shared" si="109"/>
        <v>76.006816632583508</v>
      </c>
      <c r="S855" s="42">
        <f t="shared" si="110"/>
        <v>5</v>
      </c>
      <c r="T855" s="5">
        <f t="shared" si="111"/>
        <v>15.201363326516702</v>
      </c>
    </row>
    <row r="856" spans="1:20" ht="31" x14ac:dyDescent="0.35">
      <c r="A856">
        <v>854</v>
      </c>
      <c r="B856" t="s">
        <v>1741</v>
      </c>
      <c r="C856" s="3" t="s">
        <v>1742</v>
      </c>
      <c r="D856" s="5">
        <v>171000</v>
      </c>
      <c r="E856" s="5">
        <v>194309</v>
      </c>
      <c r="F856" t="s">
        <v>20</v>
      </c>
      <c r="G856">
        <v>2662</v>
      </c>
      <c r="H856" t="s">
        <v>15</v>
      </c>
      <c r="I856" t="s">
        <v>16</v>
      </c>
      <c r="J856">
        <v>1574056800</v>
      </c>
      <c r="K856">
        <v>1576389600</v>
      </c>
      <c r="L856" s="11">
        <f t="shared" si="104"/>
        <v>43787.25</v>
      </c>
      <c r="M856" s="11">
        <f t="shared" si="105"/>
        <v>43814.25</v>
      </c>
      <c r="N856" t="s">
        <v>119</v>
      </c>
      <c r="O856" t="str">
        <f t="shared" si="106"/>
        <v>publishing</v>
      </c>
      <c r="P856" t="str">
        <f t="shared" si="107"/>
        <v>fiction</v>
      </c>
      <c r="Q856" s="4">
        <f t="shared" si="108"/>
        <v>1.1363099415204678</v>
      </c>
      <c r="R856" s="44">
        <f t="shared" si="109"/>
        <v>72.993613824192337</v>
      </c>
      <c r="S856" s="42">
        <f t="shared" si="110"/>
        <v>27</v>
      </c>
      <c r="T856" s="5">
        <f t="shared" si="111"/>
        <v>2.7034671786737903</v>
      </c>
    </row>
    <row r="857" spans="1:20" x14ac:dyDescent="0.35">
      <c r="A857">
        <v>855</v>
      </c>
      <c r="B857" t="s">
        <v>1743</v>
      </c>
      <c r="C857" s="3" t="s">
        <v>1744</v>
      </c>
      <c r="D857" s="5">
        <v>23400</v>
      </c>
      <c r="E857" s="5">
        <v>23956</v>
      </c>
      <c r="F857" t="s">
        <v>20</v>
      </c>
      <c r="G857">
        <v>452</v>
      </c>
      <c r="H857" t="s">
        <v>26</v>
      </c>
      <c r="I857" t="s">
        <v>27</v>
      </c>
      <c r="J857">
        <v>1308373200</v>
      </c>
      <c r="K857">
        <v>1311051600</v>
      </c>
      <c r="L857" s="11">
        <f t="shared" si="104"/>
        <v>40712.208333333336</v>
      </c>
      <c r="M857" s="11">
        <f t="shared" si="105"/>
        <v>40743.208333333336</v>
      </c>
      <c r="N857" t="s">
        <v>33</v>
      </c>
      <c r="O857" t="str">
        <f t="shared" si="106"/>
        <v>theater</v>
      </c>
      <c r="P857" t="str">
        <f t="shared" si="107"/>
        <v>plays</v>
      </c>
      <c r="Q857" s="4">
        <f t="shared" si="108"/>
        <v>1.0237606837606839</v>
      </c>
      <c r="R857" s="44">
        <f t="shared" si="109"/>
        <v>53</v>
      </c>
      <c r="S857" s="42">
        <f t="shared" si="110"/>
        <v>31</v>
      </c>
      <c r="T857" s="5">
        <f t="shared" si="111"/>
        <v>1.7096774193548387</v>
      </c>
    </row>
    <row r="858" spans="1:20" x14ac:dyDescent="0.35">
      <c r="A858">
        <v>856</v>
      </c>
      <c r="B858" t="s">
        <v>1599</v>
      </c>
      <c r="C858" s="3" t="s">
        <v>1745</v>
      </c>
      <c r="D858" s="5">
        <v>2400</v>
      </c>
      <c r="E858" s="5">
        <v>8558</v>
      </c>
      <c r="F858" t="s">
        <v>20</v>
      </c>
      <c r="G858">
        <v>158</v>
      </c>
      <c r="H858" t="s">
        <v>21</v>
      </c>
      <c r="I858" t="s">
        <v>22</v>
      </c>
      <c r="J858">
        <v>1335243600</v>
      </c>
      <c r="K858">
        <v>1336712400</v>
      </c>
      <c r="L858" s="11">
        <f t="shared" si="104"/>
        <v>41023.208333333336</v>
      </c>
      <c r="M858" s="11">
        <f t="shared" si="105"/>
        <v>41040.208333333336</v>
      </c>
      <c r="N858" t="s">
        <v>17</v>
      </c>
      <c r="O858" t="str">
        <f t="shared" si="106"/>
        <v>food</v>
      </c>
      <c r="P858" t="str">
        <f t="shared" si="107"/>
        <v>food trucks</v>
      </c>
      <c r="Q858" s="4">
        <f t="shared" si="108"/>
        <v>3.5658333333333334</v>
      </c>
      <c r="R858" s="44">
        <f t="shared" si="109"/>
        <v>54.164556962025316</v>
      </c>
      <c r="S858" s="42">
        <f t="shared" si="110"/>
        <v>17</v>
      </c>
      <c r="T858" s="5">
        <f t="shared" si="111"/>
        <v>3.1861504095309008</v>
      </c>
    </row>
    <row r="859" spans="1:20" ht="31" x14ac:dyDescent="0.35">
      <c r="A859">
        <v>857</v>
      </c>
      <c r="B859" t="s">
        <v>1746</v>
      </c>
      <c r="C859" s="3" t="s">
        <v>1747</v>
      </c>
      <c r="D859" s="5">
        <v>5300</v>
      </c>
      <c r="E859" s="5">
        <v>7413</v>
      </c>
      <c r="F859" t="s">
        <v>20</v>
      </c>
      <c r="G859">
        <v>225</v>
      </c>
      <c r="H859" t="s">
        <v>98</v>
      </c>
      <c r="I859" t="s">
        <v>99</v>
      </c>
      <c r="J859">
        <v>1328421600</v>
      </c>
      <c r="K859">
        <v>1330408800</v>
      </c>
      <c r="L859" s="11">
        <f t="shared" si="104"/>
        <v>40944.25</v>
      </c>
      <c r="M859" s="11">
        <f t="shared" si="105"/>
        <v>40967.25</v>
      </c>
      <c r="N859" t="s">
        <v>100</v>
      </c>
      <c r="O859" t="str">
        <f t="shared" si="106"/>
        <v>film &amp; video</v>
      </c>
      <c r="P859" t="str">
        <f t="shared" si="107"/>
        <v>shorts</v>
      </c>
      <c r="Q859" s="4">
        <f t="shared" si="108"/>
        <v>1.3986792452830188</v>
      </c>
      <c r="R859" s="44">
        <f t="shared" si="109"/>
        <v>32.946666666666665</v>
      </c>
      <c r="S859" s="42">
        <f t="shared" si="110"/>
        <v>23</v>
      </c>
      <c r="T859" s="5">
        <f t="shared" si="111"/>
        <v>1.432463768115942</v>
      </c>
    </row>
    <row r="860" spans="1:20" ht="31" x14ac:dyDescent="0.35">
      <c r="A860">
        <v>858</v>
      </c>
      <c r="B860" t="s">
        <v>1748</v>
      </c>
      <c r="C860" s="3" t="s">
        <v>1749</v>
      </c>
      <c r="D860" s="5">
        <v>4000</v>
      </c>
      <c r="E860" s="5">
        <v>2778</v>
      </c>
      <c r="F860" t="s">
        <v>14</v>
      </c>
      <c r="G860">
        <v>35</v>
      </c>
      <c r="H860" t="s">
        <v>21</v>
      </c>
      <c r="I860" t="s">
        <v>22</v>
      </c>
      <c r="J860">
        <v>1524286800</v>
      </c>
      <c r="K860">
        <v>1524891600</v>
      </c>
      <c r="L860" s="11">
        <f t="shared" si="104"/>
        <v>43211.208333333328</v>
      </c>
      <c r="M860" s="11">
        <f t="shared" si="105"/>
        <v>43218.208333333328</v>
      </c>
      <c r="N860" t="s">
        <v>17</v>
      </c>
      <c r="O860" t="str">
        <f t="shared" si="106"/>
        <v>food</v>
      </c>
      <c r="P860" t="str">
        <f t="shared" si="107"/>
        <v>food trucks</v>
      </c>
      <c r="Q860" s="4">
        <f t="shared" si="108"/>
        <v>0.69450000000000001</v>
      </c>
      <c r="R860" s="44">
        <f t="shared" si="109"/>
        <v>79.371428571428567</v>
      </c>
      <c r="S860" s="42">
        <f t="shared" si="110"/>
        <v>7</v>
      </c>
      <c r="T860" s="5">
        <f t="shared" si="111"/>
        <v>11.338775510204082</v>
      </c>
    </row>
    <row r="861" spans="1:20" ht="31" x14ac:dyDescent="0.35">
      <c r="A861">
        <v>859</v>
      </c>
      <c r="B861" t="s">
        <v>1750</v>
      </c>
      <c r="C861" s="3" t="s">
        <v>1751</v>
      </c>
      <c r="D861" s="5">
        <v>7300</v>
      </c>
      <c r="E861" s="5">
        <v>2594</v>
      </c>
      <c r="F861" t="s">
        <v>14</v>
      </c>
      <c r="G861">
        <v>63</v>
      </c>
      <c r="H861" t="s">
        <v>21</v>
      </c>
      <c r="I861" t="s">
        <v>22</v>
      </c>
      <c r="J861">
        <v>1362117600</v>
      </c>
      <c r="K861">
        <v>1363669200</v>
      </c>
      <c r="L861" s="11">
        <f t="shared" si="104"/>
        <v>41334.25</v>
      </c>
      <c r="M861" s="11">
        <f t="shared" si="105"/>
        <v>41352.208333333336</v>
      </c>
      <c r="N861" t="s">
        <v>33</v>
      </c>
      <c r="O861" t="str">
        <f t="shared" si="106"/>
        <v>theater</v>
      </c>
      <c r="P861" t="str">
        <f t="shared" si="107"/>
        <v>plays</v>
      </c>
      <c r="Q861" s="4">
        <f t="shared" si="108"/>
        <v>0.35534246575342465</v>
      </c>
      <c r="R861" s="44">
        <f t="shared" si="109"/>
        <v>41.174603174603178</v>
      </c>
      <c r="S861" s="42">
        <f t="shared" si="110"/>
        <v>17.958333333335759</v>
      </c>
      <c r="T861" s="5">
        <f t="shared" si="111"/>
        <v>2.2927853275878025</v>
      </c>
    </row>
    <row r="862" spans="1:20" ht="31" x14ac:dyDescent="0.35">
      <c r="A862">
        <v>860</v>
      </c>
      <c r="B862" t="s">
        <v>1752</v>
      </c>
      <c r="C862" s="3" t="s">
        <v>1753</v>
      </c>
      <c r="D862" s="5">
        <v>2000</v>
      </c>
      <c r="E862" s="5">
        <v>5033</v>
      </c>
      <c r="F862" t="s">
        <v>20</v>
      </c>
      <c r="G862">
        <v>65</v>
      </c>
      <c r="H862" t="s">
        <v>21</v>
      </c>
      <c r="I862" t="s">
        <v>22</v>
      </c>
      <c r="J862">
        <v>1550556000</v>
      </c>
      <c r="K862">
        <v>1551420000</v>
      </c>
      <c r="L862" s="11">
        <f t="shared" si="104"/>
        <v>43515.25</v>
      </c>
      <c r="M862" s="11">
        <f t="shared" si="105"/>
        <v>43525.25</v>
      </c>
      <c r="N862" t="s">
        <v>65</v>
      </c>
      <c r="O862" t="str">
        <f t="shared" si="106"/>
        <v>technology</v>
      </c>
      <c r="P862" t="str">
        <f t="shared" si="107"/>
        <v>wearables</v>
      </c>
      <c r="Q862" s="4">
        <f t="shared" si="108"/>
        <v>2.5165000000000002</v>
      </c>
      <c r="R862" s="44">
        <f t="shared" si="109"/>
        <v>77.430769230769229</v>
      </c>
      <c r="S862" s="42">
        <f t="shared" si="110"/>
        <v>10</v>
      </c>
      <c r="T862" s="5">
        <f t="shared" si="111"/>
        <v>7.7430769230769227</v>
      </c>
    </row>
    <row r="863" spans="1:20" x14ac:dyDescent="0.35">
      <c r="A863">
        <v>861</v>
      </c>
      <c r="B863" t="s">
        <v>1754</v>
      </c>
      <c r="C863" s="3" t="s">
        <v>1755</v>
      </c>
      <c r="D863" s="5">
        <v>8800</v>
      </c>
      <c r="E863" s="5">
        <v>9317</v>
      </c>
      <c r="F863" t="s">
        <v>20</v>
      </c>
      <c r="G863">
        <v>163</v>
      </c>
      <c r="H863" t="s">
        <v>21</v>
      </c>
      <c r="I863" t="s">
        <v>22</v>
      </c>
      <c r="J863">
        <v>1269147600</v>
      </c>
      <c r="K863">
        <v>1269838800</v>
      </c>
      <c r="L863" s="11">
        <f t="shared" si="104"/>
        <v>40258.208333333336</v>
      </c>
      <c r="M863" s="11">
        <f t="shared" si="105"/>
        <v>40266.208333333336</v>
      </c>
      <c r="N863" t="s">
        <v>33</v>
      </c>
      <c r="O863" t="str">
        <f t="shared" si="106"/>
        <v>theater</v>
      </c>
      <c r="P863" t="str">
        <f t="shared" si="107"/>
        <v>plays</v>
      </c>
      <c r="Q863" s="4">
        <f t="shared" si="108"/>
        <v>1.0587500000000001</v>
      </c>
      <c r="R863" s="44">
        <f t="shared" si="109"/>
        <v>57.159509202453989</v>
      </c>
      <c r="S863" s="42">
        <f t="shared" si="110"/>
        <v>8</v>
      </c>
      <c r="T863" s="5">
        <f t="shared" si="111"/>
        <v>7.1449386503067487</v>
      </c>
    </row>
    <row r="864" spans="1:20" x14ac:dyDescent="0.35">
      <c r="A864">
        <v>862</v>
      </c>
      <c r="B864" t="s">
        <v>1756</v>
      </c>
      <c r="C864" s="3" t="s">
        <v>1757</v>
      </c>
      <c r="D864" s="5">
        <v>3500</v>
      </c>
      <c r="E864" s="5">
        <v>6560</v>
      </c>
      <c r="F864" t="s">
        <v>20</v>
      </c>
      <c r="G864">
        <v>85</v>
      </c>
      <c r="H864" t="s">
        <v>21</v>
      </c>
      <c r="I864" t="s">
        <v>22</v>
      </c>
      <c r="J864">
        <v>1312174800</v>
      </c>
      <c r="K864">
        <v>1312520400</v>
      </c>
      <c r="L864" s="11">
        <f t="shared" si="104"/>
        <v>40756.208333333336</v>
      </c>
      <c r="M864" s="11">
        <f t="shared" si="105"/>
        <v>40760.208333333336</v>
      </c>
      <c r="N864" t="s">
        <v>33</v>
      </c>
      <c r="O864" t="str">
        <f t="shared" si="106"/>
        <v>theater</v>
      </c>
      <c r="P864" t="str">
        <f t="shared" si="107"/>
        <v>plays</v>
      </c>
      <c r="Q864" s="4">
        <f t="shared" si="108"/>
        <v>1.8742857142857143</v>
      </c>
      <c r="R864" s="44">
        <f t="shared" si="109"/>
        <v>77.17647058823529</v>
      </c>
      <c r="S864" s="42">
        <f t="shared" si="110"/>
        <v>4</v>
      </c>
      <c r="T864" s="5">
        <f t="shared" si="111"/>
        <v>19.294117647058822</v>
      </c>
    </row>
    <row r="865" spans="1:20" x14ac:dyDescent="0.35">
      <c r="A865">
        <v>863</v>
      </c>
      <c r="B865" t="s">
        <v>1758</v>
      </c>
      <c r="C865" s="3" t="s">
        <v>1759</v>
      </c>
      <c r="D865" s="5">
        <v>1400</v>
      </c>
      <c r="E865" s="5">
        <v>5415</v>
      </c>
      <c r="F865" t="s">
        <v>20</v>
      </c>
      <c r="G865">
        <v>217</v>
      </c>
      <c r="H865" t="s">
        <v>21</v>
      </c>
      <c r="I865" t="s">
        <v>22</v>
      </c>
      <c r="J865">
        <v>1434517200</v>
      </c>
      <c r="K865">
        <v>1436504400</v>
      </c>
      <c r="L865" s="11">
        <f t="shared" si="104"/>
        <v>42172.208333333328</v>
      </c>
      <c r="M865" s="11">
        <f t="shared" si="105"/>
        <v>42195.208333333328</v>
      </c>
      <c r="N865" t="s">
        <v>269</v>
      </c>
      <c r="O865" t="str">
        <f t="shared" si="106"/>
        <v>film &amp; video</v>
      </c>
      <c r="P865" t="str">
        <f t="shared" si="107"/>
        <v>television</v>
      </c>
      <c r="Q865" s="4">
        <f t="shared" si="108"/>
        <v>3.8678571428571429</v>
      </c>
      <c r="R865" s="44">
        <f t="shared" si="109"/>
        <v>24.953917050691246</v>
      </c>
      <c r="S865" s="42">
        <f t="shared" si="110"/>
        <v>23</v>
      </c>
      <c r="T865" s="5">
        <f t="shared" si="111"/>
        <v>1.0849529152474455</v>
      </c>
    </row>
    <row r="866" spans="1:20" x14ac:dyDescent="0.35">
      <c r="A866">
        <v>864</v>
      </c>
      <c r="B866" t="s">
        <v>1760</v>
      </c>
      <c r="C866" s="3" t="s">
        <v>1761</v>
      </c>
      <c r="D866" s="5">
        <v>4200</v>
      </c>
      <c r="E866" s="5">
        <v>14577</v>
      </c>
      <c r="F866" t="s">
        <v>20</v>
      </c>
      <c r="G866">
        <v>150</v>
      </c>
      <c r="H866" t="s">
        <v>21</v>
      </c>
      <c r="I866" t="s">
        <v>22</v>
      </c>
      <c r="J866">
        <v>1471582800</v>
      </c>
      <c r="K866">
        <v>1472014800</v>
      </c>
      <c r="L866" s="11">
        <f t="shared" si="104"/>
        <v>42601.208333333328</v>
      </c>
      <c r="M866" s="11">
        <f t="shared" si="105"/>
        <v>42606.208333333328</v>
      </c>
      <c r="N866" t="s">
        <v>100</v>
      </c>
      <c r="O866" t="str">
        <f t="shared" si="106"/>
        <v>film &amp; video</v>
      </c>
      <c r="P866" t="str">
        <f t="shared" si="107"/>
        <v>shorts</v>
      </c>
      <c r="Q866" s="4">
        <f t="shared" si="108"/>
        <v>3.4707142857142856</v>
      </c>
      <c r="R866" s="44">
        <f t="shared" si="109"/>
        <v>97.18</v>
      </c>
      <c r="S866" s="42">
        <f t="shared" si="110"/>
        <v>5</v>
      </c>
      <c r="T866" s="5">
        <f t="shared" si="111"/>
        <v>19.436</v>
      </c>
    </row>
    <row r="867" spans="1:20" x14ac:dyDescent="0.35">
      <c r="A867">
        <v>865</v>
      </c>
      <c r="B867" t="s">
        <v>1762</v>
      </c>
      <c r="C867" s="3" t="s">
        <v>1763</v>
      </c>
      <c r="D867" s="5">
        <v>81000</v>
      </c>
      <c r="E867" s="5">
        <v>150515</v>
      </c>
      <c r="F867" t="s">
        <v>20</v>
      </c>
      <c r="G867">
        <v>3272</v>
      </c>
      <c r="H867" t="s">
        <v>21</v>
      </c>
      <c r="I867" t="s">
        <v>22</v>
      </c>
      <c r="J867">
        <v>1410757200</v>
      </c>
      <c r="K867">
        <v>1411534800</v>
      </c>
      <c r="L867" s="11">
        <f t="shared" si="104"/>
        <v>41897.208333333336</v>
      </c>
      <c r="M867" s="11">
        <f t="shared" si="105"/>
        <v>41906.208333333336</v>
      </c>
      <c r="N867" t="s">
        <v>33</v>
      </c>
      <c r="O867" t="str">
        <f t="shared" si="106"/>
        <v>theater</v>
      </c>
      <c r="P867" t="str">
        <f t="shared" si="107"/>
        <v>plays</v>
      </c>
      <c r="Q867" s="4">
        <f t="shared" si="108"/>
        <v>1.8582098765432098</v>
      </c>
      <c r="R867" s="44">
        <f t="shared" si="109"/>
        <v>46.000916870415651</v>
      </c>
      <c r="S867" s="42">
        <f t="shared" si="110"/>
        <v>9</v>
      </c>
      <c r="T867" s="5">
        <f t="shared" si="111"/>
        <v>5.111212985601739</v>
      </c>
    </row>
    <row r="868" spans="1:20" x14ac:dyDescent="0.35">
      <c r="A868">
        <v>866</v>
      </c>
      <c r="B868" t="s">
        <v>1764</v>
      </c>
      <c r="C868" s="3" t="s">
        <v>1765</v>
      </c>
      <c r="D868" s="5">
        <v>182800</v>
      </c>
      <c r="E868" s="5">
        <v>79045</v>
      </c>
      <c r="F868" t="s">
        <v>74</v>
      </c>
      <c r="G868">
        <v>898</v>
      </c>
      <c r="H868" t="s">
        <v>21</v>
      </c>
      <c r="I868" t="s">
        <v>22</v>
      </c>
      <c r="J868">
        <v>1304830800</v>
      </c>
      <c r="K868">
        <v>1304917200</v>
      </c>
      <c r="L868" s="11">
        <f t="shared" si="104"/>
        <v>40671.208333333336</v>
      </c>
      <c r="M868" s="11">
        <f t="shared" si="105"/>
        <v>40672.208333333336</v>
      </c>
      <c r="N868" t="s">
        <v>122</v>
      </c>
      <c r="O868" t="str">
        <f t="shared" si="106"/>
        <v>photography</v>
      </c>
      <c r="P868" t="str">
        <f t="shared" si="107"/>
        <v>photography books</v>
      </c>
      <c r="Q868" s="4">
        <f t="shared" si="108"/>
        <v>0.43241247264770238</v>
      </c>
      <c r="R868" s="44">
        <f t="shared" si="109"/>
        <v>88.023385300668153</v>
      </c>
      <c r="S868" s="42">
        <f t="shared" si="110"/>
        <v>1</v>
      </c>
      <c r="T868" s="5">
        <f t="shared" si="111"/>
        <v>88.023385300668153</v>
      </c>
    </row>
    <row r="869" spans="1:20" ht="31" x14ac:dyDescent="0.35">
      <c r="A869">
        <v>867</v>
      </c>
      <c r="B869" t="s">
        <v>1766</v>
      </c>
      <c r="C869" s="3" t="s">
        <v>1767</v>
      </c>
      <c r="D869" s="5">
        <v>4800</v>
      </c>
      <c r="E869" s="5">
        <v>7797</v>
      </c>
      <c r="F869" t="s">
        <v>20</v>
      </c>
      <c r="G869">
        <v>300</v>
      </c>
      <c r="H869" t="s">
        <v>21</v>
      </c>
      <c r="I869" t="s">
        <v>22</v>
      </c>
      <c r="J869">
        <v>1539061200</v>
      </c>
      <c r="K869">
        <v>1539579600</v>
      </c>
      <c r="L869" s="11">
        <f t="shared" si="104"/>
        <v>43382.208333333328</v>
      </c>
      <c r="M869" s="11">
        <f t="shared" si="105"/>
        <v>43388.208333333328</v>
      </c>
      <c r="N869" t="s">
        <v>17</v>
      </c>
      <c r="O869" t="str">
        <f t="shared" si="106"/>
        <v>food</v>
      </c>
      <c r="P869" t="str">
        <f t="shared" si="107"/>
        <v>food trucks</v>
      </c>
      <c r="Q869" s="4">
        <f t="shared" si="108"/>
        <v>1.6243749999999999</v>
      </c>
      <c r="R869" s="44">
        <f t="shared" si="109"/>
        <v>25.99</v>
      </c>
      <c r="S869" s="42">
        <f t="shared" si="110"/>
        <v>6</v>
      </c>
      <c r="T869" s="5">
        <f t="shared" si="111"/>
        <v>4.3316666666666661</v>
      </c>
    </row>
    <row r="870" spans="1:20" x14ac:dyDescent="0.35">
      <c r="A870">
        <v>868</v>
      </c>
      <c r="B870" t="s">
        <v>1768</v>
      </c>
      <c r="C870" s="3" t="s">
        <v>1769</v>
      </c>
      <c r="D870" s="5">
        <v>7000</v>
      </c>
      <c r="E870" s="5">
        <v>12939</v>
      </c>
      <c r="F870" t="s">
        <v>20</v>
      </c>
      <c r="G870">
        <v>126</v>
      </c>
      <c r="H870" t="s">
        <v>21</v>
      </c>
      <c r="I870" t="s">
        <v>22</v>
      </c>
      <c r="J870">
        <v>1381554000</v>
      </c>
      <c r="K870">
        <v>1382504400</v>
      </c>
      <c r="L870" s="11">
        <f t="shared" si="104"/>
        <v>41559.208333333336</v>
      </c>
      <c r="M870" s="11">
        <f t="shared" si="105"/>
        <v>41570.208333333336</v>
      </c>
      <c r="N870" t="s">
        <v>33</v>
      </c>
      <c r="O870" t="str">
        <f t="shared" si="106"/>
        <v>theater</v>
      </c>
      <c r="P870" t="str">
        <f t="shared" si="107"/>
        <v>plays</v>
      </c>
      <c r="Q870" s="4">
        <f t="shared" si="108"/>
        <v>1.8484285714285715</v>
      </c>
      <c r="R870" s="44">
        <f t="shared" si="109"/>
        <v>102.69047619047619</v>
      </c>
      <c r="S870" s="42">
        <f t="shared" si="110"/>
        <v>11</v>
      </c>
      <c r="T870" s="5">
        <f t="shared" si="111"/>
        <v>9.3354978354978346</v>
      </c>
    </row>
    <row r="871" spans="1:20" x14ac:dyDescent="0.35">
      <c r="A871">
        <v>869</v>
      </c>
      <c r="B871" t="s">
        <v>1770</v>
      </c>
      <c r="C871" s="3" t="s">
        <v>1771</v>
      </c>
      <c r="D871" s="5">
        <v>161900</v>
      </c>
      <c r="E871" s="5">
        <v>38376</v>
      </c>
      <c r="F871" t="s">
        <v>14</v>
      </c>
      <c r="G871">
        <v>526</v>
      </c>
      <c r="H871" t="s">
        <v>21</v>
      </c>
      <c r="I871" t="s">
        <v>22</v>
      </c>
      <c r="J871">
        <v>1277096400</v>
      </c>
      <c r="K871">
        <v>1278306000</v>
      </c>
      <c r="L871" s="11">
        <f t="shared" si="104"/>
        <v>40350.208333333336</v>
      </c>
      <c r="M871" s="11">
        <f t="shared" si="105"/>
        <v>40364.208333333336</v>
      </c>
      <c r="N871" t="s">
        <v>53</v>
      </c>
      <c r="O871" t="str">
        <f t="shared" si="106"/>
        <v>film &amp; video</v>
      </c>
      <c r="P871" t="str">
        <f t="shared" si="107"/>
        <v>drama</v>
      </c>
      <c r="Q871" s="4">
        <f t="shared" si="108"/>
        <v>0.23703520691785052</v>
      </c>
      <c r="R871" s="44">
        <f t="shared" si="109"/>
        <v>72.958174904942965</v>
      </c>
      <c r="S871" s="42">
        <f t="shared" si="110"/>
        <v>14</v>
      </c>
      <c r="T871" s="5">
        <f t="shared" si="111"/>
        <v>5.2112982074959264</v>
      </c>
    </row>
    <row r="872" spans="1:20" x14ac:dyDescent="0.35">
      <c r="A872">
        <v>870</v>
      </c>
      <c r="B872" t="s">
        <v>1772</v>
      </c>
      <c r="C872" s="3" t="s">
        <v>1773</v>
      </c>
      <c r="D872" s="5">
        <v>7700</v>
      </c>
      <c r="E872" s="5">
        <v>6920</v>
      </c>
      <c r="F872" t="s">
        <v>14</v>
      </c>
      <c r="G872">
        <v>121</v>
      </c>
      <c r="H872" t="s">
        <v>21</v>
      </c>
      <c r="I872" t="s">
        <v>22</v>
      </c>
      <c r="J872">
        <v>1440392400</v>
      </c>
      <c r="K872">
        <v>1442552400</v>
      </c>
      <c r="L872" s="11">
        <f t="shared" si="104"/>
        <v>42240.208333333328</v>
      </c>
      <c r="M872" s="11">
        <f t="shared" si="105"/>
        <v>42265.208333333328</v>
      </c>
      <c r="N872" t="s">
        <v>33</v>
      </c>
      <c r="O872" t="str">
        <f t="shared" si="106"/>
        <v>theater</v>
      </c>
      <c r="P872" t="str">
        <f t="shared" si="107"/>
        <v>plays</v>
      </c>
      <c r="Q872" s="4">
        <f t="shared" si="108"/>
        <v>0.89870129870129867</v>
      </c>
      <c r="R872" s="44">
        <f t="shared" si="109"/>
        <v>57.190082644628099</v>
      </c>
      <c r="S872" s="42">
        <f t="shared" si="110"/>
        <v>25</v>
      </c>
      <c r="T872" s="5">
        <f t="shared" si="111"/>
        <v>2.2876033057851242</v>
      </c>
    </row>
    <row r="873" spans="1:20" ht="31" x14ac:dyDescent="0.35">
      <c r="A873">
        <v>871</v>
      </c>
      <c r="B873" t="s">
        <v>1774</v>
      </c>
      <c r="C873" s="3" t="s">
        <v>1775</v>
      </c>
      <c r="D873" s="5">
        <v>71500</v>
      </c>
      <c r="E873" s="5">
        <v>194912</v>
      </c>
      <c r="F873" t="s">
        <v>20</v>
      </c>
      <c r="G873">
        <v>2320</v>
      </c>
      <c r="H873" t="s">
        <v>21</v>
      </c>
      <c r="I873" t="s">
        <v>22</v>
      </c>
      <c r="J873">
        <v>1509512400</v>
      </c>
      <c r="K873">
        <v>1511071200</v>
      </c>
      <c r="L873" s="11">
        <f t="shared" si="104"/>
        <v>43040.208333333328</v>
      </c>
      <c r="M873" s="11">
        <f t="shared" si="105"/>
        <v>43058.25</v>
      </c>
      <c r="N873" t="s">
        <v>33</v>
      </c>
      <c r="O873" t="str">
        <f t="shared" si="106"/>
        <v>theater</v>
      </c>
      <c r="P873" t="str">
        <f t="shared" si="107"/>
        <v>plays</v>
      </c>
      <c r="Q873" s="4">
        <f t="shared" si="108"/>
        <v>2.7260419580419581</v>
      </c>
      <c r="R873" s="44">
        <f t="shared" si="109"/>
        <v>84.013793103448279</v>
      </c>
      <c r="S873" s="42">
        <f t="shared" si="110"/>
        <v>18.041666666671517</v>
      </c>
      <c r="T873" s="5">
        <f t="shared" si="111"/>
        <v>4.6566536593122789</v>
      </c>
    </row>
    <row r="874" spans="1:20" x14ac:dyDescent="0.35">
      <c r="A874">
        <v>872</v>
      </c>
      <c r="B874" t="s">
        <v>1776</v>
      </c>
      <c r="C874" s="3" t="s">
        <v>1777</v>
      </c>
      <c r="D874" s="5">
        <v>4700</v>
      </c>
      <c r="E874" s="5">
        <v>7992</v>
      </c>
      <c r="F874" t="s">
        <v>20</v>
      </c>
      <c r="G874">
        <v>81</v>
      </c>
      <c r="H874" t="s">
        <v>26</v>
      </c>
      <c r="I874" t="s">
        <v>27</v>
      </c>
      <c r="J874">
        <v>1535950800</v>
      </c>
      <c r="K874">
        <v>1536382800</v>
      </c>
      <c r="L874" s="11">
        <f t="shared" si="104"/>
        <v>43346.208333333328</v>
      </c>
      <c r="M874" s="11">
        <f t="shared" si="105"/>
        <v>43351.208333333328</v>
      </c>
      <c r="N874" t="s">
        <v>474</v>
      </c>
      <c r="O874" t="str">
        <f t="shared" si="106"/>
        <v>film &amp; video</v>
      </c>
      <c r="P874" t="str">
        <f t="shared" si="107"/>
        <v>science fiction</v>
      </c>
      <c r="Q874" s="4">
        <f t="shared" si="108"/>
        <v>1.7004255319148935</v>
      </c>
      <c r="R874" s="44">
        <f t="shared" si="109"/>
        <v>98.666666666666671</v>
      </c>
      <c r="S874" s="42">
        <f t="shared" si="110"/>
        <v>5</v>
      </c>
      <c r="T874" s="5">
        <f t="shared" si="111"/>
        <v>19.733333333333334</v>
      </c>
    </row>
    <row r="875" spans="1:20" x14ac:dyDescent="0.35">
      <c r="A875">
        <v>873</v>
      </c>
      <c r="B875" t="s">
        <v>1778</v>
      </c>
      <c r="C875" s="3" t="s">
        <v>1779</v>
      </c>
      <c r="D875" s="5">
        <v>42100</v>
      </c>
      <c r="E875" s="5">
        <v>79268</v>
      </c>
      <c r="F875" t="s">
        <v>20</v>
      </c>
      <c r="G875">
        <v>1887</v>
      </c>
      <c r="H875" t="s">
        <v>21</v>
      </c>
      <c r="I875" t="s">
        <v>22</v>
      </c>
      <c r="J875">
        <v>1389160800</v>
      </c>
      <c r="K875">
        <v>1389592800</v>
      </c>
      <c r="L875" s="11">
        <f t="shared" si="104"/>
        <v>41647.25</v>
      </c>
      <c r="M875" s="11">
        <f t="shared" si="105"/>
        <v>41652.25</v>
      </c>
      <c r="N875" t="s">
        <v>122</v>
      </c>
      <c r="O875" t="str">
        <f t="shared" si="106"/>
        <v>photography</v>
      </c>
      <c r="P875" t="str">
        <f t="shared" si="107"/>
        <v>photography books</v>
      </c>
      <c r="Q875" s="4">
        <f t="shared" si="108"/>
        <v>1.8828503562945369</v>
      </c>
      <c r="R875" s="44">
        <f t="shared" si="109"/>
        <v>42.007419183889773</v>
      </c>
      <c r="S875" s="42">
        <f t="shared" si="110"/>
        <v>5</v>
      </c>
      <c r="T875" s="5">
        <f t="shared" si="111"/>
        <v>8.4014838367779543</v>
      </c>
    </row>
    <row r="876" spans="1:20" x14ac:dyDescent="0.35">
      <c r="A876">
        <v>874</v>
      </c>
      <c r="B876" t="s">
        <v>1780</v>
      </c>
      <c r="C876" s="3" t="s">
        <v>1781</v>
      </c>
      <c r="D876" s="5">
        <v>40200</v>
      </c>
      <c r="E876" s="5">
        <v>139468</v>
      </c>
      <c r="F876" t="s">
        <v>20</v>
      </c>
      <c r="G876">
        <v>4358</v>
      </c>
      <c r="H876" t="s">
        <v>21</v>
      </c>
      <c r="I876" t="s">
        <v>22</v>
      </c>
      <c r="J876">
        <v>1271998800</v>
      </c>
      <c r="K876">
        <v>1275282000</v>
      </c>
      <c r="L876" s="11">
        <f t="shared" si="104"/>
        <v>40291.208333333336</v>
      </c>
      <c r="M876" s="11">
        <f t="shared" si="105"/>
        <v>40329.208333333336</v>
      </c>
      <c r="N876" t="s">
        <v>122</v>
      </c>
      <c r="O876" t="str">
        <f t="shared" si="106"/>
        <v>photography</v>
      </c>
      <c r="P876" t="str">
        <f t="shared" si="107"/>
        <v>photography books</v>
      </c>
      <c r="Q876" s="4">
        <f t="shared" si="108"/>
        <v>3.4693532338308457</v>
      </c>
      <c r="R876" s="44">
        <f t="shared" si="109"/>
        <v>32.002753556677376</v>
      </c>
      <c r="S876" s="42">
        <f t="shared" si="110"/>
        <v>38</v>
      </c>
      <c r="T876" s="5">
        <f t="shared" si="111"/>
        <v>0.84217772517572043</v>
      </c>
    </row>
    <row r="877" spans="1:20" x14ac:dyDescent="0.35">
      <c r="A877">
        <v>875</v>
      </c>
      <c r="B877" t="s">
        <v>1782</v>
      </c>
      <c r="C877" s="3" t="s">
        <v>1783</v>
      </c>
      <c r="D877" s="5">
        <v>7900</v>
      </c>
      <c r="E877" s="5">
        <v>5465</v>
      </c>
      <c r="F877" t="s">
        <v>14</v>
      </c>
      <c r="G877">
        <v>67</v>
      </c>
      <c r="H877" t="s">
        <v>21</v>
      </c>
      <c r="I877" t="s">
        <v>22</v>
      </c>
      <c r="J877">
        <v>1294898400</v>
      </c>
      <c r="K877">
        <v>1294984800</v>
      </c>
      <c r="L877" s="11">
        <f t="shared" si="104"/>
        <v>40556.25</v>
      </c>
      <c r="M877" s="11">
        <f t="shared" si="105"/>
        <v>40557.25</v>
      </c>
      <c r="N877" t="s">
        <v>23</v>
      </c>
      <c r="O877" t="str">
        <f t="shared" si="106"/>
        <v>music</v>
      </c>
      <c r="P877" t="str">
        <f t="shared" si="107"/>
        <v>rock</v>
      </c>
      <c r="Q877" s="4">
        <f t="shared" si="108"/>
        <v>0.6917721518987342</v>
      </c>
      <c r="R877" s="44">
        <f t="shared" si="109"/>
        <v>81.567164179104481</v>
      </c>
      <c r="S877" s="42">
        <f t="shared" si="110"/>
        <v>1</v>
      </c>
      <c r="T877" s="5">
        <f t="shared" si="111"/>
        <v>81.567164179104481</v>
      </c>
    </row>
    <row r="878" spans="1:20" ht="31" x14ac:dyDescent="0.35">
      <c r="A878">
        <v>876</v>
      </c>
      <c r="B878" t="s">
        <v>1784</v>
      </c>
      <c r="C878" s="3" t="s">
        <v>1785</v>
      </c>
      <c r="D878" s="5">
        <v>8300</v>
      </c>
      <c r="E878" s="5">
        <v>2111</v>
      </c>
      <c r="F878" t="s">
        <v>14</v>
      </c>
      <c r="G878">
        <v>57</v>
      </c>
      <c r="H878" t="s">
        <v>15</v>
      </c>
      <c r="I878" t="s">
        <v>16</v>
      </c>
      <c r="J878">
        <v>1559970000</v>
      </c>
      <c r="K878">
        <v>1562043600</v>
      </c>
      <c r="L878" s="11">
        <f t="shared" si="104"/>
        <v>43624.208333333328</v>
      </c>
      <c r="M878" s="11">
        <f t="shared" si="105"/>
        <v>43648.208333333328</v>
      </c>
      <c r="N878" t="s">
        <v>122</v>
      </c>
      <c r="O878" t="str">
        <f t="shared" si="106"/>
        <v>photography</v>
      </c>
      <c r="P878" t="str">
        <f t="shared" si="107"/>
        <v>photography books</v>
      </c>
      <c r="Q878" s="4">
        <f t="shared" si="108"/>
        <v>0.25433734939759034</v>
      </c>
      <c r="R878" s="44">
        <f t="shared" si="109"/>
        <v>37.035087719298247</v>
      </c>
      <c r="S878" s="42">
        <f t="shared" si="110"/>
        <v>24</v>
      </c>
      <c r="T878" s="5">
        <f t="shared" si="111"/>
        <v>1.5431286549707603</v>
      </c>
    </row>
    <row r="879" spans="1:20" x14ac:dyDescent="0.35">
      <c r="A879">
        <v>877</v>
      </c>
      <c r="B879" t="s">
        <v>1786</v>
      </c>
      <c r="C879" s="3" t="s">
        <v>1787</v>
      </c>
      <c r="D879" s="5">
        <v>163600</v>
      </c>
      <c r="E879" s="5">
        <v>126628</v>
      </c>
      <c r="F879" t="s">
        <v>14</v>
      </c>
      <c r="G879">
        <v>1229</v>
      </c>
      <c r="H879" t="s">
        <v>21</v>
      </c>
      <c r="I879" t="s">
        <v>22</v>
      </c>
      <c r="J879">
        <v>1469509200</v>
      </c>
      <c r="K879">
        <v>1469595600</v>
      </c>
      <c r="L879" s="11">
        <f t="shared" si="104"/>
        <v>42577.208333333328</v>
      </c>
      <c r="M879" s="11">
        <f t="shared" si="105"/>
        <v>42578.208333333328</v>
      </c>
      <c r="N879" t="s">
        <v>17</v>
      </c>
      <c r="O879" t="str">
        <f t="shared" si="106"/>
        <v>food</v>
      </c>
      <c r="P879" t="str">
        <f t="shared" si="107"/>
        <v>food trucks</v>
      </c>
      <c r="Q879" s="4">
        <f t="shared" si="108"/>
        <v>0.77400977995110021</v>
      </c>
      <c r="R879" s="44">
        <f t="shared" si="109"/>
        <v>103.033360455655</v>
      </c>
      <c r="S879" s="42">
        <f t="shared" si="110"/>
        <v>1</v>
      </c>
      <c r="T879" s="5">
        <f t="shared" si="111"/>
        <v>103.033360455655</v>
      </c>
    </row>
    <row r="880" spans="1:20" x14ac:dyDescent="0.35">
      <c r="A880">
        <v>878</v>
      </c>
      <c r="B880" t="s">
        <v>1788</v>
      </c>
      <c r="C880" s="3" t="s">
        <v>1789</v>
      </c>
      <c r="D880" s="5">
        <v>2700</v>
      </c>
      <c r="E880" s="5">
        <v>1012</v>
      </c>
      <c r="F880" t="s">
        <v>14</v>
      </c>
      <c r="G880">
        <v>12</v>
      </c>
      <c r="H880" t="s">
        <v>107</v>
      </c>
      <c r="I880" t="s">
        <v>108</v>
      </c>
      <c r="J880">
        <v>1579068000</v>
      </c>
      <c r="K880">
        <v>1581141600</v>
      </c>
      <c r="L880" s="11">
        <f t="shared" si="104"/>
        <v>43845.25</v>
      </c>
      <c r="M880" s="11">
        <f t="shared" si="105"/>
        <v>43869.25</v>
      </c>
      <c r="N880" t="s">
        <v>148</v>
      </c>
      <c r="O880" t="str">
        <f t="shared" si="106"/>
        <v>music</v>
      </c>
      <c r="P880" t="str">
        <f t="shared" si="107"/>
        <v>metal</v>
      </c>
      <c r="Q880" s="4">
        <f t="shared" si="108"/>
        <v>0.37481481481481482</v>
      </c>
      <c r="R880" s="44">
        <f t="shared" si="109"/>
        <v>84.333333333333329</v>
      </c>
      <c r="S880" s="42">
        <f t="shared" si="110"/>
        <v>24</v>
      </c>
      <c r="T880" s="5">
        <f t="shared" si="111"/>
        <v>3.5138888888888888</v>
      </c>
    </row>
    <row r="881" spans="1:20" x14ac:dyDescent="0.35">
      <c r="A881">
        <v>879</v>
      </c>
      <c r="B881" t="s">
        <v>1790</v>
      </c>
      <c r="C881" s="3" t="s">
        <v>1791</v>
      </c>
      <c r="D881" s="5">
        <v>1000</v>
      </c>
      <c r="E881" s="5">
        <v>5438</v>
      </c>
      <c r="F881" t="s">
        <v>20</v>
      </c>
      <c r="G881">
        <v>53</v>
      </c>
      <c r="H881" t="s">
        <v>21</v>
      </c>
      <c r="I881" t="s">
        <v>22</v>
      </c>
      <c r="J881">
        <v>1487743200</v>
      </c>
      <c r="K881">
        <v>1488520800</v>
      </c>
      <c r="L881" s="11">
        <f t="shared" si="104"/>
        <v>42788.25</v>
      </c>
      <c r="M881" s="11">
        <f t="shared" si="105"/>
        <v>42797.25</v>
      </c>
      <c r="N881" t="s">
        <v>68</v>
      </c>
      <c r="O881" t="str">
        <f t="shared" si="106"/>
        <v>publishing</v>
      </c>
      <c r="P881" t="str">
        <f t="shared" si="107"/>
        <v>nonfiction</v>
      </c>
      <c r="Q881" s="4">
        <f t="shared" si="108"/>
        <v>5.4379999999999997</v>
      </c>
      <c r="R881" s="44">
        <f t="shared" si="109"/>
        <v>102.60377358490567</v>
      </c>
      <c r="S881" s="42">
        <f t="shared" si="110"/>
        <v>9</v>
      </c>
      <c r="T881" s="5">
        <f t="shared" si="111"/>
        <v>11.40041928721174</v>
      </c>
    </row>
    <row r="882" spans="1:20" x14ac:dyDescent="0.35">
      <c r="A882">
        <v>880</v>
      </c>
      <c r="B882" t="s">
        <v>1792</v>
      </c>
      <c r="C882" s="3" t="s">
        <v>1793</v>
      </c>
      <c r="D882" s="5">
        <v>84500</v>
      </c>
      <c r="E882" s="5">
        <v>193101</v>
      </c>
      <c r="F882" t="s">
        <v>20</v>
      </c>
      <c r="G882">
        <v>2414</v>
      </c>
      <c r="H882" t="s">
        <v>21</v>
      </c>
      <c r="I882" t="s">
        <v>22</v>
      </c>
      <c r="J882">
        <v>1563685200</v>
      </c>
      <c r="K882">
        <v>1563858000</v>
      </c>
      <c r="L882" s="11">
        <f t="shared" si="104"/>
        <v>43667.208333333328</v>
      </c>
      <c r="M882" s="11">
        <f t="shared" si="105"/>
        <v>43669.208333333328</v>
      </c>
      <c r="N882" t="s">
        <v>50</v>
      </c>
      <c r="O882" t="str">
        <f t="shared" si="106"/>
        <v>music</v>
      </c>
      <c r="P882" t="str">
        <f t="shared" si="107"/>
        <v>electric music</v>
      </c>
      <c r="Q882" s="4">
        <f t="shared" si="108"/>
        <v>2.2852189349112426</v>
      </c>
      <c r="R882" s="44">
        <f t="shared" si="109"/>
        <v>79.992129246064621</v>
      </c>
      <c r="S882" s="42">
        <f t="shared" si="110"/>
        <v>2</v>
      </c>
      <c r="T882" s="5">
        <f t="shared" si="111"/>
        <v>39.996064623032311</v>
      </c>
    </row>
    <row r="883" spans="1:20" x14ac:dyDescent="0.35">
      <c r="A883">
        <v>881</v>
      </c>
      <c r="B883" t="s">
        <v>1794</v>
      </c>
      <c r="C883" s="3" t="s">
        <v>1795</v>
      </c>
      <c r="D883" s="5">
        <v>81300</v>
      </c>
      <c r="E883" s="5">
        <v>31665</v>
      </c>
      <c r="F883" t="s">
        <v>14</v>
      </c>
      <c r="G883">
        <v>452</v>
      </c>
      <c r="H883" t="s">
        <v>21</v>
      </c>
      <c r="I883" t="s">
        <v>22</v>
      </c>
      <c r="J883">
        <v>1436418000</v>
      </c>
      <c r="K883">
        <v>1438923600</v>
      </c>
      <c r="L883" s="11">
        <f t="shared" si="104"/>
        <v>42194.208333333328</v>
      </c>
      <c r="M883" s="11">
        <f t="shared" si="105"/>
        <v>42223.208333333328</v>
      </c>
      <c r="N883" t="s">
        <v>33</v>
      </c>
      <c r="O883" t="str">
        <f t="shared" si="106"/>
        <v>theater</v>
      </c>
      <c r="P883" t="str">
        <f t="shared" si="107"/>
        <v>plays</v>
      </c>
      <c r="Q883" s="4">
        <f t="shared" si="108"/>
        <v>0.38948339483394834</v>
      </c>
      <c r="R883" s="44">
        <f t="shared" si="109"/>
        <v>70.055309734513273</v>
      </c>
      <c r="S883" s="42">
        <f t="shared" si="110"/>
        <v>29</v>
      </c>
      <c r="T883" s="5">
        <f t="shared" si="111"/>
        <v>2.4157003356728715</v>
      </c>
    </row>
    <row r="884" spans="1:20" x14ac:dyDescent="0.35">
      <c r="A884">
        <v>882</v>
      </c>
      <c r="B884" t="s">
        <v>1796</v>
      </c>
      <c r="C884" s="3" t="s">
        <v>1797</v>
      </c>
      <c r="D884" s="5">
        <v>800</v>
      </c>
      <c r="E884" s="5">
        <v>2960</v>
      </c>
      <c r="F884" t="s">
        <v>20</v>
      </c>
      <c r="G884">
        <v>80</v>
      </c>
      <c r="H884" t="s">
        <v>21</v>
      </c>
      <c r="I884" t="s">
        <v>22</v>
      </c>
      <c r="J884">
        <v>1421820000</v>
      </c>
      <c r="K884">
        <v>1422165600</v>
      </c>
      <c r="L884" s="11">
        <f t="shared" si="104"/>
        <v>42025.25</v>
      </c>
      <c r="M884" s="11">
        <f t="shared" si="105"/>
        <v>42029.25</v>
      </c>
      <c r="N884" t="s">
        <v>33</v>
      </c>
      <c r="O884" t="str">
        <f t="shared" si="106"/>
        <v>theater</v>
      </c>
      <c r="P884" t="str">
        <f t="shared" si="107"/>
        <v>plays</v>
      </c>
      <c r="Q884" s="4">
        <f t="shared" si="108"/>
        <v>3.7</v>
      </c>
      <c r="R884" s="44">
        <f t="shared" si="109"/>
        <v>37</v>
      </c>
      <c r="S884" s="42">
        <f t="shared" si="110"/>
        <v>4</v>
      </c>
      <c r="T884" s="5">
        <f t="shared" si="111"/>
        <v>9.25</v>
      </c>
    </row>
    <row r="885" spans="1:20" ht="31" x14ac:dyDescent="0.35">
      <c r="A885">
        <v>883</v>
      </c>
      <c r="B885" t="s">
        <v>1798</v>
      </c>
      <c r="C885" s="3" t="s">
        <v>1799</v>
      </c>
      <c r="D885" s="5">
        <v>3400</v>
      </c>
      <c r="E885" s="5">
        <v>8089</v>
      </c>
      <c r="F885" t="s">
        <v>20</v>
      </c>
      <c r="G885">
        <v>193</v>
      </c>
      <c r="H885" t="s">
        <v>21</v>
      </c>
      <c r="I885" t="s">
        <v>22</v>
      </c>
      <c r="J885">
        <v>1274763600</v>
      </c>
      <c r="K885">
        <v>1277874000</v>
      </c>
      <c r="L885" s="11">
        <f t="shared" si="104"/>
        <v>40323.208333333336</v>
      </c>
      <c r="M885" s="11">
        <f t="shared" si="105"/>
        <v>40359.208333333336</v>
      </c>
      <c r="N885" t="s">
        <v>100</v>
      </c>
      <c r="O885" t="str">
        <f t="shared" si="106"/>
        <v>film &amp; video</v>
      </c>
      <c r="P885" t="str">
        <f t="shared" si="107"/>
        <v>shorts</v>
      </c>
      <c r="Q885" s="4">
        <f t="shared" si="108"/>
        <v>2.3791176470588233</v>
      </c>
      <c r="R885" s="44">
        <f t="shared" si="109"/>
        <v>41.911917098445599</v>
      </c>
      <c r="S885" s="42">
        <f t="shared" si="110"/>
        <v>36</v>
      </c>
      <c r="T885" s="5">
        <f t="shared" si="111"/>
        <v>1.1642199194012666</v>
      </c>
    </row>
    <row r="886" spans="1:20" x14ac:dyDescent="0.35">
      <c r="A886">
        <v>884</v>
      </c>
      <c r="B886" t="s">
        <v>1800</v>
      </c>
      <c r="C886" s="3" t="s">
        <v>1801</v>
      </c>
      <c r="D886" s="5">
        <v>170800</v>
      </c>
      <c r="E886" s="5">
        <v>109374</v>
      </c>
      <c r="F886" t="s">
        <v>14</v>
      </c>
      <c r="G886">
        <v>1886</v>
      </c>
      <c r="H886" t="s">
        <v>21</v>
      </c>
      <c r="I886" t="s">
        <v>22</v>
      </c>
      <c r="J886">
        <v>1399179600</v>
      </c>
      <c r="K886">
        <v>1399352400</v>
      </c>
      <c r="L886" s="11">
        <f t="shared" si="104"/>
        <v>41763.208333333336</v>
      </c>
      <c r="M886" s="11">
        <f t="shared" si="105"/>
        <v>41765.208333333336</v>
      </c>
      <c r="N886" t="s">
        <v>33</v>
      </c>
      <c r="O886" t="str">
        <f t="shared" si="106"/>
        <v>theater</v>
      </c>
      <c r="P886" t="str">
        <f t="shared" si="107"/>
        <v>plays</v>
      </c>
      <c r="Q886" s="4">
        <f t="shared" si="108"/>
        <v>0.64036299765807958</v>
      </c>
      <c r="R886" s="44">
        <f t="shared" si="109"/>
        <v>57.992576882290564</v>
      </c>
      <c r="S886" s="42">
        <f t="shared" si="110"/>
        <v>2</v>
      </c>
      <c r="T886" s="5">
        <f t="shared" si="111"/>
        <v>28.996288441145282</v>
      </c>
    </row>
    <row r="887" spans="1:20" x14ac:dyDescent="0.35">
      <c r="A887">
        <v>885</v>
      </c>
      <c r="B887" t="s">
        <v>1802</v>
      </c>
      <c r="C887" s="3" t="s">
        <v>1803</v>
      </c>
      <c r="D887" s="5">
        <v>1800</v>
      </c>
      <c r="E887" s="5">
        <v>2129</v>
      </c>
      <c r="F887" t="s">
        <v>20</v>
      </c>
      <c r="G887">
        <v>52</v>
      </c>
      <c r="H887" t="s">
        <v>21</v>
      </c>
      <c r="I887" t="s">
        <v>22</v>
      </c>
      <c r="J887">
        <v>1275800400</v>
      </c>
      <c r="K887">
        <v>1279083600</v>
      </c>
      <c r="L887" s="11">
        <f t="shared" si="104"/>
        <v>40335.208333333336</v>
      </c>
      <c r="M887" s="11">
        <f t="shared" si="105"/>
        <v>40373.208333333336</v>
      </c>
      <c r="N887" t="s">
        <v>33</v>
      </c>
      <c r="O887" t="str">
        <f t="shared" si="106"/>
        <v>theater</v>
      </c>
      <c r="P887" t="str">
        <f t="shared" si="107"/>
        <v>plays</v>
      </c>
      <c r="Q887" s="4">
        <f t="shared" si="108"/>
        <v>1.1827777777777777</v>
      </c>
      <c r="R887" s="44">
        <f t="shared" si="109"/>
        <v>40.942307692307693</v>
      </c>
      <c r="S887" s="42">
        <f t="shared" si="110"/>
        <v>38</v>
      </c>
      <c r="T887" s="5">
        <f t="shared" si="111"/>
        <v>1.077429149797571</v>
      </c>
    </row>
    <row r="888" spans="1:20" x14ac:dyDescent="0.35">
      <c r="A888">
        <v>886</v>
      </c>
      <c r="B888" t="s">
        <v>1804</v>
      </c>
      <c r="C888" s="3" t="s">
        <v>1805</v>
      </c>
      <c r="D888" s="5">
        <v>150600</v>
      </c>
      <c r="E888" s="5">
        <v>127745</v>
      </c>
      <c r="F888" t="s">
        <v>14</v>
      </c>
      <c r="G888">
        <v>1825</v>
      </c>
      <c r="H888" t="s">
        <v>21</v>
      </c>
      <c r="I888" t="s">
        <v>22</v>
      </c>
      <c r="J888">
        <v>1282798800</v>
      </c>
      <c r="K888">
        <v>1284354000</v>
      </c>
      <c r="L888" s="11">
        <f t="shared" si="104"/>
        <v>40416.208333333336</v>
      </c>
      <c r="M888" s="11">
        <f t="shared" si="105"/>
        <v>40434.208333333336</v>
      </c>
      <c r="N888" t="s">
        <v>60</v>
      </c>
      <c r="O888" t="str">
        <f t="shared" si="106"/>
        <v>music</v>
      </c>
      <c r="P888" t="str">
        <f t="shared" si="107"/>
        <v>indie rock</v>
      </c>
      <c r="Q888" s="4">
        <f t="shared" si="108"/>
        <v>0.84824037184594958</v>
      </c>
      <c r="R888" s="44">
        <f t="shared" si="109"/>
        <v>69.9972602739726</v>
      </c>
      <c r="S888" s="42">
        <f t="shared" si="110"/>
        <v>18</v>
      </c>
      <c r="T888" s="5">
        <f t="shared" si="111"/>
        <v>3.8887366818873668</v>
      </c>
    </row>
    <row r="889" spans="1:20" ht="31" x14ac:dyDescent="0.35">
      <c r="A889">
        <v>887</v>
      </c>
      <c r="B889" t="s">
        <v>1806</v>
      </c>
      <c r="C889" s="3" t="s">
        <v>1807</v>
      </c>
      <c r="D889" s="5">
        <v>7800</v>
      </c>
      <c r="E889" s="5">
        <v>2289</v>
      </c>
      <c r="F889" t="s">
        <v>14</v>
      </c>
      <c r="G889">
        <v>31</v>
      </c>
      <c r="H889" t="s">
        <v>21</v>
      </c>
      <c r="I889" t="s">
        <v>22</v>
      </c>
      <c r="J889">
        <v>1437109200</v>
      </c>
      <c r="K889">
        <v>1441170000</v>
      </c>
      <c r="L889" s="11">
        <f t="shared" si="104"/>
        <v>42202.208333333328</v>
      </c>
      <c r="M889" s="11">
        <f t="shared" si="105"/>
        <v>42249.208333333328</v>
      </c>
      <c r="N889" t="s">
        <v>33</v>
      </c>
      <c r="O889" t="str">
        <f t="shared" si="106"/>
        <v>theater</v>
      </c>
      <c r="P889" t="str">
        <f t="shared" si="107"/>
        <v>plays</v>
      </c>
      <c r="Q889" s="4">
        <f t="shared" si="108"/>
        <v>0.29346153846153844</v>
      </c>
      <c r="R889" s="44">
        <f t="shared" si="109"/>
        <v>73.838709677419359</v>
      </c>
      <c r="S889" s="42">
        <f t="shared" si="110"/>
        <v>47</v>
      </c>
      <c r="T889" s="5">
        <f t="shared" si="111"/>
        <v>1.5710363761153054</v>
      </c>
    </row>
    <row r="890" spans="1:20" ht="31" x14ac:dyDescent="0.35">
      <c r="A890">
        <v>888</v>
      </c>
      <c r="B890" t="s">
        <v>1808</v>
      </c>
      <c r="C890" s="3" t="s">
        <v>1809</v>
      </c>
      <c r="D890" s="5">
        <v>5800</v>
      </c>
      <c r="E890" s="5">
        <v>12174</v>
      </c>
      <c r="F890" t="s">
        <v>20</v>
      </c>
      <c r="G890">
        <v>290</v>
      </c>
      <c r="H890" t="s">
        <v>21</v>
      </c>
      <c r="I890" t="s">
        <v>22</v>
      </c>
      <c r="J890">
        <v>1491886800</v>
      </c>
      <c r="K890">
        <v>1493528400</v>
      </c>
      <c r="L890" s="11">
        <f t="shared" si="104"/>
        <v>42836.208333333328</v>
      </c>
      <c r="M890" s="11">
        <f t="shared" si="105"/>
        <v>42855.208333333328</v>
      </c>
      <c r="N890" t="s">
        <v>33</v>
      </c>
      <c r="O890" t="str">
        <f t="shared" si="106"/>
        <v>theater</v>
      </c>
      <c r="P890" t="str">
        <f t="shared" si="107"/>
        <v>plays</v>
      </c>
      <c r="Q890" s="4">
        <f t="shared" si="108"/>
        <v>2.0989655172413793</v>
      </c>
      <c r="R890" s="44">
        <f t="shared" si="109"/>
        <v>41.979310344827589</v>
      </c>
      <c r="S890" s="42">
        <f t="shared" si="110"/>
        <v>19</v>
      </c>
      <c r="T890" s="5">
        <f t="shared" si="111"/>
        <v>2.2094373865698729</v>
      </c>
    </row>
    <row r="891" spans="1:20" x14ac:dyDescent="0.35">
      <c r="A891">
        <v>889</v>
      </c>
      <c r="B891" t="s">
        <v>1810</v>
      </c>
      <c r="C891" s="3" t="s">
        <v>1811</v>
      </c>
      <c r="D891" s="5">
        <v>5600</v>
      </c>
      <c r="E891" s="5">
        <v>9508</v>
      </c>
      <c r="F891" t="s">
        <v>20</v>
      </c>
      <c r="G891">
        <v>122</v>
      </c>
      <c r="H891" t="s">
        <v>21</v>
      </c>
      <c r="I891" t="s">
        <v>22</v>
      </c>
      <c r="J891">
        <v>1394600400</v>
      </c>
      <c r="K891">
        <v>1395205200</v>
      </c>
      <c r="L891" s="11">
        <f t="shared" si="104"/>
        <v>41710.208333333336</v>
      </c>
      <c r="M891" s="11">
        <f t="shared" si="105"/>
        <v>41717.208333333336</v>
      </c>
      <c r="N891" t="s">
        <v>50</v>
      </c>
      <c r="O891" t="str">
        <f t="shared" si="106"/>
        <v>music</v>
      </c>
      <c r="P891" t="str">
        <f t="shared" si="107"/>
        <v>electric music</v>
      </c>
      <c r="Q891" s="4">
        <f t="shared" si="108"/>
        <v>1.697857142857143</v>
      </c>
      <c r="R891" s="44">
        <f t="shared" si="109"/>
        <v>77.93442622950819</v>
      </c>
      <c r="S891" s="42">
        <f t="shared" si="110"/>
        <v>7</v>
      </c>
      <c r="T891" s="5">
        <f t="shared" si="111"/>
        <v>11.133489461358312</v>
      </c>
    </row>
    <row r="892" spans="1:20" x14ac:dyDescent="0.35">
      <c r="A892">
        <v>890</v>
      </c>
      <c r="B892" t="s">
        <v>1812</v>
      </c>
      <c r="C892" s="3" t="s">
        <v>1813</v>
      </c>
      <c r="D892" s="5">
        <v>134400</v>
      </c>
      <c r="E892" s="5">
        <v>155849</v>
      </c>
      <c r="F892" t="s">
        <v>20</v>
      </c>
      <c r="G892">
        <v>1470</v>
      </c>
      <c r="H892" t="s">
        <v>21</v>
      </c>
      <c r="I892" t="s">
        <v>22</v>
      </c>
      <c r="J892">
        <v>1561352400</v>
      </c>
      <c r="K892">
        <v>1561438800</v>
      </c>
      <c r="L892" s="11">
        <f t="shared" si="104"/>
        <v>43640.208333333328</v>
      </c>
      <c r="M892" s="11">
        <f t="shared" si="105"/>
        <v>43641.208333333328</v>
      </c>
      <c r="N892" t="s">
        <v>60</v>
      </c>
      <c r="O892" t="str">
        <f t="shared" si="106"/>
        <v>music</v>
      </c>
      <c r="P892" t="str">
        <f t="shared" si="107"/>
        <v>indie rock</v>
      </c>
      <c r="Q892" s="4">
        <f t="shared" si="108"/>
        <v>1.1595907738095239</v>
      </c>
      <c r="R892" s="44">
        <f t="shared" si="109"/>
        <v>106.01972789115646</v>
      </c>
      <c r="S892" s="42">
        <f t="shared" si="110"/>
        <v>1</v>
      </c>
      <c r="T892" s="5">
        <f t="shared" si="111"/>
        <v>106.01972789115646</v>
      </c>
    </row>
    <row r="893" spans="1:20" ht="31" x14ac:dyDescent="0.35">
      <c r="A893">
        <v>891</v>
      </c>
      <c r="B893" t="s">
        <v>1814</v>
      </c>
      <c r="C893" s="3" t="s">
        <v>1815</v>
      </c>
      <c r="D893" s="5">
        <v>3000</v>
      </c>
      <c r="E893" s="5">
        <v>7758</v>
      </c>
      <c r="F893" t="s">
        <v>20</v>
      </c>
      <c r="G893">
        <v>165</v>
      </c>
      <c r="H893" t="s">
        <v>15</v>
      </c>
      <c r="I893" t="s">
        <v>16</v>
      </c>
      <c r="J893">
        <v>1322892000</v>
      </c>
      <c r="K893">
        <v>1326693600</v>
      </c>
      <c r="L893" s="11">
        <f t="shared" si="104"/>
        <v>40880.25</v>
      </c>
      <c r="M893" s="11">
        <f t="shared" si="105"/>
        <v>40924.25</v>
      </c>
      <c r="N893" t="s">
        <v>42</v>
      </c>
      <c r="O893" t="str">
        <f t="shared" si="106"/>
        <v>film &amp; video</v>
      </c>
      <c r="P893" t="str">
        <f t="shared" si="107"/>
        <v>documentary</v>
      </c>
      <c r="Q893" s="4">
        <f t="shared" si="108"/>
        <v>2.5859999999999999</v>
      </c>
      <c r="R893" s="44">
        <f t="shared" si="109"/>
        <v>47.018181818181816</v>
      </c>
      <c r="S893" s="42">
        <f t="shared" si="110"/>
        <v>44</v>
      </c>
      <c r="T893" s="5">
        <f t="shared" si="111"/>
        <v>1.068595041322314</v>
      </c>
    </row>
    <row r="894" spans="1:20" x14ac:dyDescent="0.35">
      <c r="A894">
        <v>892</v>
      </c>
      <c r="B894" t="s">
        <v>1816</v>
      </c>
      <c r="C894" s="3" t="s">
        <v>1817</v>
      </c>
      <c r="D894" s="5">
        <v>6000</v>
      </c>
      <c r="E894" s="5">
        <v>13835</v>
      </c>
      <c r="F894" t="s">
        <v>20</v>
      </c>
      <c r="G894">
        <v>182</v>
      </c>
      <c r="H894" t="s">
        <v>21</v>
      </c>
      <c r="I894" t="s">
        <v>22</v>
      </c>
      <c r="J894">
        <v>1274418000</v>
      </c>
      <c r="K894">
        <v>1277960400</v>
      </c>
      <c r="L894" s="11">
        <f t="shared" si="104"/>
        <v>40319.208333333336</v>
      </c>
      <c r="M894" s="11">
        <f t="shared" si="105"/>
        <v>40360.208333333336</v>
      </c>
      <c r="N894" t="s">
        <v>206</v>
      </c>
      <c r="O894" t="str">
        <f t="shared" si="106"/>
        <v>publishing</v>
      </c>
      <c r="P894" t="str">
        <f t="shared" si="107"/>
        <v>translations</v>
      </c>
      <c r="Q894" s="4">
        <f t="shared" si="108"/>
        <v>2.3058333333333332</v>
      </c>
      <c r="R894" s="44">
        <f t="shared" si="109"/>
        <v>76.016483516483518</v>
      </c>
      <c r="S894" s="42">
        <f t="shared" si="110"/>
        <v>41</v>
      </c>
      <c r="T894" s="5">
        <f t="shared" si="111"/>
        <v>1.8540605735727687</v>
      </c>
    </row>
    <row r="895" spans="1:20" x14ac:dyDescent="0.35">
      <c r="A895">
        <v>893</v>
      </c>
      <c r="B895" t="s">
        <v>1818</v>
      </c>
      <c r="C895" s="3" t="s">
        <v>1819</v>
      </c>
      <c r="D895" s="5">
        <v>8400</v>
      </c>
      <c r="E895" s="5">
        <v>10770</v>
      </c>
      <c r="F895" t="s">
        <v>20</v>
      </c>
      <c r="G895">
        <v>199</v>
      </c>
      <c r="H895" t="s">
        <v>107</v>
      </c>
      <c r="I895" t="s">
        <v>108</v>
      </c>
      <c r="J895">
        <v>1434344400</v>
      </c>
      <c r="K895">
        <v>1434690000</v>
      </c>
      <c r="L895" s="11">
        <f t="shared" si="104"/>
        <v>42170.208333333328</v>
      </c>
      <c r="M895" s="11">
        <f t="shared" si="105"/>
        <v>42174.208333333328</v>
      </c>
      <c r="N895" t="s">
        <v>42</v>
      </c>
      <c r="O895" t="str">
        <f t="shared" si="106"/>
        <v>film &amp; video</v>
      </c>
      <c r="P895" t="str">
        <f t="shared" si="107"/>
        <v>documentary</v>
      </c>
      <c r="Q895" s="4">
        <f t="shared" si="108"/>
        <v>1.2821428571428573</v>
      </c>
      <c r="R895" s="44">
        <f t="shared" si="109"/>
        <v>54.120603015075375</v>
      </c>
      <c r="S895" s="42">
        <f t="shared" si="110"/>
        <v>4</v>
      </c>
      <c r="T895" s="5">
        <f t="shared" si="111"/>
        <v>13.530150753768844</v>
      </c>
    </row>
    <row r="896" spans="1:20" x14ac:dyDescent="0.35">
      <c r="A896">
        <v>894</v>
      </c>
      <c r="B896" t="s">
        <v>1820</v>
      </c>
      <c r="C896" s="3" t="s">
        <v>1821</v>
      </c>
      <c r="D896" s="5">
        <v>1700</v>
      </c>
      <c r="E896" s="5">
        <v>3208</v>
      </c>
      <c r="F896" t="s">
        <v>20</v>
      </c>
      <c r="G896">
        <v>56</v>
      </c>
      <c r="H896" t="s">
        <v>40</v>
      </c>
      <c r="I896" t="s">
        <v>41</v>
      </c>
      <c r="J896">
        <v>1373518800</v>
      </c>
      <c r="K896">
        <v>1376110800</v>
      </c>
      <c r="L896" s="11">
        <f t="shared" si="104"/>
        <v>41466.208333333336</v>
      </c>
      <c r="M896" s="11">
        <f t="shared" si="105"/>
        <v>41496.208333333336</v>
      </c>
      <c r="N896" t="s">
        <v>269</v>
      </c>
      <c r="O896" t="str">
        <f t="shared" si="106"/>
        <v>film &amp; video</v>
      </c>
      <c r="P896" t="str">
        <f t="shared" si="107"/>
        <v>television</v>
      </c>
      <c r="Q896" s="4">
        <f t="shared" si="108"/>
        <v>1.8870588235294117</v>
      </c>
      <c r="R896" s="44">
        <f t="shared" si="109"/>
        <v>57.285714285714285</v>
      </c>
      <c r="S896" s="42">
        <f t="shared" si="110"/>
        <v>30</v>
      </c>
      <c r="T896" s="5">
        <f t="shared" si="111"/>
        <v>1.9095238095238094</v>
      </c>
    </row>
    <row r="897" spans="1:20" ht="31" x14ac:dyDescent="0.35">
      <c r="A897">
        <v>895</v>
      </c>
      <c r="B897" t="s">
        <v>1822</v>
      </c>
      <c r="C897" s="3" t="s">
        <v>1823</v>
      </c>
      <c r="D897" s="5">
        <v>159800</v>
      </c>
      <c r="E897" s="5">
        <v>11108</v>
      </c>
      <c r="F897" t="s">
        <v>14</v>
      </c>
      <c r="G897">
        <v>107</v>
      </c>
      <c r="H897" t="s">
        <v>21</v>
      </c>
      <c r="I897" t="s">
        <v>22</v>
      </c>
      <c r="J897">
        <v>1517637600</v>
      </c>
      <c r="K897">
        <v>1518415200</v>
      </c>
      <c r="L897" s="11">
        <f t="shared" si="104"/>
        <v>43134.25</v>
      </c>
      <c r="M897" s="11">
        <f t="shared" si="105"/>
        <v>43143.25</v>
      </c>
      <c r="N897" t="s">
        <v>33</v>
      </c>
      <c r="O897" t="str">
        <f t="shared" si="106"/>
        <v>theater</v>
      </c>
      <c r="P897" t="str">
        <f t="shared" si="107"/>
        <v>plays</v>
      </c>
      <c r="Q897" s="4">
        <f t="shared" si="108"/>
        <v>6.9511889862327911E-2</v>
      </c>
      <c r="R897" s="44">
        <f t="shared" si="109"/>
        <v>103.81308411214954</v>
      </c>
      <c r="S897" s="42">
        <f t="shared" si="110"/>
        <v>9</v>
      </c>
      <c r="T897" s="5">
        <f t="shared" si="111"/>
        <v>11.534787123572171</v>
      </c>
    </row>
    <row r="898" spans="1:20" ht="31" x14ac:dyDescent="0.35">
      <c r="A898">
        <v>896</v>
      </c>
      <c r="B898" t="s">
        <v>1824</v>
      </c>
      <c r="C898" s="3" t="s">
        <v>1825</v>
      </c>
      <c r="D898" s="5">
        <v>19800</v>
      </c>
      <c r="E898" s="5">
        <v>153338</v>
      </c>
      <c r="F898" t="s">
        <v>20</v>
      </c>
      <c r="G898">
        <v>1460</v>
      </c>
      <c r="H898" t="s">
        <v>26</v>
      </c>
      <c r="I898" t="s">
        <v>27</v>
      </c>
      <c r="J898">
        <v>1310619600</v>
      </c>
      <c r="K898">
        <v>1310878800</v>
      </c>
      <c r="L898" s="11">
        <f t="shared" ref="L898:L961" si="112">J898 / 86400 + DATE(1970,1,1)</f>
        <v>40738.208333333336</v>
      </c>
      <c r="M898" s="11">
        <f t="shared" ref="M898:M961" si="113">K898 / 86400 + DATE(1970,1,1)</f>
        <v>40741.208333333336</v>
      </c>
      <c r="N898" t="s">
        <v>17</v>
      </c>
      <c r="O898" t="str">
        <f t="shared" ref="O898:O961" si="114">LEFT(N898, FIND("/", N898)-1)</f>
        <v>food</v>
      </c>
      <c r="P898" t="str">
        <f t="shared" ref="P898:P961" si="115">RIGHT(N898, LEN(N898) -FIND("/", N898))</f>
        <v>food trucks</v>
      </c>
      <c r="Q898" s="4">
        <f t="shared" ref="Q898:Q961" si="116">E898/D898</f>
        <v>7.7443434343434348</v>
      </c>
      <c r="R898" s="44">
        <f t="shared" ref="R898:R961" si="117">IFERROR(E898/G898, "n/a")</f>
        <v>105.02602739726028</v>
      </c>
      <c r="S898" s="42">
        <f t="shared" ref="S898:S961" si="118">M898-L898</f>
        <v>3</v>
      </c>
      <c r="T898" s="5">
        <f t="shared" ref="T898:T961" si="119">IFERROR(R898/S898, "N/A")</f>
        <v>35.00867579908676</v>
      </c>
    </row>
    <row r="899" spans="1:20" x14ac:dyDescent="0.35">
      <c r="A899">
        <v>897</v>
      </c>
      <c r="B899" t="s">
        <v>1826</v>
      </c>
      <c r="C899" s="3" t="s">
        <v>1827</v>
      </c>
      <c r="D899" s="5">
        <v>8800</v>
      </c>
      <c r="E899" s="5">
        <v>2437</v>
      </c>
      <c r="F899" t="s">
        <v>14</v>
      </c>
      <c r="G899">
        <v>27</v>
      </c>
      <c r="H899" t="s">
        <v>21</v>
      </c>
      <c r="I899" t="s">
        <v>22</v>
      </c>
      <c r="J899">
        <v>1556427600</v>
      </c>
      <c r="K899">
        <v>1556600400</v>
      </c>
      <c r="L899" s="11">
        <f t="shared" si="112"/>
        <v>43583.208333333328</v>
      </c>
      <c r="M899" s="11">
        <f t="shared" si="113"/>
        <v>43585.208333333328</v>
      </c>
      <c r="N899" t="s">
        <v>33</v>
      </c>
      <c r="O899" t="str">
        <f t="shared" si="114"/>
        <v>theater</v>
      </c>
      <c r="P899" t="str">
        <f t="shared" si="115"/>
        <v>plays</v>
      </c>
      <c r="Q899" s="4">
        <f t="shared" si="116"/>
        <v>0.27693181818181817</v>
      </c>
      <c r="R899" s="44">
        <f t="shared" si="117"/>
        <v>90.259259259259252</v>
      </c>
      <c r="S899" s="42">
        <f t="shared" si="118"/>
        <v>2</v>
      </c>
      <c r="T899" s="5">
        <f t="shared" si="119"/>
        <v>45.129629629629626</v>
      </c>
    </row>
    <row r="900" spans="1:20" x14ac:dyDescent="0.35">
      <c r="A900">
        <v>898</v>
      </c>
      <c r="B900" t="s">
        <v>1828</v>
      </c>
      <c r="C900" s="3" t="s">
        <v>1829</v>
      </c>
      <c r="D900" s="5">
        <v>179100</v>
      </c>
      <c r="E900" s="5">
        <v>93991</v>
      </c>
      <c r="F900" t="s">
        <v>14</v>
      </c>
      <c r="G900">
        <v>1221</v>
      </c>
      <c r="H900" t="s">
        <v>21</v>
      </c>
      <c r="I900" t="s">
        <v>22</v>
      </c>
      <c r="J900">
        <v>1576476000</v>
      </c>
      <c r="K900">
        <v>1576994400</v>
      </c>
      <c r="L900" s="11">
        <f t="shared" si="112"/>
        <v>43815.25</v>
      </c>
      <c r="M900" s="11">
        <f t="shared" si="113"/>
        <v>43821.25</v>
      </c>
      <c r="N900" t="s">
        <v>42</v>
      </c>
      <c r="O900" t="str">
        <f t="shared" si="114"/>
        <v>film &amp; video</v>
      </c>
      <c r="P900" t="str">
        <f t="shared" si="115"/>
        <v>documentary</v>
      </c>
      <c r="Q900" s="4">
        <f t="shared" si="116"/>
        <v>0.52479620323841425</v>
      </c>
      <c r="R900" s="44">
        <f t="shared" si="117"/>
        <v>76.978705978705975</v>
      </c>
      <c r="S900" s="42">
        <f t="shared" si="118"/>
        <v>6</v>
      </c>
      <c r="T900" s="5">
        <f t="shared" si="119"/>
        <v>12.82978432978433</v>
      </c>
    </row>
    <row r="901" spans="1:20" x14ac:dyDescent="0.35">
      <c r="A901">
        <v>899</v>
      </c>
      <c r="B901" t="s">
        <v>1830</v>
      </c>
      <c r="C901" s="3" t="s">
        <v>1831</v>
      </c>
      <c r="D901" s="5">
        <v>3100</v>
      </c>
      <c r="E901" s="5">
        <v>12620</v>
      </c>
      <c r="F901" t="s">
        <v>20</v>
      </c>
      <c r="G901">
        <v>123</v>
      </c>
      <c r="H901" t="s">
        <v>98</v>
      </c>
      <c r="I901" t="s">
        <v>99</v>
      </c>
      <c r="J901">
        <v>1381122000</v>
      </c>
      <c r="K901">
        <v>1382677200</v>
      </c>
      <c r="L901" s="11">
        <f t="shared" si="112"/>
        <v>41554.208333333336</v>
      </c>
      <c r="M901" s="11">
        <f t="shared" si="113"/>
        <v>41572.208333333336</v>
      </c>
      <c r="N901" t="s">
        <v>159</v>
      </c>
      <c r="O901" t="str">
        <f t="shared" si="114"/>
        <v>music</v>
      </c>
      <c r="P901" t="str">
        <f t="shared" si="115"/>
        <v>jazz</v>
      </c>
      <c r="Q901" s="4">
        <f t="shared" si="116"/>
        <v>4.0709677419354842</v>
      </c>
      <c r="R901" s="44">
        <f t="shared" si="117"/>
        <v>102.60162601626017</v>
      </c>
      <c r="S901" s="42">
        <f t="shared" si="118"/>
        <v>18</v>
      </c>
      <c r="T901" s="5">
        <f t="shared" si="119"/>
        <v>5.700090334236676</v>
      </c>
    </row>
    <row r="902" spans="1:20" x14ac:dyDescent="0.35">
      <c r="A902">
        <v>900</v>
      </c>
      <c r="B902" t="s">
        <v>1832</v>
      </c>
      <c r="C902" s="3" t="s">
        <v>1833</v>
      </c>
      <c r="D902" s="5">
        <v>100</v>
      </c>
      <c r="E902" s="5">
        <v>2</v>
      </c>
      <c r="F902" t="s">
        <v>14</v>
      </c>
      <c r="G902">
        <v>1</v>
      </c>
      <c r="H902" t="s">
        <v>21</v>
      </c>
      <c r="I902" t="s">
        <v>22</v>
      </c>
      <c r="J902">
        <v>1411102800</v>
      </c>
      <c r="K902">
        <v>1411189200</v>
      </c>
      <c r="L902" s="11">
        <f t="shared" si="112"/>
        <v>41901.208333333336</v>
      </c>
      <c r="M902" s="11">
        <f t="shared" si="113"/>
        <v>41902.208333333336</v>
      </c>
      <c r="N902" t="s">
        <v>28</v>
      </c>
      <c r="O902" t="str">
        <f t="shared" si="114"/>
        <v>technology</v>
      </c>
      <c r="P902" t="str">
        <f t="shared" si="115"/>
        <v>web</v>
      </c>
      <c r="Q902" s="4">
        <f t="shared" si="116"/>
        <v>0.02</v>
      </c>
      <c r="R902" s="44">
        <f t="shared" si="117"/>
        <v>2</v>
      </c>
      <c r="S902" s="42">
        <f t="shared" si="118"/>
        <v>1</v>
      </c>
      <c r="T902" s="5">
        <f t="shared" si="119"/>
        <v>2</v>
      </c>
    </row>
    <row r="903" spans="1:20" x14ac:dyDescent="0.35">
      <c r="A903">
        <v>901</v>
      </c>
      <c r="B903" t="s">
        <v>1834</v>
      </c>
      <c r="C903" s="3" t="s">
        <v>1835</v>
      </c>
      <c r="D903" s="5">
        <v>5600</v>
      </c>
      <c r="E903" s="5">
        <v>8746</v>
      </c>
      <c r="F903" t="s">
        <v>20</v>
      </c>
      <c r="G903">
        <v>159</v>
      </c>
      <c r="H903" t="s">
        <v>21</v>
      </c>
      <c r="I903" t="s">
        <v>22</v>
      </c>
      <c r="J903">
        <v>1531803600</v>
      </c>
      <c r="K903">
        <v>1534654800</v>
      </c>
      <c r="L903" s="11">
        <f t="shared" si="112"/>
        <v>43298.208333333328</v>
      </c>
      <c r="M903" s="11">
        <f t="shared" si="113"/>
        <v>43331.208333333328</v>
      </c>
      <c r="N903" t="s">
        <v>23</v>
      </c>
      <c r="O903" t="str">
        <f t="shared" si="114"/>
        <v>music</v>
      </c>
      <c r="P903" t="str">
        <f t="shared" si="115"/>
        <v>rock</v>
      </c>
      <c r="Q903" s="4">
        <f t="shared" si="116"/>
        <v>1.5617857142857143</v>
      </c>
      <c r="R903" s="44">
        <f t="shared" si="117"/>
        <v>55.0062893081761</v>
      </c>
      <c r="S903" s="42">
        <f t="shared" si="118"/>
        <v>33</v>
      </c>
      <c r="T903" s="5">
        <f t="shared" si="119"/>
        <v>1.6668572517629121</v>
      </c>
    </row>
    <row r="904" spans="1:20" x14ac:dyDescent="0.35">
      <c r="A904">
        <v>902</v>
      </c>
      <c r="B904" t="s">
        <v>1836</v>
      </c>
      <c r="C904" s="3" t="s">
        <v>1837</v>
      </c>
      <c r="D904" s="5">
        <v>1400</v>
      </c>
      <c r="E904" s="5">
        <v>3534</v>
      </c>
      <c r="F904" t="s">
        <v>20</v>
      </c>
      <c r="G904">
        <v>110</v>
      </c>
      <c r="H904" t="s">
        <v>21</v>
      </c>
      <c r="I904" t="s">
        <v>22</v>
      </c>
      <c r="J904">
        <v>1454133600</v>
      </c>
      <c r="K904">
        <v>1457762400</v>
      </c>
      <c r="L904" s="11">
        <f t="shared" si="112"/>
        <v>42399.25</v>
      </c>
      <c r="M904" s="11">
        <f t="shared" si="113"/>
        <v>42441.25</v>
      </c>
      <c r="N904" t="s">
        <v>28</v>
      </c>
      <c r="O904" t="str">
        <f t="shared" si="114"/>
        <v>technology</v>
      </c>
      <c r="P904" t="str">
        <f t="shared" si="115"/>
        <v>web</v>
      </c>
      <c r="Q904" s="4">
        <f t="shared" si="116"/>
        <v>2.5242857142857145</v>
      </c>
      <c r="R904" s="44">
        <f t="shared" si="117"/>
        <v>32.127272727272725</v>
      </c>
      <c r="S904" s="42">
        <f t="shared" si="118"/>
        <v>42</v>
      </c>
      <c r="T904" s="5">
        <f t="shared" si="119"/>
        <v>0.76493506493506491</v>
      </c>
    </row>
    <row r="905" spans="1:20" ht="31" x14ac:dyDescent="0.35">
      <c r="A905">
        <v>903</v>
      </c>
      <c r="B905" t="s">
        <v>1838</v>
      </c>
      <c r="C905" s="3" t="s">
        <v>1839</v>
      </c>
      <c r="D905" s="5">
        <v>41000</v>
      </c>
      <c r="E905" s="5">
        <v>709</v>
      </c>
      <c r="F905" t="s">
        <v>47</v>
      </c>
      <c r="G905">
        <v>14</v>
      </c>
      <c r="H905" t="s">
        <v>21</v>
      </c>
      <c r="I905" t="s">
        <v>22</v>
      </c>
      <c r="J905">
        <v>1336194000</v>
      </c>
      <c r="K905">
        <v>1337490000</v>
      </c>
      <c r="L905" s="11">
        <f t="shared" si="112"/>
        <v>41034.208333333336</v>
      </c>
      <c r="M905" s="11">
        <f t="shared" si="113"/>
        <v>41049.208333333336</v>
      </c>
      <c r="N905" t="s">
        <v>68</v>
      </c>
      <c r="O905" t="str">
        <f t="shared" si="114"/>
        <v>publishing</v>
      </c>
      <c r="P905" t="str">
        <f t="shared" si="115"/>
        <v>nonfiction</v>
      </c>
      <c r="Q905" s="4">
        <f t="shared" si="116"/>
        <v>1.729268292682927E-2</v>
      </c>
      <c r="R905" s="44">
        <f t="shared" si="117"/>
        <v>50.642857142857146</v>
      </c>
      <c r="S905" s="42">
        <f t="shared" si="118"/>
        <v>15</v>
      </c>
      <c r="T905" s="5">
        <f t="shared" si="119"/>
        <v>3.3761904761904762</v>
      </c>
    </row>
    <row r="906" spans="1:20" x14ac:dyDescent="0.35">
      <c r="A906">
        <v>904</v>
      </c>
      <c r="B906" t="s">
        <v>1840</v>
      </c>
      <c r="C906" s="3" t="s">
        <v>1841</v>
      </c>
      <c r="D906" s="5">
        <v>6500</v>
      </c>
      <c r="E906" s="5">
        <v>795</v>
      </c>
      <c r="F906" t="s">
        <v>14</v>
      </c>
      <c r="G906">
        <v>16</v>
      </c>
      <c r="H906" t="s">
        <v>21</v>
      </c>
      <c r="I906" t="s">
        <v>22</v>
      </c>
      <c r="J906">
        <v>1349326800</v>
      </c>
      <c r="K906">
        <v>1349672400</v>
      </c>
      <c r="L906" s="11">
        <f t="shared" si="112"/>
        <v>41186.208333333336</v>
      </c>
      <c r="M906" s="11">
        <f t="shared" si="113"/>
        <v>41190.208333333336</v>
      </c>
      <c r="N906" t="s">
        <v>133</v>
      </c>
      <c r="O906" t="str">
        <f t="shared" si="114"/>
        <v>publishing</v>
      </c>
      <c r="P906" t="str">
        <f t="shared" si="115"/>
        <v>radio &amp; podcasts</v>
      </c>
      <c r="Q906" s="4">
        <f t="shared" si="116"/>
        <v>0.12230769230769231</v>
      </c>
      <c r="R906" s="44">
        <f t="shared" si="117"/>
        <v>49.6875</v>
      </c>
      <c r="S906" s="42">
        <f t="shared" si="118"/>
        <v>4</v>
      </c>
      <c r="T906" s="5">
        <f t="shared" si="119"/>
        <v>12.421875</v>
      </c>
    </row>
    <row r="907" spans="1:20" x14ac:dyDescent="0.35">
      <c r="A907">
        <v>905</v>
      </c>
      <c r="B907" t="s">
        <v>1842</v>
      </c>
      <c r="C907" s="3" t="s">
        <v>1843</v>
      </c>
      <c r="D907" s="5">
        <v>7900</v>
      </c>
      <c r="E907" s="5">
        <v>12955</v>
      </c>
      <c r="F907" t="s">
        <v>20</v>
      </c>
      <c r="G907">
        <v>236</v>
      </c>
      <c r="H907" t="s">
        <v>21</v>
      </c>
      <c r="I907" t="s">
        <v>22</v>
      </c>
      <c r="J907">
        <v>1379566800</v>
      </c>
      <c r="K907">
        <v>1379826000</v>
      </c>
      <c r="L907" s="11">
        <f t="shared" si="112"/>
        <v>41536.208333333336</v>
      </c>
      <c r="M907" s="11">
        <f t="shared" si="113"/>
        <v>41539.208333333336</v>
      </c>
      <c r="N907" t="s">
        <v>33</v>
      </c>
      <c r="O907" t="str">
        <f t="shared" si="114"/>
        <v>theater</v>
      </c>
      <c r="P907" t="str">
        <f t="shared" si="115"/>
        <v>plays</v>
      </c>
      <c r="Q907" s="4">
        <f t="shared" si="116"/>
        <v>1.6398734177215191</v>
      </c>
      <c r="R907" s="44">
        <f t="shared" si="117"/>
        <v>54.894067796610166</v>
      </c>
      <c r="S907" s="42">
        <f t="shared" si="118"/>
        <v>3</v>
      </c>
      <c r="T907" s="5">
        <f t="shared" si="119"/>
        <v>18.298022598870055</v>
      </c>
    </row>
    <row r="908" spans="1:20" ht="31" x14ac:dyDescent="0.35">
      <c r="A908">
        <v>906</v>
      </c>
      <c r="B908" t="s">
        <v>1844</v>
      </c>
      <c r="C908" s="3" t="s">
        <v>1845</v>
      </c>
      <c r="D908" s="5">
        <v>5500</v>
      </c>
      <c r="E908" s="5">
        <v>8964</v>
      </c>
      <c r="F908" t="s">
        <v>20</v>
      </c>
      <c r="G908">
        <v>191</v>
      </c>
      <c r="H908" t="s">
        <v>21</v>
      </c>
      <c r="I908" t="s">
        <v>22</v>
      </c>
      <c r="J908">
        <v>1494651600</v>
      </c>
      <c r="K908">
        <v>1497762000</v>
      </c>
      <c r="L908" s="11">
        <f t="shared" si="112"/>
        <v>42868.208333333328</v>
      </c>
      <c r="M908" s="11">
        <f t="shared" si="113"/>
        <v>42904.208333333328</v>
      </c>
      <c r="N908" t="s">
        <v>42</v>
      </c>
      <c r="O908" t="str">
        <f t="shared" si="114"/>
        <v>film &amp; video</v>
      </c>
      <c r="P908" t="str">
        <f t="shared" si="115"/>
        <v>documentary</v>
      </c>
      <c r="Q908" s="4">
        <f t="shared" si="116"/>
        <v>1.6298181818181818</v>
      </c>
      <c r="R908" s="44">
        <f t="shared" si="117"/>
        <v>46.931937172774866</v>
      </c>
      <c r="S908" s="42">
        <f t="shared" si="118"/>
        <v>36</v>
      </c>
      <c r="T908" s="5">
        <f t="shared" si="119"/>
        <v>1.3036649214659686</v>
      </c>
    </row>
    <row r="909" spans="1:20" x14ac:dyDescent="0.35">
      <c r="A909">
        <v>907</v>
      </c>
      <c r="B909" t="s">
        <v>1846</v>
      </c>
      <c r="C909" s="3" t="s">
        <v>1847</v>
      </c>
      <c r="D909" s="5">
        <v>9100</v>
      </c>
      <c r="E909" s="5">
        <v>1843</v>
      </c>
      <c r="F909" t="s">
        <v>14</v>
      </c>
      <c r="G909">
        <v>41</v>
      </c>
      <c r="H909" t="s">
        <v>21</v>
      </c>
      <c r="I909" t="s">
        <v>22</v>
      </c>
      <c r="J909">
        <v>1303880400</v>
      </c>
      <c r="K909">
        <v>1304485200</v>
      </c>
      <c r="L909" s="11">
        <f t="shared" si="112"/>
        <v>40660.208333333336</v>
      </c>
      <c r="M909" s="11">
        <f t="shared" si="113"/>
        <v>40667.208333333336</v>
      </c>
      <c r="N909" t="s">
        <v>33</v>
      </c>
      <c r="O909" t="str">
        <f t="shared" si="114"/>
        <v>theater</v>
      </c>
      <c r="P909" t="str">
        <f t="shared" si="115"/>
        <v>plays</v>
      </c>
      <c r="Q909" s="4">
        <f t="shared" si="116"/>
        <v>0.20252747252747252</v>
      </c>
      <c r="R909" s="44">
        <f t="shared" si="117"/>
        <v>44.951219512195124</v>
      </c>
      <c r="S909" s="42">
        <f t="shared" si="118"/>
        <v>7</v>
      </c>
      <c r="T909" s="5">
        <f t="shared" si="119"/>
        <v>6.4216027874564459</v>
      </c>
    </row>
    <row r="910" spans="1:20" x14ac:dyDescent="0.35">
      <c r="A910">
        <v>908</v>
      </c>
      <c r="B910" t="s">
        <v>1848</v>
      </c>
      <c r="C910" s="3" t="s">
        <v>1849</v>
      </c>
      <c r="D910" s="5">
        <v>38200</v>
      </c>
      <c r="E910" s="5">
        <v>121950</v>
      </c>
      <c r="F910" t="s">
        <v>20</v>
      </c>
      <c r="G910">
        <v>3934</v>
      </c>
      <c r="H910" t="s">
        <v>21</v>
      </c>
      <c r="I910" t="s">
        <v>22</v>
      </c>
      <c r="J910">
        <v>1335934800</v>
      </c>
      <c r="K910">
        <v>1336885200</v>
      </c>
      <c r="L910" s="11">
        <f t="shared" si="112"/>
        <v>41031.208333333336</v>
      </c>
      <c r="M910" s="11">
        <f t="shared" si="113"/>
        <v>41042.208333333336</v>
      </c>
      <c r="N910" t="s">
        <v>89</v>
      </c>
      <c r="O910" t="str">
        <f t="shared" si="114"/>
        <v>games</v>
      </c>
      <c r="P910" t="str">
        <f t="shared" si="115"/>
        <v>video games</v>
      </c>
      <c r="Q910" s="4">
        <f t="shared" si="116"/>
        <v>3.1924083769633507</v>
      </c>
      <c r="R910" s="44">
        <f t="shared" si="117"/>
        <v>30.99898322318251</v>
      </c>
      <c r="S910" s="42">
        <f t="shared" si="118"/>
        <v>11</v>
      </c>
      <c r="T910" s="5">
        <f t="shared" si="119"/>
        <v>2.8180893839256829</v>
      </c>
    </row>
    <row r="911" spans="1:20" x14ac:dyDescent="0.35">
      <c r="A911">
        <v>909</v>
      </c>
      <c r="B911" t="s">
        <v>1850</v>
      </c>
      <c r="C911" s="3" t="s">
        <v>1851</v>
      </c>
      <c r="D911" s="5">
        <v>1800</v>
      </c>
      <c r="E911" s="5">
        <v>8621</v>
      </c>
      <c r="F911" t="s">
        <v>20</v>
      </c>
      <c r="G911">
        <v>80</v>
      </c>
      <c r="H911" t="s">
        <v>15</v>
      </c>
      <c r="I911" t="s">
        <v>16</v>
      </c>
      <c r="J911">
        <v>1528088400</v>
      </c>
      <c r="K911">
        <v>1530421200</v>
      </c>
      <c r="L911" s="11">
        <f t="shared" si="112"/>
        <v>43255.208333333328</v>
      </c>
      <c r="M911" s="11">
        <f t="shared" si="113"/>
        <v>43282.208333333328</v>
      </c>
      <c r="N911" t="s">
        <v>33</v>
      </c>
      <c r="O911" t="str">
        <f t="shared" si="114"/>
        <v>theater</v>
      </c>
      <c r="P911" t="str">
        <f t="shared" si="115"/>
        <v>plays</v>
      </c>
      <c r="Q911" s="4">
        <f t="shared" si="116"/>
        <v>4.7894444444444444</v>
      </c>
      <c r="R911" s="44">
        <f t="shared" si="117"/>
        <v>107.7625</v>
      </c>
      <c r="S911" s="42">
        <f t="shared" si="118"/>
        <v>27</v>
      </c>
      <c r="T911" s="5">
        <f t="shared" si="119"/>
        <v>3.9912037037037038</v>
      </c>
    </row>
    <row r="912" spans="1:20" x14ac:dyDescent="0.35">
      <c r="A912">
        <v>910</v>
      </c>
      <c r="B912" t="s">
        <v>1852</v>
      </c>
      <c r="C912" s="3" t="s">
        <v>1853</v>
      </c>
      <c r="D912" s="5">
        <v>154500</v>
      </c>
      <c r="E912" s="5">
        <v>30215</v>
      </c>
      <c r="F912" t="s">
        <v>74</v>
      </c>
      <c r="G912">
        <v>296</v>
      </c>
      <c r="H912" t="s">
        <v>21</v>
      </c>
      <c r="I912" t="s">
        <v>22</v>
      </c>
      <c r="J912">
        <v>1421906400</v>
      </c>
      <c r="K912">
        <v>1421992800</v>
      </c>
      <c r="L912" s="11">
        <f t="shared" si="112"/>
        <v>42026.25</v>
      </c>
      <c r="M912" s="11">
        <f t="shared" si="113"/>
        <v>42027.25</v>
      </c>
      <c r="N912" t="s">
        <v>33</v>
      </c>
      <c r="O912" t="str">
        <f t="shared" si="114"/>
        <v>theater</v>
      </c>
      <c r="P912" t="str">
        <f t="shared" si="115"/>
        <v>plays</v>
      </c>
      <c r="Q912" s="4">
        <f t="shared" si="116"/>
        <v>0.19556634304207121</v>
      </c>
      <c r="R912" s="44">
        <f t="shared" si="117"/>
        <v>102.07770270270271</v>
      </c>
      <c r="S912" s="42">
        <f t="shared" si="118"/>
        <v>1</v>
      </c>
      <c r="T912" s="5">
        <f t="shared" si="119"/>
        <v>102.07770270270271</v>
      </c>
    </row>
    <row r="913" spans="1:20" x14ac:dyDescent="0.35">
      <c r="A913">
        <v>911</v>
      </c>
      <c r="B913" t="s">
        <v>1854</v>
      </c>
      <c r="C913" s="3" t="s">
        <v>1855</v>
      </c>
      <c r="D913" s="5">
        <v>5800</v>
      </c>
      <c r="E913" s="5">
        <v>11539</v>
      </c>
      <c r="F913" t="s">
        <v>20</v>
      </c>
      <c r="G913">
        <v>462</v>
      </c>
      <c r="H913" t="s">
        <v>21</v>
      </c>
      <c r="I913" t="s">
        <v>22</v>
      </c>
      <c r="J913">
        <v>1568005200</v>
      </c>
      <c r="K913">
        <v>1568178000</v>
      </c>
      <c r="L913" s="11">
        <f t="shared" si="112"/>
        <v>43717.208333333328</v>
      </c>
      <c r="M913" s="11">
        <f t="shared" si="113"/>
        <v>43719.208333333328</v>
      </c>
      <c r="N913" t="s">
        <v>28</v>
      </c>
      <c r="O913" t="str">
        <f t="shared" si="114"/>
        <v>technology</v>
      </c>
      <c r="P913" t="str">
        <f t="shared" si="115"/>
        <v>web</v>
      </c>
      <c r="Q913" s="4">
        <f t="shared" si="116"/>
        <v>1.9894827586206896</v>
      </c>
      <c r="R913" s="44">
        <f t="shared" si="117"/>
        <v>24.976190476190474</v>
      </c>
      <c r="S913" s="42">
        <f t="shared" si="118"/>
        <v>2</v>
      </c>
      <c r="T913" s="5">
        <f t="shared" si="119"/>
        <v>12.488095238095237</v>
      </c>
    </row>
    <row r="914" spans="1:20" x14ac:dyDescent="0.35">
      <c r="A914">
        <v>912</v>
      </c>
      <c r="B914" t="s">
        <v>1856</v>
      </c>
      <c r="C914" s="3" t="s">
        <v>1857</v>
      </c>
      <c r="D914" s="5">
        <v>1800</v>
      </c>
      <c r="E914" s="5">
        <v>14310</v>
      </c>
      <c r="F914" t="s">
        <v>20</v>
      </c>
      <c r="G914">
        <v>179</v>
      </c>
      <c r="H914" t="s">
        <v>21</v>
      </c>
      <c r="I914" t="s">
        <v>22</v>
      </c>
      <c r="J914">
        <v>1346821200</v>
      </c>
      <c r="K914">
        <v>1347944400</v>
      </c>
      <c r="L914" s="11">
        <f t="shared" si="112"/>
        <v>41157.208333333336</v>
      </c>
      <c r="M914" s="11">
        <f t="shared" si="113"/>
        <v>41170.208333333336</v>
      </c>
      <c r="N914" t="s">
        <v>53</v>
      </c>
      <c r="O914" t="str">
        <f t="shared" si="114"/>
        <v>film &amp; video</v>
      </c>
      <c r="P914" t="str">
        <f t="shared" si="115"/>
        <v>drama</v>
      </c>
      <c r="Q914" s="4">
        <f t="shared" si="116"/>
        <v>7.95</v>
      </c>
      <c r="R914" s="44">
        <f t="shared" si="117"/>
        <v>79.944134078212286</v>
      </c>
      <c r="S914" s="42">
        <f t="shared" si="118"/>
        <v>13</v>
      </c>
      <c r="T914" s="5">
        <f t="shared" si="119"/>
        <v>6.1495487752470988</v>
      </c>
    </row>
    <row r="915" spans="1:20" x14ac:dyDescent="0.35">
      <c r="A915">
        <v>913</v>
      </c>
      <c r="B915" t="s">
        <v>1858</v>
      </c>
      <c r="C915" s="3" t="s">
        <v>1859</v>
      </c>
      <c r="D915" s="5">
        <v>70200</v>
      </c>
      <c r="E915" s="5">
        <v>35536</v>
      </c>
      <c r="F915" t="s">
        <v>14</v>
      </c>
      <c r="G915">
        <v>523</v>
      </c>
      <c r="H915" t="s">
        <v>26</v>
      </c>
      <c r="I915" t="s">
        <v>27</v>
      </c>
      <c r="J915">
        <v>1557637200</v>
      </c>
      <c r="K915">
        <v>1558760400</v>
      </c>
      <c r="L915" s="11">
        <f t="shared" si="112"/>
        <v>43597.208333333328</v>
      </c>
      <c r="M915" s="11">
        <f t="shared" si="113"/>
        <v>43610.208333333328</v>
      </c>
      <c r="N915" t="s">
        <v>53</v>
      </c>
      <c r="O915" t="str">
        <f t="shared" si="114"/>
        <v>film &amp; video</v>
      </c>
      <c r="P915" t="str">
        <f t="shared" si="115"/>
        <v>drama</v>
      </c>
      <c r="Q915" s="4">
        <f t="shared" si="116"/>
        <v>0.50621082621082625</v>
      </c>
      <c r="R915" s="44">
        <f t="shared" si="117"/>
        <v>67.946462715105156</v>
      </c>
      <c r="S915" s="42">
        <f t="shared" si="118"/>
        <v>13</v>
      </c>
      <c r="T915" s="5">
        <f t="shared" si="119"/>
        <v>5.2266509780850123</v>
      </c>
    </row>
    <row r="916" spans="1:20" x14ac:dyDescent="0.35">
      <c r="A916">
        <v>914</v>
      </c>
      <c r="B916" t="s">
        <v>1860</v>
      </c>
      <c r="C916" s="3" t="s">
        <v>1861</v>
      </c>
      <c r="D916" s="5">
        <v>6400</v>
      </c>
      <c r="E916" s="5">
        <v>3676</v>
      </c>
      <c r="F916" t="s">
        <v>14</v>
      </c>
      <c r="G916">
        <v>141</v>
      </c>
      <c r="H916" t="s">
        <v>40</v>
      </c>
      <c r="I916" t="s">
        <v>41</v>
      </c>
      <c r="J916">
        <v>1375592400</v>
      </c>
      <c r="K916">
        <v>1376629200</v>
      </c>
      <c r="L916" s="11">
        <f t="shared" si="112"/>
        <v>41490.208333333336</v>
      </c>
      <c r="M916" s="11">
        <f t="shared" si="113"/>
        <v>41502.208333333336</v>
      </c>
      <c r="N916" t="s">
        <v>33</v>
      </c>
      <c r="O916" t="str">
        <f t="shared" si="114"/>
        <v>theater</v>
      </c>
      <c r="P916" t="str">
        <f t="shared" si="115"/>
        <v>plays</v>
      </c>
      <c r="Q916" s="4">
        <f t="shared" si="116"/>
        <v>0.57437499999999997</v>
      </c>
      <c r="R916" s="44">
        <f t="shared" si="117"/>
        <v>26.070921985815602</v>
      </c>
      <c r="S916" s="42">
        <f t="shared" si="118"/>
        <v>12</v>
      </c>
      <c r="T916" s="5">
        <f t="shared" si="119"/>
        <v>2.1725768321513002</v>
      </c>
    </row>
    <row r="917" spans="1:20" x14ac:dyDescent="0.35">
      <c r="A917">
        <v>915</v>
      </c>
      <c r="B917" t="s">
        <v>1862</v>
      </c>
      <c r="C917" s="3" t="s">
        <v>1863</v>
      </c>
      <c r="D917" s="5">
        <v>125900</v>
      </c>
      <c r="E917" s="5">
        <v>195936</v>
      </c>
      <c r="F917" t="s">
        <v>20</v>
      </c>
      <c r="G917">
        <v>1866</v>
      </c>
      <c r="H917" t="s">
        <v>40</v>
      </c>
      <c r="I917" t="s">
        <v>41</v>
      </c>
      <c r="J917">
        <v>1503982800</v>
      </c>
      <c r="K917">
        <v>1504760400</v>
      </c>
      <c r="L917" s="11">
        <f t="shared" si="112"/>
        <v>42976.208333333328</v>
      </c>
      <c r="M917" s="11">
        <f t="shared" si="113"/>
        <v>42985.208333333328</v>
      </c>
      <c r="N917" t="s">
        <v>269</v>
      </c>
      <c r="O917" t="str">
        <f t="shared" si="114"/>
        <v>film &amp; video</v>
      </c>
      <c r="P917" t="str">
        <f t="shared" si="115"/>
        <v>television</v>
      </c>
      <c r="Q917" s="4">
        <f t="shared" si="116"/>
        <v>1.5562827640984909</v>
      </c>
      <c r="R917" s="44">
        <f t="shared" si="117"/>
        <v>105.0032154340836</v>
      </c>
      <c r="S917" s="42">
        <f t="shared" si="118"/>
        <v>9</v>
      </c>
      <c r="T917" s="5">
        <f t="shared" si="119"/>
        <v>11.667023937120399</v>
      </c>
    </row>
    <row r="918" spans="1:20" ht="31" x14ac:dyDescent="0.35">
      <c r="A918">
        <v>916</v>
      </c>
      <c r="B918" t="s">
        <v>1864</v>
      </c>
      <c r="C918" s="3" t="s">
        <v>1865</v>
      </c>
      <c r="D918" s="5">
        <v>3700</v>
      </c>
      <c r="E918" s="5">
        <v>1343</v>
      </c>
      <c r="F918" t="s">
        <v>14</v>
      </c>
      <c r="G918">
        <v>52</v>
      </c>
      <c r="H918" t="s">
        <v>21</v>
      </c>
      <c r="I918" t="s">
        <v>22</v>
      </c>
      <c r="J918">
        <v>1418882400</v>
      </c>
      <c r="K918">
        <v>1419660000</v>
      </c>
      <c r="L918" s="11">
        <f t="shared" si="112"/>
        <v>41991.25</v>
      </c>
      <c r="M918" s="11">
        <f t="shared" si="113"/>
        <v>42000.25</v>
      </c>
      <c r="N918" t="s">
        <v>122</v>
      </c>
      <c r="O918" t="str">
        <f t="shared" si="114"/>
        <v>photography</v>
      </c>
      <c r="P918" t="str">
        <f t="shared" si="115"/>
        <v>photography books</v>
      </c>
      <c r="Q918" s="4">
        <f t="shared" si="116"/>
        <v>0.36297297297297298</v>
      </c>
      <c r="R918" s="44">
        <f t="shared" si="117"/>
        <v>25.826923076923077</v>
      </c>
      <c r="S918" s="42">
        <f t="shared" si="118"/>
        <v>9</v>
      </c>
      <c r="T918" s="5">
        <f t="shared" si="119"/>
        <v>2.8696581196581197</v>
      </c>
    </row>
    <row r="919" spans="1:20" x14ac:dyDescent="0.35">
      <c r="A919">
        <v>917</v>
      </c>
      <c r="B919" t="s">
        <v>1866</v>
      </c>
      <c r="C919" s="3" t="s">
        <v>1867</v>
      </c>
      <c r="D919" s="5">
        <v>3600</v>
      </c>
      <c r="E919" s="5">
        <v>2097</v>
      </c>
      <c r="F919" t="s">
        <v>47</v>
      </c>
      <c r="G919">
        <v>27</v>
      </c>
      <c r="H919" t="s">
        <v>40</v>
      </c>
      <c r="I919" t="s">
        <v>41</v>
      </c>
      <c r="J919">
        <v>1309237200</v>
      </c>
      <c r="K919">
        <v>1311310800</v>
      </c>
      <c r="L919" s="11">
        <f t="shared" si="112"/>
        <v>40722.208333333336</v>
      </c>
      <c r="M919" s="11">
        <f t="shared" si="113"/>
        <v>40746.208333333336</v>
      </c>
      <c r="N919" t="s">
        <v>100</v>
      </c>
      <c r="O919" t="str">
        <f t="shared" si="114"/>
        <v>film &amp; video</v>
      </c>
      <c r="P919" t="str">
        <f t="shared" si="115"/>
        <v>shorts</v>
      </c>
      <c r="Q919" s="4">
        <f t="shared" si="116"/>
        <v>0.58250000000000002</v>
      </c>
      <c r="R919" s="44">
        <f t="shared" si="117"/>
        <v>77.666666666666671</v>
      </c>
      <c r="S919" s="42">
        <f t="shared" si="118"/>
        <v>24</v>
      </c>
      <c r="T919" s="5">
        <f t="shared" si="119"/>
        <v>3.2361111111111112</v>
      </c>
    </row>
    <row r="920" spans="1:20" x14ac:dyDescent="0.35">
      <c r="A920">
        <v>918</v>
      </c>
      <c r="B920" t="s">
        <v>1868</v>
      </c>
      <c r="C920" s="3" t="s">
        <v>1869</v>
      </c>
      <c r="D920" s="5">
        <v>3800</v>
      </c>
      <c r="E920" s="5">
        <v>9021</v>
      </c>
      <c r="F920" t="s">
        <v>20</v>
      </c>
      <c r="G920">
        <v>156</v>
      </c>
      <c r="H920" t="s">
        <v>98</v>
      </c>
      <c r="I920" t="s">
        <v>99</v>
      </c>
      <c r="J920">
        <v>1343365200</v>
      </c>
      <c r="K920">
        <v>1344315600</v>
      </c>
      <c r="L920" s="11">
        <f t="shared" si="112"/>
        <v>41117.208333333336</v>
      </c>
      <c r="M920" s="11">
        <f t="shared" si="113"/>
        <v>41128.208333333336</v>
      </c>
      <c r="N920" t="s">
        <v>133</v>
      </c>
      <c r="O920" t="str">
        <f t="shared" si="114"/>
        <v>publishing</v>
      </c>
      <c r="P920" t="str">
        <f t="shared" si="115"/>
        <v>radio &amp; podcasts</v>
      </c>
      <c r="Q920" s="4">
        <f t="shared" si="116"/>
        <v>2.3739473684210526</v>
      </c>
      <c r="R920" s="44">
        <f t="shared" si="117"/>
        <v>57.82692307692308</v>
      </c>
      <c r="S920" s="42">
        <f t="shared" si="118"/>
        <v>11</v>
      </c>
      <c r="T920" s="5">
        <f t="shared" si="119"/>
        <v>5.2569930069930075</v>
      </c>
    </row>
    <row r="921" spans="1:20" x14ac:dyDescent="0.35">
      <c r="A921">
        <v>919</v>
      </c>
      <c r="B921" t="s">
        <v>1870</v>
      </c>
      <c r="C921" s="3" t="s">
        <v>1871</v>
      </c>
      <c r="D921" s="5">
        <v>35600</v>
      </c>
      <c r="E921" s="5">
        <v>20915</v>
      </c>
      <c r="F921" t="s">
        <v>14</v>
      </c>
      <c r="G921">
        <v>225</v>
      </c>
      <c r="H921" t="s">
        <v>26</v>
      </c>
      <c r="I921" t="s">
        <v>27</v>
      </c>
      <c r="J921">
        <v>1507957200</v>
      </c>
      <c r="K921">
        <v>1510725600</v>
      </c>
      <c r="L921" s="11">
        <f t="shared" si="112"/>
        <v>43022.208333333328</v>
      </c>
      <c r="M921" s="11">
        <f t="shared" si="113"/>
        <v>43054.25</v>
      </c>
      <c r="N921" t="s">
        <v>33</v>
      </c>
      <c r="O921" t="str">
        <f t="shared" si="114"/>
        <v>theater</v>
      </c>
      <c r="P921" t="str">
        <f t="shared" si="115"/>
        <v>plays</v>
      </c>
      <c r="Q921" s="4">
        <f t="shared" si="116"/>
        <v>0.58750000000000002</v>
      </c>
      <c r="R921" s="44">
        <f t="shared" si="117"/>
        <v>92.955555555555549</v>
      </c>
      <c r="S921" s="42">
        <f t="shared" si="118"/>
        <v>32.041666666671517</v>
      </c>
      <c r="T921" s="5">
        <f t="shared" si="119"/>
        <v>2.9010836584304234</v>
      </c>
    </row>
    <row r="922" spans="1:20" x14ac:dyDescent="0.35">
      <c r="A922">
        <v>920</v>
      </c>
      <c r="B922" t="s">
        <v>1872</v>
      </c>
      <c r="C922" s="3" t="s">
        <v>1873</v>
      </c>
      <c r="D922" s="5">
        <v>5300</v>
      </c>
      <c r="E922" s="5">
        <v>9676</v>
      </c>
      <c r="F922" t="s">
        <v>20</v>
      </c>
      <c r="G922">
        <v>255</v>
      </c>
      <c r="H922" t="s">
        <v>21</v>
      </c>
      <c r="I922" t="s">
        <v>22</v>
      </c>
      <c r="J922">
        <v>1549519200</v>
      </c>
      <c r="K922">
        <v>1551247200</v>
      </c>
      <c r="L922" s="11">
        <f t="shared" si="112"/>
        <v>43503.25</v>
      </c>
      <c r="M922" s="11">
        <f t="shared" si="113"/>
        <v>43523.25</v>
      </c>
      <c r="N922" t="s">
        <v>71</v>
      </c>
      <c r="O922" t="str">
        <f t="shared" si="114"/>
        <v>film &amp; video</v>
      </c>
      <c r="P922" t="str">
        <f t="shared" si="115"/>
        <v>animation</v>
      </c>
      <c r="Q922" s="4">
        <f t="shared" si="116"/>
        <v>1.8256603773584905</v>
      </c>
      <c r="R922" s="44">
        <f t="shared" si="117"/>
        <v>37.945098039215686</v>
      </c>
      <c r="S922" s="42">
        <f t="shared" si="118"/>
        <v>20</v>
      </c>
      <c r="T922" s="5">
        <f t="shared" si="119"/>
        <v>1.8972549019607843</v>
      </c>
    </row>
    <row r="923" spans="1:20" x14ac:dyDescent="0.35">
      <c r="A923">
        <v>921</v>
      </c>
      <c r="B923" t="s">
        <v>1874</v>
      </c>
      <c r="C923" s="3" t="s">
        <v>1875</v>
      </c>
      <c r="D923" s="5">
        <v>160400</v>
      </c>
      <c r="E923" s="5">
        <v>1210</v>
      </c>
      <c r="F923" t="s">
        <v>14</v>
      </c>
      <c r="G923">
        <v>38</v>
      </c>
      <c r="H923" t="s">
        <v>21</v>
      </c>
      <c r="I923" t="s">
        <v>22</v>
      </c>
      <c r="J923">
        <v>1329026400</v>
      </c>
      <c r="K923">
        <v>1330236000</v>
      </c>
      <c r="L923" s="11">
        <f t="shared" si="112"/>
        <v>40951.25</v>
      </c>
      <c r="M923" s="11">
        <f t="shared" si="113"/>
        <v>40965.25</v>
      </c>
      <c r="N923" t="s">
        <v>28</v>
      </c>
      <c r="O923" t="str">
        <f t="shared" si="114"/>
        <v>technology</v>
      </c>
      <c r="P923" t="str">
        <f t="shared" si="115"/>
        <v>web</v>
      </c>
      <c r="Q923" s="4">
        <f t="shared" si="116"/>
        <v>7.5436408977556111E-3</v>
      </c>
      <c r="R923" s="44">
        <f t="shared" si="117"/>
        <v>31.842105263157894</v>
      </c>
      <c r="S923" s="42">
        <f t="shared" si="118"/>
        <v>14</v>
      </c>
      <c r="T923" s="5">
        <f t="shared" si="119"/>
        <v>2.274436090225564</v>
      </c>
    </row>
    <row r="924" spans="1:20" x14ac:dyDescent="0.35">
      <c r="A924">
        <v>922</v>
      </c>
      <c r="B924" t="s">
        <v>1876</v>
      </c>
      <c r="C924" s="3" t="s">
        <v>1877</v>
      </c>
      <c r="D924" s="5">
        <v>51400</v>
      </c>
      <c r="E924" s="5">
        <v>90440</v>
      </c>
      <c r="F924" t="s">
        <v>20</v>
      </c>
      <c r="G924">
        <v>2261</v>
      </c>
      <c r="H924" t="s">
        <v>21</v>
      </c>
      <c r="I924" t="s">
        <v>22</v>
      </c>
      <c r="J924">
        <v>1544335200</v>
      </c>
      <c r="K924">
        <v>1545112800</v>
      </c>
      <c r="L924" s="11">
        <f t="shared" si="112"/>
        <v>43443.25</v>
      </c>
      <c r="M924" s="11">
        <f t="shared" si="113"/>
        <v>43452.25</v>
      </c>
      <c r="N924" t="s">
        <v>319</v>
      </c>
      <c r="O924" t="str">
        <f t="shared" si="114"/>
        <v>music</v>
      </c>
      <c r="P924" t="str">
        <f t="shared" si="115"/>
        <v>world music</v>
      </c>
      <c r="Q924" s="4">
        <f t="shared" si="116"/>
        <v>1.7595330739299611</v>
      </c>
      <c r="R924" s="44">
        <f t="shared" si="117"/>
        <v>40</v>
      </c>
      <c r="S924" s="42">
        <f t="shared" si="118"/>
        <v>9</v>
      </c>
      <c r="T924" s="5">
        <f t="shared" si="119"/>
        <v>4.4444444444444446</v>
      </c>
    </row>
    <row r="925" spans="1:20" x14ac:dyDescent="0.35">
      <c r="A925">
        <v>923</v>
      </c>
      <c r="B925" t="s">
        <v>1878</v>
      </c>
      <c r="C925" s="3" t="s">
        <v>1879</v>
      </c>
      <c r="D925" s="5">
        <v>1700</v>
      </c>
      <c r="E925" s="5">
        <v>4044</v>
      </c>
      <c r="F925" t="s">
        <v>20</v>
      </c>
      <c r="G925">
        <v>40</v>
      </c>
      <c r="H925" t="s">
        <v>21</v>
      </c>
      <c r="I925" t="s">
        <v>22</v>
      </c>
      <c r="J925">
        <v>1279083600</v>
      </c>
      <c r="K925">
        <v>1279170000</v>
      </c>
      <c r="L925" s="11">
        <f t="shared" si="112"/>
        <v>40373.208333333336</v>
      </c>
      <c r="M925" s="11">
        <f t="shared" si="113"/>
        <v>40374.208333333336</v>
      </c>
      <c r="N925" t="s">
        <v>33</v>
      </c>
      <c r="O925" t="str">
        <f t="shared" si="114"/>
        <v>theater</v>
      </c>
      <c r="P925" t="str">
        <f t="shared" si="115"/>
        <v>plays</v>
      </c>
      <c r="Q925" s="4">
        <f t="shared" si="116"/>
        <v>2.3788235294117648</v>
      </c>
      <c r="R925" s="44">
        <f t="shared" si="117"/>
        <v>101.1</v>
      </c>
      <c r="S925" s="42">
        <f t="shared" si="118"/>
        <v>1</v>
      </c>
      <c r="T925" s="5">
        <f t="shared" si="119"/>
        <v>101.1</v>
      </c>
    </row>
    <row r="926" spans="1:20" x14ac:dyDescent="0.35">
      <c r="A926">
        <v>924</v>
      </c>
      <c r="B926" t="s">
        <v>1880</v>
      </c>
      <c r="C926" s="3" t="s">
        <v>1881</v>
      </c>
      <c r="D926" s="5">
        <v>39400</v>
      </c>
      <c r="E926" s="5">
        <v>192292</v>
      </c>
      <c r="F926" t="s">
        <v>20</v>
      </c>
      <c r="G926">
        <v>2289</v>
      </c>
      <c r="H926" t="s">
        <v>107</v>
      </c>
      <c r="I926" t="s">
        <v>108</v>
      </c>
      <c r="J926">
        <v>1572498000</v>
      </c>
      <c r="K926">
        <v>1573452000</v>
      </c>
      <c r="L926" s="11">
        <f t="shared" si="112"/>
        <v>43769.208333333328</v>
      </c>
      <c r="M926" s="11">
        <f t="shared" si="113"/>
        <v>43780.25</v>
      </c>
      <c r="N926" t="s">
        <v>33</v>
      </c>
      <c r="O926" t="str">
        <f t="shared" si="114"/>
        <v>theater</v>
      </c>
      <c r="P926" t="str">
        <f t="shared" si="115"/>
        <v>plays</v>
      </c>
      <c r="Q926" s="4">
        <f t="shared" si="116"/>
        <v>4.8805076142131982</v>
      </c>
      <c r="R926" s="44">
        <f t="shared" si="117"/>
        <v>84.006989951944078</v>
      </c>
      <c r="S926" s="42">
        <f t="shared" si="118"/>
        <v>11.041666666671517</v>
      </c>
      <c r="T926" s="5">
        <f t="shared" si="119"/>
        <v>7.6081802220595174</v>
      </c>
    </row>
    <row r="927" spans="1:20" ht="31" x14ac:dyDescent="0.35">
      <c r="A927">
        <v>925</v>
      </c>
      <c r="B927" t="s">
        <v>1882</v>
      </c>
      <c r="C927" s="3" t="s">
        <v>1883</v>
      </c>
      <c r="D927" s="5">
        <v>3000</v>
      </c>
      <c r="E927" s="5">
        <v>6722</v>
      </c>
      <c r="F927" t="s">
        <v>20</v>
      </c>
      <c r="G927">
        <v>65</v>
      </c>
      <c r="H927" t="s">
        <v>21</v>
      </c>
      <c r="I927" t="s">
        <v>22</v>
      </c>
      <c r="J927">
        <v>1506056400</v>
      </c>
      <c r="K927">
        <v>1507093200</v>
      </c>
      <c r="L927" s="11">
        <f t="shared" si="112"/>
        <v>43000.208333333328</v>
      </c>
      <c r="M927" s="11">
        <f t="shared" si="113"/>
        <v>43012.208333333328</v>
      </c>
      <c r="N927" t="s">
        <v>33</v>
      </c>
      <c r="O927" t="str">
        <f t="shared" si="114"/>
        <v>theater</v>
      </c>
      <c r="P927" t="str">
        <f t="shared" si="115"/>
        <v>plays</v>
      </c>
      <c r="Q927" s="4">
        <f t="shared" si="116"/>
        <v>2.2406666666666668</v>
      </c>
      <c r="R927" s="44">
        <f t="shared" si="117"/>
        <v>103.41538461538461</v>
      </c>
      <c r="S927" s="42">
        <f t="shared" si="118"/>
        <v>12</v>
      </c>
      <c r="T927" s="5">
        <f t="shared" si="119"/>
        <v>8.6179487179487175</v>
      </c>
    </row>
    <row r="928" spans="1:20" x14ac:dyDescent="0.35">
      <c r="A928">
        <v>926</v>
      </c>
      <c r="B928" t="s">
        <v>1884</v>
      </c>
      <c r="C928" s="3" t="s">
        <v>1885</v>
      </c>
      <c r="D928" s="5">
        <v>8700</v>
      </c>
      <c r="E928" s="5">
        <v>1577</v>
      </c>
      <c r="F928" t="s">
        <v>14</v>
      </c>
      <c r="G928">
        <v>15</v>
      </c>
      <c r="H928" t="s">
        <v>21</v>
      </c>
      <c r="I928" t="s">
        <v>22</v>
      </c>
      <c r="J928">
        <v>1463029200</v>
      </c>
      <c r="K928">
        <v>1463374800</v>
      </c>
      <c r="L928" s="11">
        <f t="shared" si="112"/>
        <v>42502.208333333328</v>
      </c>
      <c r="M928" s="11">
        <f t="shared" si="113"/>
        <v>42506.208333333328</v>
      </c>
      <c r="N928" t="s">
        <v>17</v>
      </c>
      <c r="O928" t="str">
        <f t="shared" si="114"/>
        <v>food</v>
      </c>
      <c r="P928" t="str">
        <f t="shared" si="115"/>
        <v>food trucks</v>
      </c>
      <c r="Q928" s="4">
        <f t="shared" si="116"/>
        <v>0.18126436781609195</v>
      </c>
      <c r="R928" s="44">
        <f t="shared" si="117"/>
        <v>105.13333333333334</v>
      </c>
      <c r="S928" s="42">
        <f t="shared" si="118"/>
        <v>4</v>
      </c>
      <c r="T928" s="5">
        <f t="shared" si="119"/>
        <v>26.283333333333335</v>
      </c>
    </row>
    <row r="929" spans="1:20" x14ac:dyDescent="0.35">
      <c r="A929">
        <v>927</v>
      </c>
      <c r="B929" t="s">
        <v>1886</v>
      </c>
      <c r="C929" s="3" t="s">
        <v>1887</v>
      </c>
      <c r="D929" s="5">
        <v>7200</v>
      </c>
      <c r="E929" s="5">
        <v>3301</v>
      </c>
      <c r="F929" t="s">
        <v>14</v>
      </c>
      <c r="G929">
        <v>37</v>
      </c>
      <c r="H929" t="s">
        <v>21</v>
      </c>
      <c r="I929" t="s">
        <v>22</v>
      </c>
      <c r="J929">
        <v>1342069200</v>
      </c>
      <c r="K929">
        <v>1344574800</v>
      </c>
      <c r="L929" s="11">
        <f t="shared" si="112"/>
        <v>41102.208333333336</v>
      </c>
      <c r="M929" s="11">
        <f t="shared" si="113"/>
        <v>41131.208333333336</v>
      </c>
      <c r="N929" t="s">
        <v>33</v>
      </c>
      <c r="O929" t="str">
        <f t="shared" si="114"/>
        <v>theater</v>
      </c>
      <c r="P929" t="str">
        <f t="shared" si="115"/>
        <v>plays</v>
      </c>
      <c r="Q929" s="4">
        <f t="shared" si="116"/>
        <v>0.45847222222222223</v>
      </c>
      <c r="R929" s="44">
        <f t="shared" si="117"/>
        <v>89.21621621621621</v>
      </c>
      <c r="S929" s="42">
        <f t="shared" si="118"/>
        <v>29</v>
      </c>
      <c r="T929" s="5">
        <f t="shared" si="119"/>
        <v>3.0764212488350418</v>
      </c>
    </row>
    <row r="930" spans="1:20" x14ac:dyDescent="0.35">
      <c r="A930">
        <v>928</v>
      </c>
      <c r="B930" t="s">
        <v>1888</v>
      </c>
      <c r="C930" s="3" t="s">
        <v>1889</v>
      </c>
      <c r="D930" s="5">
        <v>167400</v>
      </c>
      <c r="E930" s="5">
        <v>196386</v>
      </c>
      <c r="F930" t="s">
        <v>20</v>
      </c>
      <c r="G930">
        <v>3777</v>
      </c>
      <c r="H930" t="s">
        <v>107</v>
      </c>
      <c r="I930" t="s">
        <v>108</v>
      </c>
      <c r="J930">
        <v>1388296800</v>
      </c>
      <c r="K930">
        <v>1389074400</v>
      </c>
      <c r="L930" s="11">
        <f t="shared" si="112"/>
        <v>41637.25</v>
      </c>
      <c r="M930" s="11">
        <f t="shared" si="113"/>
        <v>41646.25</v>
      </c>
      <c r="N930" t="s">
        <v>28</v>
      </c>
      <c r="O930" t="str">
        <f t="shared" si="114"/>
        <v>technology</v>
      </c>
      <c r="P930" t="str">
        <f t="shared" si="115"/>
        <v>web</v>
      </c>
      <c r="Q930" s="4">
        <f t="shared" si="116"/>
        <v>1.1731541218637993</v>
      </c>
      <c r="R930" s="44">
        <f t="shared" si="117"/>
        <v>51.995234312946785</v>
      </c>
      <c r="S930" s="42">
        <f t="shared" si="118"/>
        <v>9</v>
      </c>
      <c r="T930" s="5">
        <f t="shared" si="119"/>
        <v>5.7772482569940875</v>
      </c>
    </row>
    <row r="931" spans="1:20" x14ac:dyDescent="0.35">
      <c r="A931">
        <v>929</v>
      </c>
      <c r="B931" t="s">
        <v>1890</v>
      </c>
      <c r="C931" s="3" t="s">
        <v>1891</v>
      </c>
      <c r="D931" s="5">
        <v>5500</v>
      </c>
      <c r="E931" s="5">
        <v>11952</v>
      </c>
      <c r="F931" t="s">
        <v>20</v>
      </c>
      <c r="G931">
        <v>184</v>
      </c>
      <c r="H931" t="s">
        <v>40</v>
      </c>
      <c r="I931" t="s">
        <v>41</v>
      </c>
      <c r="J931">
        <v>1493787600</v>
      </c>
      <c r="K931">
        <v>1494997200</v>
      </c>
      <c r="L931" s="11">
        <f t="shared" si="112"/>
        <v>42858.208333333328</v>
      </c>
      <c r="M931" s="11">
        <f t="shared" si="113"/>
        <v>42872.208333333328</v>
      </c>
      <c r="N931" t="s">
        <v>33</v>
      </c>
      <c r="O931" t="str">
        <f t="shared" si="114"/>
        <v>theater</v>
      </c>
      <c r="P931" t="str">
        <f t="shared" si="115"/>
        <v>plays</v>
      </c>
      <c r="Q931" s="4">
        <f t="shared" si="116"/>
        <v>2.173090909090909</v>
      </c>
      <c r="R931" s="44">
        <f t="shared" si="117"/>
        <v>64.956521739130437</v>
      </c>
      <c r="S931" s="42">
        <f t="shared" si="118"/>
        <v>14</v>
      </c>
      <c r="T931" s="5">
        <f t="shared" si="119"/>
        <v>4.6397515527950315</v>
      </c>
    </row>
    <row r="932" spans="1:20" x14ac:dyDescent="0.35">
      <c r="A932">
        <v>930</v>
      </c>
      <c r="B932" t="s">
        <v>1892</v>
      </c>
      <c r="C932" s="3" t="s">
        <v>1893</v>
      </c>
      <c r="D932" s="5">
        <v>3500</v>
      </c>
      <c r="E932" s="5">
        <v>3930</v>
      </c>
      <c r="F932" t="s">
        <v>20</v>
      </c>
      <c r="G932">
        <v>85</v>
      </c>
      <c r="H932" t="s">
        <v>21</v>
      </c>
      <c r="I932" t="s">
        <v>22</v>
      </c>
      <c r="J932">
        <v>1424844000</v>
      </c>
      <c r="K932">
        <v>1425448800</v>
      </c>
      <c r="L932" s="11">
        <f t="shared" si="112"/>
        <v>42060.25</v>
      </c>
      <c r="M932" s="11">
        <f t="shared" si="113"/>
        <v>42067.25</v>
      </c>
      <c r="N932" t="s">
        <v>33</v>
      </c>
      <c r="O932" t="str">
        <f t="shared" si="114"/>
        <v>theater</v>
      </c>
      <c r="P932" t="str">
        <f t="shared" si="115"/>
        <v>plays</v>
      </c>
      <c r="Q932" s="4">
        <f t="shared" si="116"/>
        <v>1.1228571428571428</v>
      </c>
      <c r="R932" s="44">
        <f t="shared" si="117"/>
        <v>46.235294117647058</v>
      </c>
      <c r="S932" s="42">
        <f t="shared" si="118"/>
        <v>7</v>
      </c>
      <c r="T932" s="5">
        <f t="shared" si="119"/>
        <v>6.6050420168067223</v>
      </c>
    </row>
    <row r="933" spans="1:20" x14ac:dyDescent="0.35">
      <c r="A933">
        <v>931</v>
      </c>
      <c r="B933" t="s">
        <v>1894</v>
      </c>
      <c r="C933" s="3" t="s">
        <v>1895</v>
      </c>
      <c r="D933" s="5">
        <v>7900</v>
      </c>
      <c r="E933" s="5">
        <v>5729</v>
      </c>
      <c r="F933" t="s">
        <v>14</v>
      </c>
      <c r="G933">
        <v>112</v>
      </c>
      <c r="H933" t="s">
        <v>21</v>
      </c>
      <c r="I933" t="s">
        <v>22</v>
      </c>
      <c r="J933">
        <v>1403931600</v>
      </c>
      <c r="K933">
        <v>1404104400</v>
      </c>
      <c r="L933" s="11">
        <f t="shared" si="112"/>
        <v>41818.208333333336</v>
      </c>
      <c r="M933" s="11">
        <f t="shared" si="113"/>
        <v>41820.208333333336</v>
      </c>
      <c r="N933" t="s">
        <v>33</v>
      </c>
      <c r="O933" t="str">
        <f t="shared" si="114"/>
        <v>theater</v>
      </c>
      <c r="P933" t="str">
        <f t="shared" si="115"/>
        <v>plays</v>
      </c>
      <c r="Q933" s="4">
        <f t="shared" si="116"/>
        <v>0.72518987341772156</v>
      </c>
      <c r="R933" s="44">
        <f t="shared" si="117"/>
        <v>51.151785714285715</v>
      </c>
      <c r="S933" s="42">
        <f t="shared" si="118"/>
        <v>2</v>
      </c>
      <c r="T933" s="5">
        <f t="shared" si="119"/>
        <v>25.575892857142858</v>
      </c>
    </row>
    <row r="934" spans="1:20" x14ac:dyDescent="0.35">
      <c r="A934">
        <v>932</v>
      </c>
      <c r="B934" t="s">
        <v>1896</v>
      </c>
      <c r="C934" s="3" t="s">
        <v>1897</v>
      </c>
      <c r="D934" s="5">
        <v>2300</v>
      </c>
      <c r="E934" s="5">
        <v>4883</v>
      </c>
      <c r="F934" t="s">
        <v>20</v>
      </c>
      <c r="G934">
        <v>144</v>
      </c>
      <c r="H934" t="s">
        <v>21</v>
      </c>
      <c r="I934" t="s">
        <v>22</v>
      </c>
      <c r="J934">
        <v>1394514000</v>
      </c>
      <c r="K934">
        <v>1394773200</v>
      </c>
      <c r="L934" s="11">
        <f t="shared" si="112"/>
        <v>41709.208333333336</v>
      </c>
      <c r="M934" s="11">
        <f t="shared" si="113"/>
        <v>41712.208333333336</v>
      </c>
      <c r="N934" t="s">
        <v>23</v>
      </c>
      <c r="O934" t="str">
        <f t="shared" si="114"/>
        <v>music</v>
      </c>
      <c r="P934" t="str">
        <f t="shared" si="115"/>
        <v>rock</v>
      </c>
      <c r="Q934" s="4">
        <f t="shared" si="116"/>
        <v>2.1230434782608696</v>
      </c>
      <c r="R934" s="44">
        <f t="shared" si="117"/>
        <v>33.909722222222221</v>
      </c>
      <c r="S934" s="42">
        <f t="shared" si="118"/>
        <v>3</v>
      </c>
      <c r="T934" s="5">
        <f t="shared" si="119"/>
        <v>11.30324074074074</v>
      </c>
    </row>
    <row r="935" spans="1:20" x14ac:dyDescent="0.35">
      <c r="A935">
        <v>933</v>
      </c>
      <c r="B935" t="s">
        <v>1898</v>
      </c>
      <c r="C935" s="3" t="s">
        <v>1899</v>
      </c>
      <c r="D935" s="5">
        <v>73000</v>
      </c>
      <c r="E935" s="5">
        <v>175015</v>
      </c>
      <c r="F935" t="s">
        <v>20</v>
      </c>
      <c r="G935">
        <v>1902</v>
      </c>
      <c r="H935" t="s">
        <v>21</v>
      </c>
      <c r="I935" t="s">
        <v>22</v>
      </c>
      <c r="J935">
        <v>1365397200</v>
      </c>
      <c r="K935">
        <v>1366520400</v>
      </c>
      <c r="L935" s="11">
        <f t="shared" si="112"/>
        <v>41372.208333333336</v>
      </c>
      <c r="M935" s="11">
        <f t="shared" si="113"/>
        <v>41385.208333333336</v>
      </c>
      <c r="N935" t="s">
        <v>33</v>
      </c>
      <c r="O935" t="str">
        <f t="shared" si="114"/>
        <v>theater</v>
      </c>
      <c r="P935" t="str">
        <f t="shared" si="115"/>
        <v>plays</v>
      </c>
      <c r="Q935" s="4">
        <f t="shared" si="116"/>
        <v>2.3974657534246577</v>
      </c>
      <c r="R935" s="44">
        <f t="shared" si="117"/>
        <v>92.016298633017882</v>
      </c>
      <c r="S935" s="42">
        <f t="shared" si="118"/>
        <v>13</v>
      </c>
      <c r="T935" s="5">
        <f t="shared" si="119"/>
        <v>7.0781768179244526</v>
      </c>
    </row>
    <row r="936" spans="1:20" x14ac:dyDescent="0.35">
      <c r="A936">
        <v>934</v>
      </c>
      <c r="B936" t="s">
        <v>1900</v>
      </c>
      <c r="C936" s="3" t="s">
        <v>1901</v>
      </c>
      <c r="D936" s="5">
        <v>6200</v>
      </c>
      <c r="E936" s="5">
        <v>11280</v>
      </c>
      <c r="F936" t="s">
        <v>20</v>
      </c>
      <c r="G936">
        <v>105</v>
      </c>
      <c r="H936" t="s">
        <v>21</v>
      </c>
      <c r="I936" t="s">
        <v>22</v>
      </c>
      <c r="J936">
        <v>1456120800</v>
      </c>
      <c r="K936">
        <v>1456639200</v>
      </c>
      <c r="L936" s="11">
        <f t="shared" si="112"/>
        <v>42422.25</v>
      </c>
      <c r="M936" s="11">
        <f t="shared" si="113"/>
        <v>42428.25</v>
      </c>
      <c r="N936" t="s">
        <v>33</v>
      </c>
      <c r="O936" t="str">
        <f t="shared" si="114"/>
        <v>theater</v>
      </c>
      <c r="P936" t="str">
        <f t="shared" si="115"/>
        <v>plays</v>
      </c>
      <c r="Q936" s="4">
        <f t="shared" si="116"/>
        <v>1.8193548387096774</v>
      </c>
      <c r="R936" s="44">
        <f t="shared" si="117"/>
        <v>107.42857142857143</v>
      </c>
      <c r="S936" s="42">
        <f t="shared" si="118"/>
        <v>6</v>
      </c>
      <c r="T936" s="5">
        <f t="shared" si="119"/>
        <v>17.904761904761905</v>
      </c>
    </row>
    <row r="937" spans="1:20" ht="31" x14ac:dyDescent="0.35">
      <c r="A937">
        <v>935</v>
      </c>
      <c r="B937" t="s">
        <v>1902</v>
      </c>
      <c r="C937" s="3" t="s">
        <v>1903</v>
      </c>
      <c r="D937" s="5">
        <v>6100</v>
      </c>
      <c r="E937" s="5">
        <v>10012</v>
      </c>
      <c r="F937" t="s">
        <v>20</v>
      </c>
      <c r="G937">
        <v>132</v>
      </c>
      <c r="H937" t="s">
        <v>21</v>
      </c>
      <c r="I937" t="s">
        <v>22</v>
      </c>
      <c r="J937">
        <v>1437714000</v>
      </c>
      <c r="K937">
        <v>1438318800</v>
      </c>
      <c r="L937" s="11">
        <f t="shared" si="112"/>
        <v>42209.208333333328</v>
      </c>
      <c r="M937" s="11">
        <f t="shared" si="113"/>
        <v>42216.208333333328</v>
      </c>
      <c r="N937" t="s">
        <v>33</v>
      </c>
      <c r="O937" t="str">
        <f t="shared" si="114"/>
        <v>theater</v>
      </c>
      <c r="P937" t="str">
        <f t="shared" si="115"/>
        <v>plays</v>
      </c>
      <c r="Q937" s="4">
        <f t="shared" si="116"/>
        <v>1.6413114754098361</v>
      </c>
      <c r="R937" s="44">
        <f t="shared" si="117"/>
        <v>75.848484848484844</v>
      </c>
      <c r="S937" s="42">
        <f t="shared" si="118"/>
        <v>7</v>
      </c>
      <c r="T937" s="5">
        <f t="shared" si="119"/>
        <v>10.835497835497835</v>
      </c>
    </row>
    <row r="938" spans="1:20" x14ac:dyDescent="0.35">
      <c r="A938">
        <v>936</v>
      </c>
      <c r="B938" t="s">
        <v>1246</v>
      </c>
      <c r="C938" s="3" t="s">
        <v>1904</v>
      </c>
      <c r="D938" s="5">
        <v>103200</v>
      </c>
      <c r="E938" s="5">
        <v>1690</v>
      </c>
      <c r="F938" t="s">
        <v>14</v>
      </c>
      <c r="G938">
        <v>21</v>
      </c>
      <c r="H938" t="s">
        <v>21</v>
      </c>
      <c r="I938" t="s">
        <v>22</v>
      </c>
      <c r="J938">
        <v>1563771600</v>
      </c>
      <c r="K938">
        <v>1564030800</v>
      </c>
      <c r="L938" s="11">
        <f t="shared" si="112"/>
        <v>43668.208333333328</v>
      </c>
      <c r="M938" s="11">
        <f t="shared" si="113"/>
        <v>43671.208333333328</v>
      </c>
      <c r="N938" t="s">
        <v>33</v>
      </c>
      <c r="O938" t="str">
        <f t="shared" si="114"/>
        <v>theater</v>
      </c>
      <c r="P938" t="str">
        <f t="shared" si="115"/>
        <v>plays</v>
      </c>
      <c r="Q938" s="4">
        <f t="shared" si="116"/>
        <v>1.6375968992248063E-2</v>
      </c>
      <c r="R938" s="44">
        <f t="shared" si="117"/>
        <v>80.476190476190482</v>
      </c>
      <c r="S938" s="42">
        <f t="shared" si="118"/>
        <v>3</v>
      </c>
      <c r="T938" s="5">
        <f t="shared" si="119"/>
        <v>26.825396825396826</v>
      </c>
    </row>
    <row r="939" spans="1:20" x14ac:dyDescent="0.35">
      <c r="A939">
        <v>937</v>
      </c>
      <c r="B939" t="s">
        <v>1905</v>
      </c>
      <c r="C939" s="3" t="s">
        <v>1906</v>
      </c>
      <c r="D939" s="5">
        <v>171000</v>
      </c>
      <c r="E939" s="5">
        <v>84891</v>
      </c>
      <c r="F939" t="s">
        <v>74</v>
      </c>
      <c r="G939">
        <v>976</v>
      </c>
      <c r="H939" t="s">
        <v>21</v>
      </c>
      <c r="I939" t="s">
        <v>22</v>
      </c>
      <c r="J939">
        <v>1448517600</v>
      </c>
      <c r="K939">
        <v>1449295200</v>
      </c>
      <c r="L939" s="11">
        <f t="shared" si="112"/>
        <v>42334.25</v>
      </c>
      <c r="M939" s="11">
        <f t="shared" si="113"/>
        <v>42343.25</v>
      </c>
      <c r="N939" t="s">
        <v>42</v>
      </c>
      <c r="O939" t="str">
        <f t="shared" si="114"/>
        <v>film &amp; video</v>
      </c>
      <c r="P939" t="str">
        <f t="shared" si="115"/>
        <v>documentary</v>
      </c>
      <c r="Q939" s="4">
        <f t="shared" si="116"/>
        <v>0.49643859649122807</v>
      </c>
      <c r="R939" s="44">
        <f t="shared" si="117"/>
        <v>86.978483606557376</v>
      </c>
      <c r="S939" s="42">
        <f t="shared" si="118"/>
        <v>9</v>
      </c>
      <c r="T939" s="5">
        <f t="shared" si="119"/>
        <v>9.6642759562841523</v>
      </c>
    </row>
    <row r="940" spans="1:20" x14ac:dyDescent="0.35">
      <c r="A940">
        <v>938</v>
      </c>
      <c r="B940" t="s">
        <v>1907</v>
      </c>
      <c r="C940" s="3" t="s">
        <v>1908</v>
      </c>
      <c r="D940" s="5">
        <v>9200</v>
      </c>
      <c r="E940" s="5">
        <v>10093</v>
      </c>
      <c r="F940" t="s">
        <v>20</v>
      </c>
      <c r="G940">
        <v>96</v>
      </c>
      <c r="H940" t="s">
        <v>21</v>
      </c>
      <c r="I940" t="s">
        <v>22</v>
      </c>
      <c r="J940">
        <v>1528779600</v>
      </c>
      <c r="K940">
        <v>1531890000</v>
      </c>
      <c r="L940" s="11">
        <f t="shared" si="112"/>
        <v>43263.208333333328</v>
      </c>
      <c r="M940" s="11">
        <f t="shared" si="113"/>
        <v>43299.208333333328</v>
      </c>
      <c r="N940" t="s">
        <v>119</v>
      </c>
      <c r="O940" t="str">
        <f t="shared" si="114"/>
        <v>publishing</v>
      </c>
      <c r="P940" t="str">
        <f t="shared" si="115"/>
        <v>fiction</v>
      </c>
      <c r="Q940" s="4">
        <f t="shared" si="116"/>
        <v>1.0970652173913042</v>
      </c>
      <c r="R940" s="44">
        <f t="shared" si="117"/>
        <v>105.13541666666667</v>
      </c>
      <c r="S940" s="42">
        <f t="shared" si="118"/>
        <v>36</v>
      </c>
      <c r="T940" s="5">
        <f t="shared" si="119"/>
        <v>2.9204282407407409</v>
      </c>
    </row>
    <row r="941" spans="1:20" ht="31" x14ac:dyDescent="0.35">
      <c r="A941">
        <v>939</v>
      </c>
      <c r="B941" t="s">
        <v>1909</v>
      </c>
      <c r="C941" s="3" t="s">
        <v>1910</v>
      </c>
      <c r="D941" s="5">
        <v>7800</v>
      </c>
      <c r="E941" s="5">
        <v>3839</v>
      </c>
      <c r="F941" t="s">
        <v>14</v>
      </c>
      <c r="G941">
        <v>67</v>
      </c>
      <c r="H941" t="s">
        <v>21</v>
      </c>
      <c r="I941" t="s">
        <v>22</v>
      </c>
      <c r="J941">
        <v>1304744400</v>
      </c>
      <c r="K941">
        <v>1306213200</v>
      </c>
      <c r="L941" s="11">
        <f t="shared" si="112"/>
        <v>40670.208333333336</v>
      </c>
      <c r="M941" s="11">
        <f t="shared" si="113"/>
        <v>40687.208333333336</v>
      </c>
      <c r="N941" t="s">
        <v>89</v>
      </c>
      <c r="O941" t="str">
        <f t="shared" si="114"/>
        <v>games</v>
      </c>
      <c r="P941" t="str">
        <f t="shared" si="115"/>
        <v>video games</v>
      </c>
      <c r="Q941" s="4">
        <f t="shared" si="116"/>
        <v>0.49217948717948717</v>
      </c>
      <c r="R941" s="44">
        <f t="shared" si="117"/>
        <v>57.298507462686565</v>
      </c>
      <c r="S941" s="42">
        <f t="shared" si="118"/>
        <v>17</v>
      </c>
      <c r="T941" s="5">
        <f t="shared" si="119"/>
        <v>3.3705004389815625</v>
      </c>
    </row>
    <row r="942" spans="1:20" x14ac:dyDescent="0.35">
      <c r="A942">
        <v>940</v>
      </c>
      <c r="B942" t="s">
        <v>1911</v>
      </c>
      <c r="C942" s="3" t="s">
        <v>1912</v>
      </c>
      <c r="D942" s="5">
        <v>9900</v>
      </c>
      <c r="E942" s="5">
        <v>6161</v>
      </c>
      <c r="F942" t="s">
        <v>47</v>
      </c>
      <c r="G942">
        <v>66</v>
      </c>
      <c r="H942" t="s">
        <v>15</v>
      </c>
      <c r="I942" t="s">
        <v>16</v>
      </c>
      <c r="J942">
        <v>1354341600</v>
      </c>
      <c r="K942">
        <v>1356242400</v>
      </c>
      <c r="L942" s="11">
        <f t="shared" si="112"/>
        <v>41244.25</v>
      </c>
      <c r="M942" s="11">
        <f t="shared" si="113"/>
        <v>41266.25</v>
      </c>
      <c r="N942" t="s">
        <v>28</v>
      </c>
      <c r="O942" t="str">
        <f t="shared" si="114"/>
        <v>technology</v>
      </c>
      <c r="P942" t="str">
        <f t="shared" si="115"/>
        <v>web</v>
      </c>
      <c r="Q942" s="4">
        <f t="shared" si="116"/>
        <v>0.62232323232323228</v>
      </c>
      <c r="R942" s="44">
        <f t="shared" si="117"/>
        <v>93.348484848484844</v>
      </c>
      <c r="S942" s="42">
        <f t="shared" si="118"/>
        <v>22</v>
      </c>
      <c r="T942" s="5">
        <f t="shared" si="119"/>
        <v>4.2431129476584024</v>
      </c>
    </row>
    <row r="943" spans="1:20" x14ac:dyDescent="0.35">
      <c r="A943">
        <v>941</v>
      </c>
      <c r="B943" t="s">
        <v>1913</v>
      </c>
      <c r="C943" s="3" t="s">
        <v>1914</v>
      </c>
      <c r="D943" s="5">
        <v>43000</v>
      </c>
      <c r="E943" s="5">
        <v>5615</v>
      </c>
      <c r="F943" t="s">
        <v>14</v>
      </c>
      <c r="G943">
        <v>78</v>
      </c>
      <c r="H943" t="s">
        <v>21</v>
      </c>
      <c r="I943" t="s">
        <v>22</v>
      </c>
      <c r="J943">
        <v>1294552800</v>
      </c>
      <c r="K943">
        <v>1297576800</v>
      </c>
      <c r="L943" s="11">
        <f t="shared" si="112"/>
        <v>40552.25</v>
      </c>
      <c r="M943" s="11">
        <f t="shared" si="113"/>
        <v>40587.25</v>
      </c>
      <c r="N943" t="s">
        <v>33</v>
      </c>
      <c r="O943" t="str">
        <f t="shared" si="114"/>
        <v>theater</v>
      </c>
      <c r="P943" t="str">
        <f t="shared" si="115"/>
        <v>plays</v>
      </c>
      <c r="Q943" s="4">
        <f t="shared" si="116"/>
        <v>0.1305813953488372</v>
      </c>
      <c r="R943" s="44">
        <f t="shared" si="117"/>
        <v>71.987179487179489</v>
      </c>
      <c r="S943" s="42">
        <f t="shared" si="118"/>
        <v>35</v>
      </c>
      <c r="T943" s="5">
        <f t="shared" si="119"/>
        <v>2.056776556776557</v>
      </c>
    </row>
    <row r="944" spans="1:20" x14ac:dyDescent="0.35">
      <c r="A944">
        <v>942</v>
      </c>
      <c r="B944" t="s">
        <v>1907</v>
      </c>
      <c r="C944" s="3" t="s">
        <v>1915</v>
      </c>
      <c r="D944" s="5">
        <v>9600</v>
      </c>
      <c r="E944" s="5">
        <v>6205</v>
      </c>
      <c r="F944" t="s">
        <v>14</v>
      </c>
      <c r="G944">
        <v>67</v>
      </c>
      <c r="H944" t="s">
        <v>26</v>
      </c>
      <c r="I944" t="s">
        <v>27</v>
      </c>
      <c r="J944">
        <v>1295935200</v>
      </c>
      <c r="K944">
        <v>1296194400</v>
      </c>
      <c r="L944" s="11">
        <f t="shared" si="112"/>
        <v>40568.25</v>
      </c>
      <c r="M944" s="11">
        <f t="shared" si="113"/>
        <v>40571.25</v>
      </c>
      <c r="N944" t="s">
        <v>33</v>
      </c>
      <c r="O944" t="str">
        <f t="shared" si="114"/>
        <v>theater</v>
      </c>
      <c r="P944" t="str">
        <f t="shared" si="115"/>
        <v>plays</v>
      </c>
      <c r="Q944" s="4">
        <f t="shared" si="116"/>
        <v>0.64635416666666667</v>
      </c>
      <c r="R944" s="44">
        <f t="shared" si="117"/>
        <v>92.611940298507463</v>
      </c>
      <c r="S944" s="42">
        <f t="shared" si="118"/>
        <v>3</v>
      </c>
      <c r="T944" s="5">
        <f t="shared" si="119"/>
        <v>30.870646766169155</v>
      </c>
    </row>
    <row r="945" spans="1:20" x14ac:dyDescent="0.35">
      <c r="A945">
        <v>943</v>
      </c>
      <c r="B945" t="s">
        <v>1916</v>
      </c>
      <c r="C945" s="3" t="s">
        <v>1917</v>
      </c>
      <c r="D945" s="5">
        <v>7500</v>
      </c>
      <c r="E945" s="5">
        <v>11969</v>
      </c>
      <c r="F945" t="s">
        <v>20</v>
      </c>
      <c r="G945">
        <v>114</v>
      </c>
      <c r="H945" t="s">
        <v>21</v>
      </c>
      <c r="I945" t="s">
        <v>22</v>
      </c>
      <c r="J945">
        <v>1411534800</v>
      </c>
      <c r="K945">
        <v>1414558800</v>
      </c>
      <c r="L945" s="11">
        <f t="shared" si="112"/>
        <v>41906.208333333336</v>
      </c>
      <c r="M945" s="11">
        <f t="shared" si="113"/>
        <v>41941.208333333336</v>
      </c>
      <c r="N945" t="s">
        <v>17</v>
      </c>
      <c r="O945" t="str">
        <f t="shared" si="114"/>
        <v>food</v>
      </c>
      <c r="P945" t="str">
        <f t="shared" si="115"/>
        <v>food trucks</v>
      </c>
      <c r="Q945" s="4">
        <f t="shared" si="116"/>
        <v>1.5958666666666668</v>
      </c>
      <c r="R945" s="44">
        <f t="shared" si="117"/>
        <v>104.99122807017544</v>
      </c>
      <c r="S945" s="42">
        <f t="shared" si="118"/>
        <v>35</v>
      </c>
      <c r="T945" s="5">
        <f t="shared" si="119"/>
        <v>2.9997493734335841</v>
      </c>
    </row>
    <row r="946" spans="1:20" x14ac:dyDescent="0.35">
      <c r="A946">
        <v>944</v>
      </c>
      <c r="B946" t="s">
        <v>1918</v>
      </c>
      <c r="C946" s="3" t="s">
        <v>1919</v>
      </c>
      <c r="D946" s="5">
        <v>10000</v>
      </c>
      <c r="E946" s="5">
        <v>8142</v>
      </c>
      <c r="F946" t="s">
        <v>14</v>
      </c>
      <c r="G946">
        <v>263</v>
      </c>
      <c r="H946" t="s">
        <v>26</v>
      </c>
      <c r="I946" t="s">
        <v>27</v>
      </c>
      <c r="J946">
        <v>1486706400</v>
      </c>
      <c r="K946">
        <v>1488348000</v>
      </c>
      <c r="L946" s="11">
        <f t="shared" si="112"/>
        <v>42776.25</v>
      </c>
      <c r="M946" s="11">
        <f t="shared" si="113"/>
        <v>42795.25</v>
      </c>
      <c r="N946" t="s">
        <v>122</v>
      </c>
      <c r="O946" t="str">
        <f t="shared" si="114"/>
        <v>photography</v>
      </c>
      <c r="P946" t="str">
        <f t="shared" si="115"/>
        <v>photography books</v>
      </c>
      <c r="Q946" s="4">
        <f t="shared" si="116"/>
        <v>0.81420000000000003</v>
      </c>
      <c r="R946" s="44">
        <f t="shared" si="117"/>
        <v>30.958174904942965</v>
      </c>
      <c r="S946" s="42">
        <f t="shared" si="118"/>
        <v>19</v>
      </c>
      <c r="T946" s="5">
        <f t="shared" si="119"/>
        <v>1.6293776265759454</v>
      </c>
    </row>
    <row r="947" spans="1:20" x14ac:dyDescent="0.35">
      <c r="A947">
        <v>945</v>
      </c>
      <c r="B947" t="s">
        <v>1920</v>
      </c>
      <c r="C947" s="3" t="s">
        <v>1921</v>
      </c>
      <c r="D947" s="5">
        <v>172000</v>
      </c>
      <c r="E947" s="5">
        <v>55805</v>
      </c>
      <c r="F947" t="s">
        <v>14</v>
      </c>
      <c r="G947">
        <v>1691</v>
      </c>
      <c r="H947" t="s">
        <v>21</v>
      </c>
      <c r="I947" t="s">
        <v>22</v>
      </c>
      <c r="J947">
        <v>1333602000</v>
      </c>
      <c r="K947">
        <v>1334898000</v>
      </c>
      <c r="L947" s="11">
        <f t="shared" si="112"/>
        <v>41004.208333333336</v>
      </c>
      <c r="M947" s="11">
        <f t="shared" si="113"/>
        <v>41019.208333333336</v>
      </c>
      <c r="N947" t="s">
        <v>122</v>
      </c>
      <c r="O947" t="str">
        <f t="shared" si="114"/>
        <v>photography</v>
      </c>
      <c r="P947" t="str">
        <f t="shared" si="115"/>
        <v>photography books</v>
      </c>
      <c r="Q947" s="4">
        <f t="shared" si="116"/>
        <v>0.32444767441860467</v>
      </c>
      <c r="R947" s="44">
        <f t="shared" si="117"/>
        <v>33.001182732111175</v>
      </c>
      <c r="S947" s="42">
        <f t="shared" si="118"/>
        <v>15</v>
      </c>
      <c r="T947" s="5">
        <f t="shared" si="119"/>
        <v>2.2000788488074119</v>
      </c>
    </row>
    <row r="948" spans="1:20" ht="31" x14ac:dyDescent="0.35">
      <c r="A948">
        <v>946</v>
      </c>
      <c r="B948" t="s">
        <v>1922</v>
      </c>
      <c r="C948" s="3" t="s">
        <v>1923</v>
      </c>
      <c r="D948" s="5">
        <v>153700</v>
      </c>
      <c r="E948" s="5">
        <v>15238</v>
      </c>
      <c r="F948" t="s">
        <v>14</v>
      </c>
      <c r="G948">
        <v>181</v>
      </c>
      <c r="H948" t="s">
        <v>21</v>
      </c>
      <c r="I948" t="s">
        <v>22</v>
      </c>
      <c r="J948">
        <v>1308200400</v>
      </c>
      <c r="K948">
        <v>1308373200</v>
      </c>
      <c r="L948" s="11">
        <f t="shared" si="112"/>
        <v>40710.208333333336</v>
      </c>
      <c r="M948" s="11">
        <f t="shared" si="113"/>
        <v>40712.208333333336</v>
      </c>
      <c r="N948" t="s">
        <v>33</v>
      </c>
      <c r="O948" t="str">
        <f t="shared" si="114"/>
        <v>theater</v>
      </c>
      <c r="P948" t="str">
        <f t="shared" si="115"/>
        <v>plays</v>
      </c>
      <c r="Q948" s="4">
        <f t="shared" si="116"/>
        <v>9.9141184124918666E-2</v>
      </c>
      <c r="R948" s="44">
        <f t="shared" si="117"/>
        <v>84.187845303867405</v>
      </c>
      <c r="S948" s="42">
        <f t="shared" si="118"/>
        <v>2</v>
      </c>
      <c r="T948" s="5">
        <f t="shared" si="119"/>
        <v>42.093922651933703</v>
      </c>
    </row>
    <row r="949" spans="1:20" x14ac:dyDescent="0.35">
      <c r="A949">
        <v>947</v>
      </c>
      <c r="B949" t="s">
        <v>1924</v>
      </c>
      <c r="C949" s="3" t="s">
        <v>1925</v>
      </c>
      <c r="D949" s="5">
        <v>3600</v>
      </c>
      <c r="E949" s="5">
        <v>961</v>
      </c>
      <c r="F949" t="s">
        <v>14</v>
      </c>
      <c r="G949">
        <v>13</v>
      </c>
      <c r="H949" t="s">
        <v>21</v>
      </c>
      <c r="I949" t="s">
        <v>22</v>
      </c>
      <c r="J949">
        <v>1411707600</v>
      </c>
      <c r="K949">
        <v>1412312400</v>
      </c>
      <c r="L949" s="11">
        <f t="shared" si="112"/>
        <v>41908.208333333336</v>
      </c>
      <c r="M949" s="11">
        <f t="shared" si="113"/>
        <v>41915.208333333336</v>
      </c>
      <c r="N949" t="s">
        <v>33</v>
      </c>
      <c r="O949" t="str">
        <f t="shared" si="114"/>
        <v>theater</v>
      </c>
      <c r="P949" t="str">
        <f t="shared" si="115"/>
        <v>plays</v>
      </c>
      <c r="Q949" s="4">
        <f t="shared" si="116"/>
        <v>0.26694444444444443</v>
      </c>
      <c r="R949" s="44">
        <f t="shared" si="117"/>
        <v>73.92307692307692</v>
      </c>
      <c r="S949" s="42">
        <f t="shared" si="118"/>
        <v>7</v>
      </c>
      <c r="T949" s="5">
        <f t="shared" si="119"/>
        <v>10.56043956043956</v>
      </c>
    </row>
    <row r="950" spans="1:20" x14ac:dyDescent="0.35">
      <c r="A950">
        <v>948</v>
      </c>
      <c r="B950" t="s">
        <v>1926</v>
      </c>
      <c r="C950" s="3" t="s">
        <v>1927</v>
      </c>
      <c r="D950" s="5">
        <v>9400</v>
      </c>
      <c r="E950" s="5">
        <v>5918</v>
      </c>
      <c r="F950" t="s">
        <v>74</v>
      </c>
      <c r="G950">
        <v>160</v>
      </c>
      <c r="H950" t="s">
        <v>21</v>
      </c>
      <c r="I950" t="s">
        <v>22</v>
      </c>
      <c r="J950">
        <v>1418364000</v>
      </c>
      <c r="K950">
        <v>1419228000</v>
      </c>
      <c r="L950" s="11">
        <f t="shared" si="112"/>
        <v>41985.25</v>
      </c>
      <c r="M950" s="11">
        <f t="shared" si="113"/>
        <v>41995.25</v>
      </c>
      <c r="N950" t="s">
        <v>42</v>
      </c>
      <c r="O950" t="str">
        <f t="shared" si="114"/>
        <v>film &amp; video</v>
      </c>
      <c r="P950" t="str">
        <f t="shared" si="115"/>
        <v>documentary</v>
      </c>
      <c r="Q950" s="4">
        <f t="shared" si="116"/>
        <v>0.62957446808510642</v>
      </c>
      <c r="R950" s="44">
        <f t="shared" si="117"/>
        <v>36.987499999999997</v>
      </c>
      <c r="S950" s="42">
        <f t="shared" si="118"/>
        <v>10</v>
      </c>
      <c r="T950" s="5">
        <f t="shared" si="119"/>
        <v>3.6987499999999995</v>
      </c>
    </row>
    <row r="951" spans="1:20" ht="31" x14ac:dyDescent="0.35">
      <c r="A951">
        <v>949</v>
      </c>
      <c r="B951" t="s">
        <v>1928</v>
      </c>
      <c r="C951" s="3" t="s">
        <v>1929</v>
      </c>
      <c r="D951" s="5">
        <v>5900</v>
      </c>
      <c r="E951" s="5">
        <v>9520</v>
      </c>
      <c r="F951" t="s">
        <v>20</v>
      </c>
      <c r="G951">
        <v>203</v>
      </c>
      <c r="H951" t="s">
        <v>21</v>
      </c>
      <c r="I951" t="s">
        <v>22</v>
      </c>
      <c r="J951">
        <v>1429333200</v>
      </c>
      <c r="K951">
        <v>1430974800</v>
      </c>
      <c r="L951" s="11">
        <f t="shared" si="112"/>
        <v>42112.208333333328</v>
      </c>
      <c r="M951" s="11">
        <f t="shared" si="113"/>
        <v>42131.208333333328</v>
      </c>
      <c r="N951" t="s">
        <v>28</v>
      </c>
      <c r="O951" t="str">
        <f t="shared" si="114"/>
        <v>technology</v>
      </c>
      <c r="P951" t="str">
        <f t="shared" si="115"/>
        <v>web</v>
      </c>
      <c r="Q951" s="4">
        <f t="shared" si="116"/>
        <v>1.6135593220338984</v>
      </c>
      <c r="R951" s="44">
        <f t="shared" si="117"/>
        <v>46.896551724137929</v>
      </c>
      <c r="S951" s="42">
        <f t="shared" si="118"/>
        <v>19</v>
      </c>
      <c r="T951" s="5">
        <f t="shared" si="119"/>
        <v>2.4682395644283122</v>
      </c>
    </row>
    <row r="952" spans="1:20" x14ac:dyDescent="0.35">
      <c r="A952">
        <v>950</v>
      </c>
      <c r="B952" t="s">
        <v>1930</v>
      </c>
      <c r="C952" s="3" t="s">
        <v>1931</v>
      </c>
      <c r="D952" s="5">
        <v>100</v>
      </c>
      <c r="E952" s="5">
        <v>5</v>
      </c>
      <c r="F952" t="s">
        <v>14</v>
      </c>
      <c r="G952">
        <v>1</v>
      </c>
      <c r="H952" t="s">
        <v>21</v>
      </c>
      <c r="I952" t="s">
        <v>22</v>
      </c>
      <c r="J952">
        <v>1555390800</v>
      </c>
      <c r="K952">
        <v>1555822800</v>
      </c>
      <c r="L952" s="11">
        <f t="shared" si="112"/>
        <v>43571.208333333328</v>
      </c>
      <c r="M952" s="11">
        <f t="shared" si="113"/>
        <v>43576.208333333328</v>
      </c>
      <c r="N952" t="s">
        <v>33</v>
      </c>
      <c r="O952" t="str">
        <f t="shared" si="114"/>
        <v>theater</v>
      </c>
      <c r="P952" t="str">
        <f t="shared" si="115"/>
        <v>plays</v>
      </c>
      <c r="Q952" s="4">
        <f t="shared" si="116"/>
        <v>0.05</v>
      </c>
      <c r="R952" s="44">
        <f t="shared" si="117"/>
        <v>5</v>
      </c>
      <c r="S952" s="42">
        <f t="shared" si="118"/>
        <v>5</v>
      </c>
      <c r="T952" s="5">
        <f t="shared" si="119"/>
        <v>1</v>
      </c>
    </row>
    <row r="953" spans="1:20" x14ac:dyDescent="0.35">
      <c r="A953">
        <v>951</v>
      </c>
      <c r="B953" t="s">
        <v>1932</v>
      </c>
      <c r="C953" s="3" t="s">
        <v>1933</v>
      </c>
      <c r="D953" s="5">
        <v>14500</v>
      </c>
      <c r="E953" s="5">
        <v>159056</v>
      </c>
      <c r="F953" t="s">
        <v>20</v>
      </c>
      <c r="G953">
        <v>1559</v>
      </c>
      <c r="H953" t="s">
        <v>21</v>
      </c>
      <c r="I953" t="s">
        <v>22</v>
      </c>
      <c r="J953">
        <v>1482732000</v>
      </c>
      <c r="K953">
        <v>1482818400</v>
      </c>
      <c r="L953" s="11">
        <f t="shared" si="112"/>
        <v>42730.25</v>
      </c>
      <c r="M953" s="11">
        <f t="shared" si="113"/>
        <v>42731.25</v>
      </c>
      <c r="N953" t="s">
        <v>23</v>
      </c>
      <c r="O953" t="str">
        <f t="shared" si="114"/>
        <v>music</v>
      </c>
      <c r="P953" t="str">
        <f t="shared" si="115"/>
        <v>rock</v>
      </c>
      <c r="Q953" s="4">
        <f t="shared" si="116"/>
        <v>10.969379310344827</v>
      </c>
      <c r="R953" s="44">
        <f t="shared" si="117"/>
        <v>102.02437459910199</v>
      </c>
      <c r="S953" s="42">
        <f t="shared" si="118"/>
        <v>1</v>
      </c>
      <c r="T953" s="5">
        <f t="shared" si="119"/>
        <v>102.02437459910199</v>
      </c>
    </row>
    <row r="954" spans="1:20" x14ac:dyDescent="0.35">
      <c r="A954">
        <v>952</v>
      </c>
      <c r="B954" t="s">
        <v>1934</v>
      </c>
      <c r="C954" s="3" t="s">
        <v>1935</v>
      </c>
      <c r="D954" s="5">
        <v>145500</v>
      </c>
      <c r="E954" s="5">
        <v>101987</v>
      </c>
      <c r="F954" t="s">
        <v>74</v>
      </c>
      <c r="G954">
        <v>2266</v>
      </c>
      <c r="H954" t="s">
        <v>21</v>
      </c>
      <c r="I954" t="s">
        <v>22</v>
      </c>
      <c r="J954">
        <v>1470718800</v>
      </c>
      <c r="K954">
        <v>1471928400</v>
      </c>
      <c r="L954" s="11">
        <f t="shared" si="112"/>
        <v>42591.208333333328</v>
      </c>
      <c r="M954" s="11">
        <f t="shared" si="113"/>
        <v>42605.208333333328</v>
      </c>
      <c r="N954" t="s">
        <v>42</v>
      </c>
      <c r="O954" t="str">
        <f t="shared" si="114"/>
        <v>film &amp; video</v>
      </c>
      <c r="P954" t="str">
        <f t="shared" si="115"/>
        <v>documentary</v>
      </c>
      <c r="Q954" s="4">
        <f t="shared" si="116"/>
        <v>0.70094158075601376</v>
      </c>
      <c r="R954" s="44">
        <f t="shared" si="117"/>
        <v>45.007502206531335</v>
      </c>
      <c r="S954" s="42">
        <f t="shared" si="118"/>
        <v>14</v>
      </c>
      <c r="T954" s="5">
        <f t="shared" si="119"/>
        <v>3.2148215861808098</v>
      </c>
    </row>
    <row r="955" spans="1:20" ht="31" x14ac:dyDescent="0.35">
      <c r="A955">
        <v>953</v>
      </c>
      <c r="B955" t="s">
        <v>1936</v>
      </c>
      <c r="C955" s="3" t="s">
        <v>1937</v>
      </c>
      <c r="D955" s="5">
        <v>3300</v>
      </c>
      <c r="E955" s="5">
        <v>1980</v>
      </c>
      <c r="F955" t="s">
        <v>14</v>
      </c>
      <c r="G955">
        <v>21</v>
      </c>
      <c r="H955" t="s">
        <v>21</v>
      </c>
      <c r="I955" t="s">
        <v>22</v>
      </c>
      <c r="J955">
        <v>1450591200</v>
      </c>
      <c r="K955">
        <v>1453701600</v>
      </c>
      <c r="L955" s="11">
        <f t="shared" si="112"/>
        <v>42358.25</v>
      </c>
      <c r="M955" s="11">
        <f t="shared" si="113"/>
        <v>42394.25</v>
      </c>
      <c r="N955" t="s">
        <v>474</v>
      </c>
      <c r="O955" t="str">
        <f t="shared" si="114"/>
        <v>film &amp; video</v>
      </c>
      <c r="P955" t="str">
        <f t="shared" si="115"/>
        <v>science fiction</v>
      </c>
      <c r="Q955" s="4">
        <f t="shared" si="116"/>
        <v>0.6</v>
      </c>
      <c r="R955" s="44">
        <f t="shared" si="117"/>
        <v>94.285714285714292</v>
      </c>
      <c r="S955" s="42">
        <f t="shared" si="118"/>
        <v>36</v>
      </c>
      <c r="T955" s="5">
        <f t="shared" si="119"/>
        <v>2.6190476190476191</v>
      </c>
    </row>
    <row r="956" spans="1:20" x14ac:dyDescent="0.35">
      <c r="A956">
        <v>954</v>
      </c>
      <c r="B956" t="s">
        <v>1938</v>
      </c>
      <c r="C956" s="3" t="s">
        <v>1939</v>
      </c>
      <c r="D956" s="5">
        <v>42600</v>
      </c>
      <c r="E956" s="5">
        <v>156384</v>
      </c>
      <c r="F956" t="s">
        <v>20</v>
      </c>
      <c r="G956">
        <v>1548</v>
      </c>
      <c r="H956" t="s">
        <v>26</v>
      </c>
      <c r="I956" t="s">
        <v>27</v>
      </c>
      <c r="J956">
        <v>1348290000</v>
      </c>
      <c r="K956">
        <v>1350363600</v>
      </c>
      <c r="L956" s="11">
        <f t="shared" si="112"/>
        <v>41174.208333333336</v>
      </c>
      <c r="M956" s="11">
        <f t="shared" si="113"/>
        <v>41198.208333333336</v>
      </c>
      <c r="N956" t="s">
        <v>28</v>
      </c>
      <c r="O956" t="str">
        <f t="shared" si="114"/>
        <v>technology</v>
      </c>
      <c r="P956" t="str">
        <f t="shared" si="115"/>
        <v>web</v>
      </c>
      <c r="Q956" s="4">
        <f t="shared" si="116"/>
        <v>3.6709859154929578</v>
      </c>
      <c r="R956" s="44">
        <f t="shared" si="117"/>
        <v>101.02325581395348</v>
      </c>
      <c r="S956" s="42">
        <f t="shared" si="118"/>
        <v>24</v>
      </c>
      <c r="T956" s="5">
        <f t="shared" si="119"/>
        <v>4.2093023255813948</v>
      </c>
    </row>
    <row r="957" spans="1:20" ht="31" x14ac:dyDescent="0.35">
      <c r="A957">
        <v>955</v>
      </c>
      <c r="B957" t="s">
        <v>1940</v>
      </c>
      <c r="C957" s="3" t="s">
        <v>1941</v>
      </c>
      <c r="D957" s="5">
        <v>700</v>
      </c>
      <c r="E957" s="5">
        <v>7763</v>
      </c>
      <c r="F957" t="s">
        <v>20</v>
      </c>
      <c r="G957">
        <v>80</v>
      </c>
      <c r="H957" t="s">
        <v>21</v>
      </c>
      <c r="I957" t="s">
        <v>22</v>
      </c>
      <c r="J957">
        <v>1353823200</v>
      </c>
      <c r="K957">
        <v>1353996000</v>
      </c>
      <c r="L957" s="11">
        <f t="shared" si="112"/>
        <v>41238.25</v>
      </c>
      <c r="M957" s="11">
        <f t="shared" si="113"/>
        <v>41240.25</v>
      </c>
      <c r="N957" t="s">
        <v>33</v>
      </c>
      <c r="O957" t="str">
        <f t="shared" si="114"/>
        <v>theater</v>
      </c>
      <c r="P957" t="str">
        <f t="shared" si="115"/>
        <v>plays</v>
      </c>
      <c r="Q957" s="4">
        <f t="shared" si="116"/>
        <v>11.09</v>
      </c>
      <c r="R957" s="44">
        <f t="shared" si="117"/>
        <v>97.037499999999994</v>
      </c>
      <c r="S957" s="42">
        <f t="shared" si="118"/>
        <v>2</v>
      </c>
      <c r="T957" s="5">
        <f t="shared" si="119"/>
        <v>48.518749999999997</v>
      </c>
    </row>
    <row r="958" spans="1:20" x14ac:dyDescent="0.35">
      <c r="A958">
        <v>956</v>
      </c>
      <c r="B958" t="s">
        <v>1942</v>
      </c>
      <c r="C958" s="3" t="s">
        <v>1943</v>
      </c>
      <c r="D958" s="5">
        <v>187600</v>
      </c>
      <c r="E958" s="5">
        <v>35698</v>
      </c>
      <c r="F958" t="s">
        <v>14</v>
      </c>
      <c r="G958">
        <v>830</v>
      </c>
      <c r="H958" t="s">
        <v>21</v>
      </c>
      <c r="I958" t="s">
        <v>22</v>
      </c>
      <c r="J958">
        <v>1450764000</v>
      </c>
      <c r="K958">
        <v>1451109600</v>
      </c>
      <c r="L958" s="11">
        <f t="shared" si="112"/>
        <v>42360.25</v>
      </c>
      <c r="M958" s="11">
        <f t="shared" si="113"/>
        <v>42364.25</v>
      </c>
      <c r="N958" t="s">
        <v>474</v>
      </c>
      <c r="O958" t="str">
        <f t="shared" si="114"/>
        <v>film &amp; video</v>
      </c>
      <c r="P958" t="str">
        <f t="shared" si="115"/>
        <v>science fiction</v>
      </c>
      <c r="Q958" s="4">
        <f t="shared" si="116"/>
        <v>0.19028784648187633</v>
      </c>
      <c r="R958" s="44">
        <f t="shared" si="117"/>
        <v>43.00963855421687</v>
      </c>
      <c r="S958" s="42">
        <f t="shared" si="118"/>
        <v>4</v>
      </c>
      <c r="T958" s="5">
        <f t="shared" si="119"/>
        <v>10.752409638554218</v>
      </c>
    </row>
    <row r="959" spans="1:20" x14ac:dyDescent="0.35">
      <c r="A959">
        <v>957</v>
      </c>
      <c r="B959" t="s">
        <v>1944</v>
      </c>
      <c r="C959" s="3" t="s">
        <v>1945</v>
      </c>
      <c r="D959" s="5">
        <v>9800</v>
      </c>
      <c r="E959" s="5">
        <v>12434</v>
      </c>
      <c r="F959" t="s">
        <v>20</v>
      </c>
      <c r="G959">
        <v>131</v>
      </c>
      <c r="H959" t="s">
        <v>21</v>
      </c>
      <c r="I959" t="s">
        <v>22</v>
      </c>
      <c r="J959">
        <v>1329372000</v>
      </c>
      <c r="K959">
        <v>1329631200</v>
      </c>
      <c r="L959" s="11">
        <f t="shared" si="112"/>
        <v>40955.25</v>
      </c>
      <c r="M959" s="11">
        <f t="shared" si="113"/>
        <v>40958.25</v>
      </c>
      <c r="N959" t="s">
        <v>33</v>
      </c>
      <c r="O959" t="str">
        <f t="shared" si="114"/>
        <v>theater</v>
      </c>
      <c r="P959" t="str">
        <f t="shared" si="115"/>
        <v>plays</v>
      </c>
      <c r="Q959" s="4">
        <f t="shared" si="116"/>
        <v>1.2687755102040816</v>
      </c>
      <c r="R959" s="44">
        <f t="shared" si="117"/>
        <v>94.916030534351151</v>
      </c>
      <c r="S959" s="42">
        <f t="shared" si="118"/>
        <v>3</v>
      </c>
      <c r="T959" s="5">
        <f t="shared" si="119"/>
        <v>31.638676844783717</v>
      </c>
    </row>
    <row r="960" spans="1:20" ht="31" x14ac:dyDescent="0.35">
      <c r="A960">
        <v>958</v>
      </c>
      <c r="B960" t="s">
        <v>1946</v>
      </c>
      <c r="C960" s="3" t="s">
        <v>1947</v>
      </c>
      <c r="D960" s="5">
        <v>1100</v>
      </c>
      <c r="E960" s="5">
        <v>8081</v>
      </c>
      <c r="F960" t="s">
        <v>20</v>
      </c>
      <c r="G960">
        <v>112</v>
      </c>
      <c r="H960" t="s">
        <v>21</v>
      </c>
      <c r="I960" t="s">
        <v>22</v>
      </c>
      <c r="J960">
        <v>1277096400</v>
      </c>
      <c r="K960">
        <v>1278997200</v>
      </c>
      <c r="L960" s="11">
        <f t="shared" si="112"/>
        <v>40350.208333333336</v>
      </c>
      <c r="M960" s="11">
        <f t="shared" si="113"/>
        <v>40372.208333333336</v>
      </c>
      <c r="N960" t="s">
        <v>71</v>
      </c>
      <c r="O960" t="str">
        <f t="shared" si="114"/>
        <v>film &amp; video</v>
      </c>
      <c r="P960" t="str">
        <f t="shared" si="115"/>
        <v>animation</v>
      </c>
      <c r="Q960" s="4">
        <f t="shared" si="116"/>
        <v>7.3463636363636367</v>
      </c>
      <c r="R960" s="44">
        <f t="shared" si="117"/>
        <v>72.151785714285708</v>
      </c>
      <c r="S960" s="42">
        <f t="shared" si="118"/>
        <v>22</v>
      </c>
      <c r="T960" s="5">
        <f t="shared" si="119"/>
        <v>3.2796266233766231</v>
      </c>
    </row>
    <row r="961" spans="1:20" x14ac:dyDescent="0.35">
      <c r="A961">
        <v>959</v>
      </c>
      <c r="B961" t="s">
        <v>1948</v>
      </c>
      <c r="C961" s="3" t="s">
        <v>1949</v>
      </c>
      <c r="D961" s="5">
        <v>145000</v>
      </c>
      <c r="E961" s="5">
        <v>6631</v>
      </c>
      <c r="F961" t="s">
        <v>14</v>
      </c>
      <c r="G961">
        <v>130</v>
      </c>
      <c r="H961" t="s">
        <v>21</v>
      </c>
      <c r="I961" t="s">
        <v>22</v>
      </c>
      <c r="J961">
        <v>1277701200</v>
      </c>
      <c r="K961">
        <v>1280120400</v>
      </c>
      <c r="L961" s="11">
        <f t="shared" si="112"/>
        <v>40357.208333333336</v>
      </c>
      <c r="M961" s="11">
        <f t="shared" si="113"/>
        <v>40385.208333333336</v>
      </c>
      <c r="N961" t="s">
        <v>206</v>
      </c>
      <c r="O961" t="str">
        <f t="shared" si="114"/>
        <v>publishing</v>
      </c>
      <c r="P961" t="str">
        <f t="shared" si="115"/>
        <v>translations</v>
      </c>
      <c r="Q961" s="4">
        <f t="shared" si="116"/>
        <v>4.5731034482758622E-2</v>
      </c>
      <c r="R961" s="44">
        <f t="shared" si="117"/>
        <v>51.007692307692309</v>
      </c>
      <c r="S961" s="42">
        <f t="shared" si="118"/>
        <v>28</v>
      </c>
      <c r="T961" s="5">
        <f t="shared" si="119"/>
        <v>1.8217032967032967</v>
      </c>
    </row>
    <row r="962" spans="1:20" x14ac:dyDescent="0.35">
      <c r="A962">
        <v>960</v>
      </c>
      <c r="B962" t="s">
        <v>1950</v>
      </c>
      <c r="C962" s="3" t="s">
        <v>1951</v>
      </c>
      <c r="D962" s="5">
        <v>5500</v>
      </c>
      <c r="E962" s="5">
        <v>4678</v>
      </c>
      <c r="F962" t="s">
        <v>14</v>
      </c>
      <c r="G962">
        <v>55</v>
      </c>
      <c r="H962" t="s">
        <v>21</v>
      </c>
      <c r="I962" t="s">
        <v>22</v>
      </c>
      <c r="J962">
        <v>1454911200</v>
      </c>
      <c r="K962">
        <v>1458104400</v>
      </c>
      <c r="L962" s="11">
        <f t="shared" ref="L962:L1001" si="120">J962 / 86400 + DATE(1970,1,1)</f>
        <v>42408.25</v>
      </c>
      <c r="M962" s="11">
        <f t="shared" ref="M962:M1001" si="121">K962 / 86400 + DATE(1970,1,1)</f>
        <v>42445.208333333328</v>
      </c>
      <c r="N962" t="s">
        <v>28</v>
      </c>
      <c r="O962" t="str">
        <f t="shared" ref="O962:O1001" si="122">LEFT(N962, FIND("/", N962)-1)</f>
        <v>technology</v>
      </c>
      <c r="P962" t="str">
        <f t="shared" ref="P962:P1001" si="123">RIGHT(N962, LEN(N962) -FIND("/", N962))</f>
        <v>web</v>
      </c>
      <c r="Q962" s="4">
        <f t="shared" ref="Q962:Q1001" si="124">E962/D962</f>
        <v>0.85054545454545449</v>
      </c>
      <c r="R962" s="44">
        <f t="shared" ref="R962:R1001" si="125">IFERROR(E962/G962, "n/a")</f>
        <v>85.054545454545448</v>
      </c>
      <c r="S962" s="42">
        <f t="shared" ref="S962:S1001" si="126">M962-L962</f>
        <v>36.958333333328483</v>
      </c>
      <c r="T962" s="5">
        <f t="shared" ref="T962:T1001" si="127">IFERROR(R962/S962, "N/A")</f>
        <v>2.3013631239113401</v>
      </c>
    </row>
    <row r="963" spans="1:20" ht="31" x14ac:dyDescent="0.35">
      <c r="A963">
        <v>961</v>
      </c>
      <c r="B963" t="s">
        <v>1952</v>
      </c>
      <c r="C963" s="3" t="s">
        <v>1953</v>
      </c>
      <c r="D963" s="5">
        <v>5700</v>
      </c>
      <c r="E963" s="5">
        <v>6800</v>
      </c>
      <c r="F963" t="s">
        <v>20</v>
      </c>
      <c r="G963">
        <v>155</v>
      </c>
      <c r="H963" t="s">
        <v>21</v>
      </c>
      <c r="I963" t="s">
        <v>22</v>
      </c>
      <c r="J963">
        <v>1297922400</v>
      </c>
      <c r="K963">
        <v>1298268000</v>
      </c>
      <c r="L963" s="11">
        <f t="shared" si="120"/>
        <v>40591.25</v>
      </c>
      <c r="M963" s="11">
        <f t="shared" si="121"/>
        <v>40595.25</v>
      </c>
      <c r="N963" t="s">
        <v>206</v>
      </c>
      <c r="O963" t="str">
        <f t="shared" si="122"/>
        <v>publishing</v>
      </c>
      <c r="P963" t="str">
        <f t="shared" si="123"/>
        <v>translations</v>
      </c>
      <c r="Q963" s="4">
        <f t="shared" si="124"/>
        <v>1.1929824561403508</v>
      </c>
      <c r="R963" s="44">
        <f t="shared" si="125"/>
        <v>43.87096774193548</v>
      </c>
      <c r="S963" s="42">
        <f t="shared" si="126"/>
        <v>4</v>
      </c>
      <c r="T963" s="5">
        <f t="shared" si="127"/>
        <v>10.96774193548387</v>
      </c>
    </row>
    <row r="964" spans="1:20" x14ac:dyDescent="0.35">
      <c r="A964">
        <v>962</v>
      </c>
      <c r="B964" t="s">
        <v>1954</v>
      </c>
      <c r="C964" s="3" t="s">
        <v>1955</v>
      </c>
      <c r="D964" s="5">
        <v>3600</v>
      </c>
      <c r="E964" s="5">
        <v>10657</v>
      </c>
      <c r="F964" t="s">
        <v>20</v>
      </c>
      <c r="G964">
        <v>266</v>
      </c>
      <c r="H964" t="s">
        <v>21</v>
      </c>
      <c r="I964" t="s">
        <v>22</v>
      </c>
      <c r="J964">
        <v>1384408800</v>
      </c>
      <c r="K964">
        <v>1386223200</v>
      </c>
      <c r="L964" s="11">
        <f t="shared" si="120"/>
        <v>41592.25</v>
      </c>
      <c r="M964" s="11">
        <f t="shared" si="121"/>
        <v>41613.25</v>
      </c>
      <c r="N964" t="s">
        <v>17</v>
      </c>
      <c r="O964" t="str">
        <f t="shared" si="122"/>
        <v>food</v>
      </c>
      <c r="P964" t="str">
        <f t="shared" si="123"/>
        <v>food trucks</v>
      </c>
      <c r="Q964" s="4">
        <f t="shared" si="124"/>
        <v>2.9602777777777778</v>
      </c>
      <c r="R964" s="44">
        <f t="shared" si="125"/>
        <v>40.063909774436091</v>
      </c>
      <c r="S964" s="42">
        <f t="shared" si="126"/>
        <v>21</v>
      </c>
      <c r="T964" s="5">
        <f t="shared" si="127"/>
        <v>1.9078052273540995</v>
      </c>
    </row>
    <row r="965" spans="1:20" x14ac:dyDescent="0.35">
      <c r="A965">
        <v>963</v>
      </c>
      <c r="B965" t="s">
        <v>1956</v>
      </c>
      <c r="C965" s="3" t="s">
        <v>1957</v>
      </c>
      <c r="D965" s="5">
        <v>5900</v>
      </c>
      <c r="E965" s="5">
        <v>4997</v>
      </c>
      <c r="F965" t="s">
        <v>14</v>
      </c>
      <c r="G965">
        <v>114</v>
      </c>
      <c r="H965" t="s">
        <v>107</v>
      </c>
      <c r="I965" t="s">
        <v>108</v>
      </c>
      <c r="J965">
        <v>1299304800</v>
      </c>
      <c r="K965">
        <v>1299823200</v>
      </c>
      <c r="L965" s="11">
        <f t="shared" si="120"/>
        <v>40607.25</v>
      </c>
      <c r="M965" s="11">
        <f t="shared" si="121"/>
        <v>40613.25</v>
      </c>
      <c r="N965" t="s">
        <v>122</v>
      </c>
      <c r="O965" t="str">
        <f t="shared" si="122"/>
        <v>photography</v>
      </c>
      <c r="P965" t="str">
        <f t="shared" si="123"/>
        <v>photography books</v>
      </c>
      <c r="Q965" s="4">
        <f t="shared" si="124"/>
        <v>0.84694915254237291</v>
      </c>
      <c r="R965" s="44">
        <f t="shared" si="125"/>
        <v>43.833333333333336</v>
      </c>
      <c r="S965" s="42">
        <f t="shared" si="126"/>
        <v>6</v>
      </c>
      <c r="T965" s="5">
        <f t="shared" si="127"/>
        <v>7.3055555555555562</v>
      </c>
    </row>
    <row r="966" spans="1:20" x14ac:dyDescent="0.35">
      <c r="A966">
        <v>964</v>
      </c>
      <c r="B966" t="s">
        <v>1958</v>
      </c>
      <c r="C966" s="3" t="s">
        <v>1959</v>
      </c>
      <c r="D966" s="5">
        <v>3700</v>
      </c>
      <c r="E966" s="5">
        <v>13164</v>
      </c>
      <c r="F966" t="s">
        <v>20</v>
      </c>
      <c r="G966">
        <v>155</v>
      </c>
      <c r="H966" t="s">
        <v>21</v>
      </c>
      <c r="I966" t="s">
        <v>22</v>
      </c>
      <c r="J966">
        <v>1431320400</v>
      </c>
      <c r="K966">
        <v>1431752400</v>
      </c>
      <c r="L966" s="11">
        <f t="shared" si="120"/>
        <v>42135.208333333328</v>
      </c>
      <c r="M966" s="11">
        <f t="shared" si="121"/>
        <v>42140.208333333328</v>
      </c>
      <c r="N966" t="s">
        <v>33</v>
      </c>
      <c r="O966" t="str">
        <f t="shared" si="122"/>
        <v>theater</v>
      </c>
      <c r="P966" t="str">
        <f t="shared" si="123"/>
        <v>plays</v>
      </c>
      <c r="Q966" s="4">
        <f t="shared" si="124"/>
        <v>3.5578378378378379</v>
      </c>
      <c r="R966" s="44">
        <f t="shared" si="125"/>
        <v>84.92903225806451</v>
      </c>
      <c r="S966" s="42">
        <f t="shared" si="126"/>
        <v>5</v>
      </c>
      <c r="T966" s="5">
        <f t="shared" si="127"/>
        <v>16.985806451612902</v>
      </c>
    </row>
    <row r="967" spans="1:20" x14ac:dyDescent="0.35">
      <c r="A967">
        <v>965</v>
      </c>
      <c r="B967" t="s">
        <v>1960</v>
      </c>
      <c r="C967" s="3" t="s">
        <v>1961</v>
      </c>
      <c r="D967" s="5">
        <v>2200</v>
      </c>
      <c r="E967" s="5">
        <v>8501</v>
      </c>
      <c r="F967" t="s">
        <v>20</v>
      </c>
      <c r="G967">
        <v>207</v>
      </c>
      <c r="H967" t="s">
        <v>40</v>
      </c>
      <c r="I967" t="s">
        <v>41</v>
      </c>
      <c r="J967">
        <v>1264399200</v>
      </c>
      <c r="K967">
        <v>1267855200</v>
      </c>
      <c r="L967" s="11">
        <f t="shared" si="120"/>
        <v>40203.25</v>
      </c>
      <c r="M967" s="11">
        <f t="shared" si="121"/>
        <v>40243.25</v>
      </c>
      <c r="N967" t="s">
        <v>23</v>
      </c>
      <c r="O967" t="str">
        <f t="shared" si="122"/>
        <v>music</v>
      </c>
      <c r="P967" t="str">
        <f t="shared" si="123"/>
        <v>rock</v>
      </c>
      <c r="Q967" s="4">
        <f t="shared" si="124"/>
        <v>3.8640909090909092</v>
      </c>
      <c r="R967" s="44">
        <f t="shared" si="125"/>
        <v>41.067632850241544</v>
      </c>
      <c r="S967" s="42">
        <f t="shared" si="126"/>
        <v>40</v>
      </c>
      <c r="T967" s="5">
        <f t="shared" si="127"/>
        <v>1.0266908212560386</v>
      </c>
    </row>
    <row r="968" spans="1:20" x14ac:dyDescent="0.35">
      <c r="A968">
        <v>966</v>
      </c>
      <c r="B968" t="s">
        <v>878</v>
      </c>
      <c r="C968" s="3" t="s">
        <v>1962</v>
      </c>
      <c r="D968" s="5">
        <v>1700</v>
      </c>
      <c r="E968" s="5">
        <v>13468</v>
      </c>
      <c r="F968" t="s">
        <v>20</v>
      </c>
      <c r="G968">
        <v>245</v>
      </c>
      <c r="H968" t="s">
        <v>21</v>
      </c>
      <c r="I968" t="s">
        <v>22</v>
      </c>
      <c r="J968">
        <v>1497502800</v>
      </c>
      <c r="K968">
        <v>1497675600</v>
      </c>
      <c r="L968" s="11">
        <f t="shared" si="120"/>
        <v>42901.208333333328</v>
      </c>
      <c r="M968" s="11">
        <f t="shared" si="121"/>
        <v>42903.208333333328</v>
      </c>
      <c r="N968" t="s">
        <v>33</v>
      </c>
      <c r="O968" t="str">
        <f t="shared" si="122"/>
        <v>theater</v>
      </c>
      <c r="P968" t="str">
        <f t="shared" si="123"/>
        <v>plays</v>
      </c>
      <c r="Q968" s="4">
        <f t="shared" si="124"/>
        <v>7.9223529411764702</v>
      </c>
      <c r="R968" s="44">
        <f t="shared" si="125"/>
        <v>54.971428571428568</v>
      </c>
      <c r="S968" s="42">
        <f t="shared" si="126"/>
        <v>2</v>
      </c>
      <c r="T968" s="5">
        <f t="shared" si="127"/>
        <v>27.485714285714284</v>
      </c>
    </row>
    <row r="969" spans="1:20" x14ac:dyDescent="0.35">
      <c r="A969">
        <v>967</v>
      </c>
      <c r="B969" t="s">
        <v>1963</v>
      </c>
      <c r="C969" s="3" t="s">
        <v>1964</v>
      </c>
      <c r="D969" s="5">
        <v>88400</v>
      </c>
      <c r="E969" s="5">
        <v>121138</v>
      </c>
      <c r="F969" t="s">
        <v>20</v>
      </c>
      <c r="G969">
        <v>1573</v>
      </c>
      <c r="H969" t="s">
        <v>21</v>
      </c>
      <c r="I969" t="s">
        <v>22</v>
      </c>
      <c r="J969">
        <v>1333688400</v>
      </c>
      <c r="K969">
        <v>1336885200</v>
      </c>
      <c r="L969" s="11">
        <f t="shared" si="120"/>
        <v>41005.208333333336</v>
      </c>
      <c r="M969" s="11">
        <f t="shared" si="121"/>
        <v>41042.208333333336</v>
      </c>
      <c r="N969" t="s">
        <v>319</v>
      </c>
      <c r="O969" t="str">
        <f t="shared" si="122"/>
        <v>music</v>
      </c>
      <c r="P969" t="str">
        <f t="shared" si="123"/>
        <v>world music</v>
      </c>
      <c r="Q969" s="4">
        <f t="shared" si="124"/>
        <v>1.3703393665158372</v>
      </c>
      <c r="R969" s="44">
        <f t="shared" si="125"/>
        <v>77.010807374443743</v>
      </c>
      <c r="S969" s="42">
        <f t="shared" si="126"/>
        <v>37</v>
      </c>
      <c r="T969" s="5">
        <f t="shared" si="127"/>
        <v>2.0813731722822633</v>
      </c>
    </row>
    <row r="970" spans="1:20" ht="31" x14ac:dyDescent="0.35">
      <c r="A970">
        <v>968</v>
      </c>
      <c r="B970" t="s">
        <v>1965</v>
      </c>
      <c r="C970" s="3" t="s">
        <v>1966</v>
      </c>
      <c r="D970" s="5">
        <v>2400</v>
      </c>
      <c r="E970" s="5">
        <v>8117</v>
      </c>
      <c r="F970" t="s">
        <v>20</v>
      </c>
      <c r="G970">
        <v>114</v>
      </c>
      <c r="H970" t="s">
        <v>21</v>
      </c>
      <c r="I970" t="s">
        <v>22</v>
      </c>
      <c r="J970">
        <v>1293861600</v>
      </c>
      <c r="K970">
        <v>1295157600</v>
      </c>
      <c r="L970" s="11">
        <f t="shared" si="120"/>
        <v>40544.25</v>
      </c>
      <c r="M970" s="11">
        <f t="shared" si="121"/>
        <v>40559.25</v>
      </c>
      <c r="N970" t="s">
        <v>17</v>
      </c>
      <c r="O970" t="str">
        <f t="shared" si="122"/>
        <v>food</v>
      </c>
      <c r="P970" t="str">
        <f t="shared" si="123"/>
        <v>food trucks</v>
      </c>
      <c r="Q970" s="4">
        <f t="shared" si="124"/>
        <v>3.3820833333333336</v>
      </c>
      <c r="R970" s="44">
        <f t="shared" si="125"/>
        <v>71.201754385964918</v>
      </c>
      <c r="S970" s="42">
        <f t="shared" si="126"/>
        <v>15</v>
      </c>
      <c r="T970" s="5">
        <f t="shared" si="127"/>
        <v>4.7467836257309948</v>
      </c>
    </row>
    <row r="971" spans="1:20" x14ac:dyDescent="0.35">
      <c r="A971">
        <v>969</v>
      </c>
      <c r="B971" t="s">
        <v>1967</v>
      </c>
      <c r="C971" s="3" t="s">
        <v>1968</v>
      </c>
      <c r="D971" s="5">
        <v>7900</v>
      </c>
      <c r="E971" s="5">
        <v>8550</v>
      </c>
      <c r="F971" t="s">
        <v>20</v>
      </c>
      <c r="G971">
        <v>93</v>
      </c>
      <c r="H971" t="s">
        <v>21</v>
      </c>
      <c r="I971" t="s">
        <v>22</v>
      </c>
      <c r="J971">
        <v>1576994400</v>
      </c>
      <c r="K971">
        <v>1577599200</v>
      </c>
      <c r="L971" s="11">
        <f t="shared" si="120"/>
        <v>43821.25</v>
      </c>
      <c r="M971" s="11">
        <f t="shared" si="121"/>
        <v>43828.25</v>
      </c>
      <c r="N971" t="s">
        <v>33</v>
      </c>
      <c r="O971" t="str">
        <f t="shared" si="122"/>
        <v>theater</v>
      </c>
      <c r="P971" t="str">
        <f t="shared" si="123"/>
        <v>plays</v>
      </c>
      <c r="Q971" s="4">
        <f t="shared" si="124"/>
        <v>1.0822784810126582</v>
      </c>
      <c r="R971" s="44">
        <f t="shared" si="125"/>
        <v>91.935483870967744</v>
      </c>
      <c r="S971" s="42">
        <f t="shared" si="126"/>
        <v>7</v>
      </c>
      <c r="T971" s="5">
        <f t="shared" si="127"/>
        <v>13.133640552995391</v>
      </c>
    </row>
    <row r="972" spans="1:20" ht="31" x14ac:dyDescent="0.35">
      <c r="A972">
        <v>970</v>
      </c>
      <c r="B972" t="s">
        <v>1969</v>
      </c>
      <c r="C972" s="3" t="s">
        <v>1970</v>
      </c>
      <c r="D972" s="5">
        <v>94900</v>
      </c>
      <c r="E972" s="5">
        <v>57659</v>
      </c>
      <c r="F972" t="s">
        <v>14</v>
      </c>
      <c r="G972">
        <v>594</v>
      </c>
      <c r="H972" t="s">
        <v>21</v>
      </c>
      <c r="I972" t="s">
        <v>22</v>
      </c>
      <c r="J972">
        <v>1304917200</v>
      </c>
      <c r="K972">
        <v>1305003600</v>
      </c>
      <c r="L972" s="11">
        <f t="shared" si="120"/>
        <v>40672.208333333336</v>
      </c>
      <c r="M972" s="11">
        <f t="shared" si="121"/>
        <v>40673.208333333336</v>
      </c>
      <c r="N972" t="s">
        <v>33</v>
      </c>
      <c r="O972" t="str">
        <f t="shared" si="122"/>
        <v>theater</v>
      </c>
      <c r="P972" t="str">
        <f t="shared" si="123"/>
        <v>plays</v>
      </c>
      <c r="Q972" s="4">
        <f t="shared" si="124"/>
        <v>0.60757639620653314</v>
      </c>
      <c r="R972" s="44">
        <f t="shared" si="125"/>
        <v>97.069023569023571</v>
      </c>
      <c r="S972" s="42">
        <f t="shared" si="126"/>
        <v>1</v>
      </c>
      <c r="T972" s="5">
        <f t="shared" si="127"/>
        <v>97.069023569023571</v>
      </c>
    </row>
    <row r="973" spans="1:20" x14ac:dyDescent="0.35">
      <c r="A973">
        <v>971</v>
      </c>
      <c r="B973" t="s">
        <v>1971</v>
      </c>
      <c r="C973" s="3" t="s">
        <v>1972</v>
      </c>
      <c r="D973" s="5">
        <v>5100</v>
      </c>
      <c r="E973" s="5">
        <v>1414</v>
      </c>
      <c r="F973" t="s">
        <v>14</v>
      </c>
      <c r="G973">
        <v>24</v>
      </c>
      <c r="H973" t="s">
        <v>21</v>
      </c>
      <c r="I973" t="s">
        <v>22</v>
      </c>
      <c r="J973">
        <v>1381208400</v>
      </c>
      <c r="K973">
        <v>1381726800</v>
      </c>
      <c r="L973" s="11">
        <f t="shared" si="120"/>
        <v>41555.208333333336</v>
      </c>
      <c r="M973" s="11">
        <f t="shared" si="121"/>
        <v>41561.208333333336</v>
      </c>
      <c r="N973" t="s">
        <v>269</v>
      </c>
      <c r="O973" t="str">
        <f t="shared" si="122"/>
        <v>film &amp; video</v>
      </c>
      <c r="P973" t="str">
        <f t="shared" si="123"/>
        <v>television</v>
      </c>
      <c r="Q973" s="4">
        <f t="shared" si="124"/>
        <v>0.27725490196078434</v>
      </c>
      <c r="R973" s="44">
        <f t="shared" si="125"/>
        <v>58.916666666666664</v>
      </c>
      <c r="S973" s="42">
        <f t="shared" si="126"/>
        <v>6</v>
      </c>
      <c r="T973" s="5">
        <f t="shared" si="127"/>
        <v>9.8194444444444446</v>
      </c>
    </row>
    <row r="974" spans="1:20" ht="31" x14ac:dyDescent="0.35">
      <c r="A974">
        <v>972</v>
      </c>
      <c r="B974" t="s">
        <v>1973</v>
      </c>
      <c r="C974" s="3" t="s">
        <v>1974</v>
      </c>
      <c r="D974" s="5">
        <v>42700</v>
      </c>
      <c r="E974" s="5">
        <v>97524</v>
      </c>
      <c r="F974" t="s">
        <v>20</v>
      </c>
      <c r="G974">
        <v>1681</v>
      </c>
      <c r="H974" t="s">
        <v>21</v>
      </c>
      <c r="I974" t="s">
        <v>22</v>
      </c>
      <c r="J974">
        <v>1401685200</v>
      </c>
      <c r="K974">
        <v>1402462800</v>
      </c>
      <c r="L974" s="11">
        <f t="shared" si="120"/>
        <v>41792.208333333336</v>
      </c>
      <c r="M974" s="11">
        <f t="shared" si="121"/>
        <v>41801.208333333336</v>
      </c>
      <c r="N974" t="s">
        <v>28</v>
      </c>
      <c r="O974" t="str">
        <f t="shared" si="122"/>
        <v>technology</v>
      </c>
      <c r="P974" t="str">
        <f t="shared" si="123"/>
        <v>web</v>
      </c>
      <c r="Q974" s="4">
        <f t="shared" si="124"/>
        <v>2.283934426229508</v>
      </c>
      <c r="R974" s="44">
        <f t="shared" si="125"/>
        <v>58.015466983938133</v>
      </c>
      <c r="S974" s="42">
        <f t="shared" si="126"/>
        <v>9</v>
      </c>
      <c r="T974" s="5">
        <f t="shared" si="127"/>
        <v>6.4461629982153479</v>
      </c>
    </row>
    <row r="975" spans="1:20" x14ac:dyDescent="0.35">
      <c r="A975">
        <v>973</v>
      </c>
      <c r="B975" t="s">
        <v>1975</v>
      </c>
      <c r="C975" s="3" t="s">
        <v>1976</v>
      </c>
      <c r="D975" s="5">
        <v>121100</v>
      </c>
      <c r="E975" s="5">
        <v>26176</v>
      </c>
      <c r="F975" t="s">
        <v>14</v>
      </c>
      <c r="G975">
        <v>252</v>
      </c>
      <c r="H975" t="s">
        <v>21</v>
      </c>
      <c r="I975" t="s">
        <v>22</v>
      </c>
      <c r="J975">
        <v>1291960800</v>
      </c>
      <c r="K975">
        <v>1292133600</v>
      </c>
      <c r="L975" s="11">
        <f t="shared" si="120"/>
        <v>40522.25</v>
      </c>
      <c r="M975" s="11">
        <f t="shared" si="121"/>
        <v>40524.25</v>
      </c>
      <c r="N975" t="s">
        <v>33</v>
      </c>
      <c r="O975" t="str">
        <f t="shared" si="122"/>
        <v>theater</v>
      </c>
      <c r="P975" t="str">
        <f t="shared" si="123"/>
        <v>plays</v>
      </c>
      <c r="Q975" s="4">
        <f t="shared" si="124"/>
        <v>0.21615194054500414</v>
      </c>
      <c r="R975" s="44">
        <f t="shared" si="125"/>
        <v>103.87301587301587</v>
      </c>
      <c r="S975" s="42">
        <f t="shared" si="126"/>
        <v>2</v>
      </c>
      <c r="T975" s="5">
        <f t="shared" si="127"/>
        <v>51.936507936507937</v>
      </c>
    </row>
    <row r="976" spans="1:20" x14ac:dyDescent="0.35">
      <c r="A976">
        <v>974</v>
      </c>
      <c r="B976" t="s">
        <v>1977</v>
      </c>
      <c r="C976" s="3" t="s">
        <v>1978</v>
      </c>
      <c r="D976" s="5">
        <v>800</v>
      </c>
      <c r="E976" s="5">
        <v>2991</v>
      </c>
      <c r="F976" t="s">
        <v>20</v>
      </c>
      <c r="G976">
        <v>32</v>
      </c>
      <c r="H976" t="s">
        <v>21</v>
      </c>
      <c r="I976" t="s">
        <v>22</v>
      </c>
      <c r="J976">
        <v>1368853200</v>
      </c>
      <c r="K976">
        <v>1368939600</v>
      </c>
      <c r="L976" s="11">
        <f t="shared" si="120"/>
        <v>41412.208333333336</v>
      </c>
      <c r="M976" s="11">
        <f t="shared" si="121"/>
        <v>41413.208333333336</v>
      </c>
      <c r="N976" t="s">
        <v>60</v>
      </c>
      <c r="O976" t="str">
        <f t="shared" si="122"/>
        <v>music</v>
      </c>
      <c r="P976" t="str">
        <f t="shared" si="123"/>
        <v>indie rock</v>
      </c>
      <c r="Q976" s="4">
        <f t="shared" si="124"/>
        <v>3.73875</v>
      </c>
      <c r="R976" s="44">
        <f t="shared" si="125"/>
        <v>93.46875</v>
      </c>
      <c r="S976" s="42">
        <f t="shared" si="126"/>
        <v>1</v>
      </c>
      <c r="T976" s="5">
        <f t="shared" si="127"/>
        <v>93.46875</v>
      </c>
    </row>
    <row r="977" spans="1:20" x14ac:dyDescent="0.35">
      <c r="A977">
        <v>975</v>
      </c>
      <c r="B977" t="s">
        <v>1979</v>
      </c>
      <c r="C977" s="3" t="s">
        <v>1980</v>
      </c>
      <c r="D977" s="5">
        <v>5400</v>
      </c>
      <c r="E977" s="5">
        <v>8366</v>
      </c>
      <c r="F977" t="s">
        <v>20</v>
      </c>
      <c r="G977">
        <v>135</v>
      </c>
      <c r="H977" t="s">
        <v>21</v>
      </c>
      <c r="I977" t="s">
        <v>22</v>
      </c>
      <c r="J977">
        <v>1448776800</v>
      </c>
      <c r="K977">
        <v>1452146400</v>
      </c>
      <c r="L977" s="11">
        <f t="shared" si="120"/>
        <v>42337.25</v>
      </c>
      <c r="M977" s="11">
        <f t="shared" si="121"/>
        <v>42376.25</v>
      </c>
      <c r="N977" t="s">
        <v>33</v>
      </c>
      <c r="O977" t="str">
        <f t="shared" si="122"/>
        <v>theater</v>
      </c>
      <c r="P977" t="str">
        <f t="shared" si="123"/>
        <v>plays</v>
      </c>
      <c r="Q977" s="4">
        <f t="shared" si="124"/>
        <v>1.5492592592592593</v>
      </c>
      <c r="R977" s="44">
        <f t="shared" si="125"/>
        <v>61.970370370370368</v>
      </c>
      <c r="S977" s="42">
        <f t="shared" si="126"/>
        <v>39</v>
      </c>
      <c r="T977" s="5">
        <f t="shared" si="127"/>
        <v>1.5889838556505222</v>
      </c>
    </row>
    <row r="978" spans="1:20" ht="31" x14ac:dyDescent="0.35">
      <c r="A978">
        <v>976</v>
      </c>
      <c r="B978" t="s">
        <v>1981</v>
      </c>
      <c r="C978" s="3" t="s">
        <v>1982</v>
      </c>
      <c r="D978" s="5">
        <v>4000</v>
      </c>
      <c r="E978" s="5">
        <v>12886</v>
      </c>
      <c r="F978" t="s">
        <v>20</v>
      </c>
      <c r="G978">
        <v>140</v>
      </c>
      <c r="H978" t="s">
        <v>21</v>
      </c>
      <c r="I978" t="s">
        <v>22</v>
      </c>
      <c r="J978">
        <v>1296194400</v>
      </c>
      <c r="K978">
        <v>1296712800</v>
      </c>
      <c r="L978" s="11">
        <f t="shared" si="120"/>
        <v>40571.25</v>
      </c>
      <c r="M978" s="11">
        <f t="shared" si="121"/>
        <v>40577.25</v>
      </c>
      <c r="N978" t="s">
        <v>33</v>
      </c>
      <c r="O978" t="str">
        <f t="shared" si="122"/>
        <v>theater</v>
      </c>
      <c r="P978" t="str">
        <f t="shared" si="123"/>
        <v>plays</v>
      </c>
      <c r="Q978" s="4">
        <f t="shared" si="124"/>
        <v>3.2214999999999998</v>
      </c>
      <c r="R978" s="44">
        <f t="shared" si="125"/>
        <v>92.042857142857144</v>
      </c>
      <c r="S978" s="42">
        <f t="shared" si="126"/>
        <v>6</v>
      </c>
      <c r="T978" s="5">
        <f t="shared" si="127"/>
        <v>15.34047619047619</v>
      </c>
    </row>
    <row r="979" spans="1:20" x14ac:dyDescent="0.35">
      <c r="A979">
        <v>977</v>
      </c>
      <c r="B979" t="s">
        <v>1258</v>
      </c>
      <c r="C979" s="3" t="s">
        <v>1983</v>
      </c>
      <c r="D979" s="5">
        <v>7000</v>
      </c>
      <c r="E979" s="5">
        <v>5177</v>
      </c>
      <c r="F979" t="s">
        <v>14</v>
      </c>
      <c r="G979">
        <v>67</v>
      </c>
      <c r="H979" t="s">
        <v>21</v>
      </c>
      <c r="I979" t="s">
        <v>22</v>
      </c>
      <c r="J979">
        <v>1517983200</v>
      </c>
      <c r="K979">
        <v>1520748000</v>
      </c>
      <c r="L979" s="11">
        <f t="shared" si="120"/>
        <v>43138.25</v>
      </c>
      <c r="M979" s="11">
        <f t="shared" si="121"/>
        <v>43170.25</v>
      </c>
      <c r="N979" t="s">
        <v>17</v>
      </c>
      <c r="O979" t="str">
        <f t="shared" si="122"/>
        <v>food</v>
      </c>
      <c r="P979" t="str">
        <f t="shared" si="123"/>
        <v>food trucks</v>
      </c>
      <c r="Q979" s="4">
        <f t="shared" si="124"/>
        <v>0.73957142857142855</v>
      </c>
      <c r="R979" s="44">
        <f t="shared" si="125"/>
        <v>77.268656716417908</v>
      </c>
      <c r="S979" s="42">
        <f t="shared" si="126"/>
        <v>32</v>
      </c>
      <c r="T979" s="5">
        <f t="shared" si="127"/>
        <v>2.4146455223880596</v>
      </c>
    </row>
    <row r="980" spans="1:20" x14ac:dyDescent="0.35">
      <c r="A980">
        <v>978</v>
      </c>
      <c r="B980" t="s">
        <v>1984</v>
      </c>
      <c r="C980" s="3" t="s">
        <v>1985</v>
      </c>
      <c r="D980" s="5">
        <v>1000</v>
      </c>
      <c r="E980" s="5">
        <v>8641</v>
      </c>
      <c r="F980" t="s">
        <v>20</v>
      </c>
      <c r="G980">
        <v>92</v>
      </c>
      <c r="H980" t="s">
        <v>21</v>
      </c>
      <c r="I980" t="s">
        <v>22</v>
      </c>
      <c r="J980">
        <v>1478930400</v>
      </c>
      <c r="K980">
        <v>1480831200</v>
      </c>
      <c r="L980" s="11">
        <f t="shared" si="120"/>
        <v>42686.25</v>
      </c>
      <c r="M980" s="11">
        <f t="shared" si="121"/>
        <v>42708.25</v>
      </c>
      <c r="N980" t="s">
        <v>89</v>
      </c>
      <c r="O980" t="str">
        <f t="shared" si="122"/>
        <v>games</v>
      </c>
      <c r="P980" t="str">
        <f t="shared" si="123"/>
        <v>video games</v>
      </c>
      <c r="Q980" s="4">
        <f t="shared" si="124"/>
        <v>8.641</v>
      </c>
      <c r="R980" s="44">
        <f t="shared" si="125"/>
        <v>93.923913043478265</v>
      </c>
      <c r="S980" s="42">
        <f t="shared" si="126"/>
        <v>22</v>
      </c>
      <c r="T980" s="5">
        <f t="shared" si="127"/>
        <v>4.2692687747035576</v>
      </c>
    </row>
    <row r="981" spans="1:20" x14ac:dyDescent="0.35">
      <c r="A981">
        <v>979</v>
      </c>
      <c r="B981" t="s">
        <v>1986</v>
      </c>
      <c r="C981" s="3" t="s">
        <v>1987</v>
      </c>
      <c r="D981" s="5">
        <v>60200</v>
      </c>
      <c r="E981" s="5">
        <v>86244</v>
      </c>
      <c r="F981" t="s">
        <v>20</v>
      </c>
      <c r="G981">
        <v>1015</v>
      </c>
      <c r="H981" t="s">
        <v>40</v>
      </c>
      <c r="I981" t="s">
        <v>41</v>
      </c>
      <c r="J981">
        <v>1426395600</v>
      </c>
      <c r="K981">
        <v>1426914000</v>
      </c>
      <c r="L981" s="11">
        <f t="shared" si="120"/>
        <v>42078.208333333328</v>
      </c>
      <c r="M981" s="11">
        <f t="shared" si="121"/>
        <v>42084.208333333328</v>
      </c>
      <c r="N981" t="s">
        <v>33</v>
      </c>
      <c r="O981" t="str">
        <f t="shared" si="122"/>
        <v>theater</v>
      </c>
      <c r="P981" t="str">
        <f t="shared" si="123"/>
        <v>plays</v>
      </c>
      <c r="Q981" s="4">
        <f t="shared" si="124"/>
        <v>1.432624584717608</v>
      </c>
      <c r="R981" s="44">
        <f t="shared" si="125"/>
        <v>84.969458128078813</v>
      </c>
      <c r="S981" s="42">
        <f t="shared" si="126"/>
        <v>6</v>
      </c>
      <c r="T981" s="5">
        <f t="shared" si="127"/>
        <v>14.161576354679802</v>
      </c>
    </row>
    <row r="982" spans="1:20" x14ac:dyDescent="0.35">
      <c r="A982">
        <v>980</v>
      </c>
      <c r="B982" t="s">
        <v>1988</v>
      </c>
      <c r="C982" s="3" t="s">
        <v>1989</v>
      </c>
      <c r="D982" s="5">
        <v>195200</v>
      </c>
      <c r="E982" s="5">
        <v>78630</v>
      </c>
      <c r="F982" t="s">
        <v>14</v>
      </c>
      <c r="G982">
        <v>742</v>
      </c>
      <c r="H982" t="s">
        <v>21</v>
      </c>
      <c r="I982" t="s">
        <v>22</v>
      </c>
      <c r="J982">
        <v>1446181200</v>
      </c>
      <c r="K982">
        <v>1446616800</v>
      </c>
      <c r="L982" s="11">
        <f t="shared" si="120"/>
        <v>42307.208333333328</v>
      </c>
      <c r="M982" s="11">
        <f t="shared" si="121"/>
        <v>42312.25</v>
      </c>
      <c r="N982" t="s">
        <v>68</v>
      </c>
      <c r="O982" t="str">
        <f t="shared" si="122"/>
        <v>publishing</v>
      </c>
      <c r="P982" t="str">
        <f t="shared" si="123"/>
        <v>nonfiction</v>
      </c>
      <c r="Q982" s="4">
        <f t="shared" si="124"/>
        <v>0.40281762295081969</v>
      </c>
      <c r="R982" s="44">
        <f t="shared" si="125"/>
        <v>105.97035040431267</v>
      </c>
      <c r="S982" s="42">
        <f t="shared" si="126"/>
        <v>5.0416666666715173</v>
      </c>
      <c r="T982" s="5">
        <f t="shared" si="127"/>
        <v>21.018912476868241</v>
      </c>
    </row>
    <row r="983" spans="1:20" x14ac:dyDescent="0.35">
      <c r="A983">
        <v>981</v>
      </c>
      <c r="B983" t="s">
        <v>1990</v>
      </c>
      <c r="C983" s="3" t="s">
        <v>1991</v>
      </c>
      <c r="D983" s="5">
        <v>6700</v>
      </c>
      <c r="E983" s="5">
        <v>11941</v>
      </c>
      <c r="F983" t="s">
        <v>20</v>
      </c>
      <c r="G983">
        <v>323</v>
      </c>
      <c r="H983" t="s">
        <v>21</v>
      </c>
      <c r="I983" t="s">
        <v>22</v>
      </c>
      <c r="J983">
        <v>1514181600</v>
      </c>
      <c r="K983">
        <v>1517032800</v>
      </c>
      <c r="L983" s="11">
        <f t="shared" si="120"/>
        <v>43094.25</v>
      </c>
      <c r="M983" s="11">
        <f t="shared" si="121"/>
        <v>43127.25</v>
      </c>
      <c r="N983" t="s">
        <v>28</v>
      </c>
      <c r="O983" t="str">
        <f t="shared" si="122"/>
        <v>technology</v>
      </c>
      <c r="P983" t="str">
        <f t="shared" si="123"/>
        <v>web</v>
      </c>
      <c r="Q983" s="4">
        <f t="shared" si="124"/>
        <v>1.7822388059701493</v>
      </c>
      <c r="R983" s="44">
        <f t="shared" si="125"/>
        <v>36.969040247678016</v>
      </c>
      <c r="S983" s="42">
        <f t="shared" si="126"/>
        <v>33</v>
      </c>
      <c r="T983" s="5">
        <f t="shared" si="127"/>
        <v>1.1202739468993339</v>
      </c>
    </row>
    <row r="984" spans="1:20" x14ac:dyDescent="0.35">
      <c r="A984">
        <v>982</v>
      </c>
      <c r="B984" t="s">
        <v>1992</v>
      </c>
      <c r="C984" s="3" t="s">
        <v>1993</v>
      </c>
      <c r="D984" s="5">
        <v>7200</v>
      </c>
      <c r="E984" s="5">
        <v>6115</v>
      </c>
      <c r="F984" t="s">
        <v>14</v>
      </c>
      <c r="G984">
        <v>75</v>
      </c>
      <c r="H984" t="s">
        <v>21</v>
      </c>
      <c r="I984" t="s">
        <v>22</v>
      </c>
      <c r="J984">
        <v>1311051600</v>
      </c>
      <c r="K984">
        <v>1311224400</v>
      </c>
      <c r="L984" s="11">
        <f t="shared" si="120"/>
        <v>40743.208333333336</v>
      </c>
      <c r="M984" s="11">
        <f t="shared" si="121"/>
        <v>40745.208333333336</v>
      </c>
      <c r="N984" t="s">
        <v>42</v>
      </c>
      <c r="O984" t="str">
        <f t="shared" si="122"/>
        <v>film &amp; video</v>
      </c>
      <c r="P984" t="str">
        <f t="shared" si="123"/>
        <v>documentary</v>
      </c>
      <c r="Q984" s="4">
        <f t="shared" si="124"/>
        <v>0.84930555555555554</v>
      </c>
      <c r="R984" s="44">
        <f t="shared" si="125"/>
        <v>81.533333333333331</v>
      </c>
      <c r="S984" s="42">
        <f t="shared" si="126"/>
        <v>2</v>
      </c>
      <c r="T984" s="5">
        <f t="shared" si="127"/>
        <v>40.766666666666666</v>
      </c>
    </row>
    <row r="985" spans="1:20" x14ac:dyDescent="0.35">
      <c r="A985">
        <v>983</v>
      </c>
      <c r="B985" t="s">
        <v>1994</v>
      </c>
      <c r="C985" s="3" t="s">
        <v>1995</v>
      </c>
      <c r="D985" s="5">
        <v>129100</v>
      </c>
      <c r="E985" s="5">
        <v>188404</v>
      </c>
      <c r="F985" t="s">
        <v>20</v>
      </c>
      <c r="G985">
        <v>2326</v>
      </c>
      <c r="H985" t="s">
        <v>21</v>
      </c>
      <c r="I985" t="s">
        <v>22</v>
      </c>
      <c r="J985">
        <v>1564894800</v>
      </c>
      <c r="K985">
        <v>1566190800</v>
      </c>
      <c r="L985" s="11">
        <f t="shared" si="120"/>
        <v>43681.208333333328</v>
      </c>
      <c r="M985" s="11">
        <f t="shared" si="121"/>
        <v>43696.208333333328</v>
      </c>
      <c r="N985" t="s">
        <v>42</v>
      </c>
      <c r="O985" t="str">
        <f t="shared" si="122"/>
        <v>film &amp; video</v>
      </c>
      <c r="P985" t="str">
        <f t="shared" si="123"/>
        <v>documentary</v>
      </c>
      <c r="Q985" s="4">
        <f t="shared" si="124"/>
        <v>1.4593648334624323</v>
      </c>
      <c r="R985" s="44">
        <f t="shared" si="125"/>
        <v>80.999140154772135</v>
      </c>
      <c r="S985" s="42">
        <f t="shared" si="126"/>
        <v>15</v>
      </c>
      <c r="T985" s="5">
        <f t="shared" si="127"/>
        <v>5.3999426769848089</v>
      </c>
    </row>
    <row r="986" spans="1:20" ht="31" x14ac:dyDescent="0.35">
      <c r="A986">
        <v>984</v>
      </c>
      <c r="B986" t="s">
        <v>1996</v>
      </c>
      <c r="C986" s="3" t="s">
        <v>1997</v>
      </c>
      <c r="D986" s="5">
        <v>6500</v>
      </c>
      <c r="E986" s="5">
        <v>9910</v>
      </c>
      <c r="F986" t="s">
        <v>20</v>
      </c>
      <c r="G986">
        <v>381</v>
      </c>
      <c r="H986" t="s">
        <v>21</v>
      </c>
      <c r="I986" t="s">
        <v>22</v>
      </c>
      <c r="J986">
        <v>1567918800</v>
      </c>
      <c r="K986">
        <v>1570165200</v>
      </c>
      <c r="L986" s="11">
        <f t="shared" si="120"/>
        <v>43716.208333333328</v>
      </c>
      <c r="M986" s="11">
        <f t="shared" si="121"/>
        <v>43742.208333333328</v>
      </c>
      <c r="N986" t="s">
        <v>33</v>
      </c>
      <c r="O986" t="str">
        <f t="shared" si="122"/>
        <v>theater</v>
      </c>
      <c r="P986" t="str">
        <f t="shared" si="123"/>
        <v>plays</v>
      </c>
      <c r="Q986" s="4">
        <f t="shared" si="124"/>
        <v>1.5246153846153847</v>
      </c>
      <c r="R986" s="44">
        <f t="shared" si="125"/>
        <v>26.010498687664043</v>
      </c>
      <c r="S986" s="42">
        <f t="shared" si="126"/>
        <v>26</v>
      </c>
      <c r="T986" s="5">
        <f t="shared" si="127"/>
        <v>1.0004037956793863</v>
      </c>
    </row>
    <row r="987" spans="1:20" x14ac:dyDescent="0.35">
      <c r="A987">
        <v>985</v>
      </c>
      <c r="B987" t="s">
        <v>1998</v>
      </c>
      <c r="C987" s="3" t="s">
        <v>1999</v>
      </c>
      <c r="D987" s="5">
        <v>170600</v>
      </c>
      <c r="E987" s="5">
        <v>114523</v>
      </c>
      <c r="F987" t="s">
        <v>14</v>
      </c>
      <c r="G987">
        <v>4405</v>
      </c>
      <c r="H987" t="s">
        <v>21</v>
      </c>
      <c r="I987" t="s">
        <v>22</v>
      </c>
      <c r="J987">
        <v>1386309600</v>
      </c>
      <c r="K987">
        <v>1388556000</v>
      </c>
      <c r="L987" s="11">
        <f t="shared" si="120"/>
        <v>41614.25</v>
      </c>
      <c r="M987" s="11">
        <f t="shared" si="121"/>
        <v>41640.25</v>
      </c>
      <c r="N987" t="s">
        <v>23</v>
      </c>
      <c r="O987" t="str">
        <f t="shared" si="122"/>
        <v>music</v>
      </c>
      <c r="P987" t="str">
        <f t="shared" si="123"/>
        <v>rock</v>
      </c>
      <c r="Q987" s="4">
        <f t="shared" si="124"/>
        <v>0.67129542790152408</v>
      </c>
      <c r="R987" s="44">
        <f t="shared" si="125"/>
        <v>25.998410896708286</v>
      </c>
      <c r="S987" s="42">
        <f t="shared" si="126"/>
        <v>26</v>
      </c>
      <c r="T987" s="5">
        <f t="shared" si="127"/>
        <v>0.99993888064262637</v>
      </c>
    </row>
    <row r="988" spans="1:20" ht="31" x14ac:dyDescent="0.35">
      <c r="A988">
        <v>986</v>
      </c>
      <c r="B988" t="s">
        <v>2000</v>
      </c>
      <c r="C988" s="3" t="s">
        <v>2001</v>
      </c>
      <c r="D988" s="5">
        <v>7800</v>
      </c>
      <c r="E988" s="5">
        <v>3144</v>
      </c>
      <c r="F988" t="s">
        <v>14</v>
      </c>
      <c r="G988">
        <v>92</v>
      </c>
      <c r="H988" t="s">
        <v>21</v>
      </c>
      <c r="I988" t="s">
        <v>22</v>
      </c>
      <c r="J988">
        <v>1301979600</v>
      </c>
      <c r="K988">
        <v>1303189200</v>
      </c>
      <c r="L988" s="11">
        <f t="shared" si="120"/>
        <v>40638.208333333336</v>
      </c>
      <c r="M988" s="11">
        <f t="shared" si="121"/>
        <v>40652.208333333336</v>
      </c>
      <c r="N988" t="s">
        <v>23</v>
      </c>
      <c r="O988" t="str">
        <f t="shared" si="122"/>
        <v>music</v>
      </c>
      <c r="P988" t="str">
        <f t="shared" si="123"/>
        <v>rock</v>
      </c>
      <c r="Q988" s="4">
        <f t="shared" si="124"/>
        <v>0.40307692307692305</v>
      </c>
      <c r="R988" s="44">
        <f t="shared" si="125"/>
        <v>34.173913043478258</v>
      </c>
      <c r="S988" s="42">
        <f t="shared" si="126"/>
        <v>14</v>
      </c>
      <c r="T988" s="5">
        <f t="shared" si="127"/>
        <v>2.4409937888198754</v>
      </c>
    </row>
    <row r="989" spans="1:20" x14ac:dyDescent="0.35">
      <c r="A989">
        <v>987</v>
      </c>
      <c r="B989" t="s">
        <v>2002</v>
      </c>
      <c r="C989" s="3" t="s">
        <v>2003</v>
      </c>
      <c r="D989" s="5">
        <v>6200</v>
      </c>
      <c r="E989" s="5">
        <v>13441</v>
      </c>
      <c r="F989" t="s">
        <v>20</v>
      </c>
      <c r="G989">
        <v>480</v>
      </c>
      <c r="H989" t="s">
        <v>21</v>
      </c>
      <c r="I989" t="s">
        <v>22</v>
      </c>
      <c r="J989">
        <v>1493269200</v>
      </c>
      <c r="K989">
        <v>1494478800</v>
      </c>
      <c r="L989" s="11">
        <f t="shared" si="120"/>
        <v>42852.208333333328</v>
      </c>
      <c r="M989" s="11">
        <f t="shared" si="121"/>
        <v>42866.208333333328</v>
      </c>
      <c r="N989" t="s">
        <v>42</v>
      </c>
      <c r="O989" t="str">
        <f t="shared" si="122"/>
        <v>film &amp; video</v>
      </c>
      <c r="P989" t="str">
        <f t="shared" si="123"/>
        <v>documentary</v>
      </c>
      <c r="Q989" s="4">
        <f t="shared" si="124"/>
        <v>2.1679032258064517</v>
      </c>
      <c r="R989" s="44">
        <f t="shared" si="125"/>
        <v>28.002083333333335</v>
      </c>
      <c r="S989" s="42">
        <f t="shared" si="126"/>
        <v>14</v>
      </c>
      <c r="T989" s="5">
        <f t="shared" si="127"/>
        <v>2.0001488095238096</v>
      </c>
    </row>
    <row r="990" spans="1:20" x14ac:dyDescent="0.35">
      <c r="A990">
        <v>988</v>
      </c>
      <c r="B990" t="s">
        <v>2004</v>
      </c>
      <c r="C990" s="3" t="s">
        <v>2005</v>
      </c>
      <c r="D990" s="5">
        <v>9400</v>
      </c>
      <c r="E990" s="5">
        <v>4899</v>
      </c>
      <c r="F990" t="s">
        <v>14</v>
      </c>
      <c r="G990">
        <v>64</v>
      </c>
      <c r="H990" t="s">
        <v>21</v>
      </c>
      <c r="I990" t="s">
        <v>22</v>
      </c>
      <c r="J990">
        <v>1478930400</v>
      </c>
      <c r="K990">
        <v>1480744800</v>
      </c>
      <c r="L990" s="11">
        <f t="shared" si="120"/>
        <v>42686.25</v>
      </c>
      <c r="M990" s="11">
        <f t="shared" si="121"/>
        <v>42707.25</v>
      </c>
      <c r="N990" t="s">
        <v>133</v>
      </c>
      <c r="O990" t="str">
        <f t="shared" si="122"/>
        <v>publishing</v>
      </c>
      <c r="P990" t="str">
        <f t="shared" si="123"/>
        <v>radio &amp; podcasts</v>
      </c>
      <c r="Q990" s="4">
        <f t="shared" si="124"/>
        <v>0.52117021276595743</v>
      </c>
      <c r="R990" s="44">
        <f t="shared" si="125"/>
        <v>76.546875</v>
      </c>
      <c r="S990" s="42">
        <f t="shared" si="126"/>
        <v>21</v>
      </c>
      <c r="T990" s="5">
        <f t="shared" si="127"/>
        <v>3.6450892857142856</v>
      </c>
    </row>
    <row r="991" spans="1:20" x14ac:dyDescent="0.35">
      <c r="A991">
        <v>989</v>
      </c>
      <c r="B991" t="s">
        <v>2006</v>
      </c>
      <c r="C991" s="3" t="s">
        <v>2007</v>
      </c>
      <c r="D991" s="5">
        <v>2400</v>
      </c>
      <c r="E991" s="5">
        <v>11990</v>
      </c>
      <c r="F991" t="s">
        <v>20</v>
      </c>
      <c r="G991">
        <v>226</v>
      </c>
      <c r="H991" t="s">
        <v>21</v>
      </c>
      <c r="I991" t="s">
        <v>22</v>
      </c>
      <c r="J991">
        <v>1555390800</v>
      </c>
      <c r="K991">
        <v>1555822800</v>
      </c>
      <c r="L991" s="11">
        <f t="shared" si="120"/>
        <v>43571.208333333328</v>
      </c>
      <c r="M991" s="11">
        <f t="shared" si="121"/>
        <v>43576.208333333328</v>
      </c>
      <c r="N991" t="s">
        <v>206</v>
      </c>
      <c r="O991" t="str">
        <f t="shared" si="122"/>
        <v>publishing</v>
      </c>
      <c r="P991" t="str">
        <f t="shared" si="123"/>
        <v>translations</v>
      </c>
      <c r="Q991" s="4">
        <f t="shared" si="124"/>
        <v>4.9958333333333336</v>
      </c>
      <c r="R991" s="44">
        <f t="shared" si="125"/>
        <v>53.053097345132741</v>
      </c>
      <c r="S991" s="42">
        <f t="shared" si="126"/>
        <v>5</v>
      </c>
      <c r="T991" s="5">
        <f t="shared" si="127"/>
        <v>10.610619469026549</v>
      </c>
    </row>
    <row r="992" spans="1:20" x14ac:dyDescent="0.35">
      <c r="A992">
        <v>990</v>
      </c>
      <c r="B992" t="s">
        <v>2008</v>
      </c>
      <c r="C992" s="3" t="s">
        <v>2009</v>
      </c>
      <c r="D992" s="5">
        <v>7800</v>
      </c>
      <c r="E992" s="5">
        <v>6839</v>
      </c>
      <c r="F992" t="s">
        <v>14</v>
      </c>
      <c r="G992">
        <v>64</v>
      </c>
      <c r="H992" t="s">
        <v>21</v>
      </c>
      <c r="I992" t="s">
        <v>22</v>
      </c>
      <c r="J992">
        <v>1456984800</v>
      </c>
      <c r="K992">
        <v>1458882000</v>
      </c>
      <c r="L992" s="11">
        <f t="shared" si="120"/>
        <v>42432.25</v>
      </c>
      <c r="M992" s="11">
        <f t="shared" si="121"/>
        <v>42454.208333333328</v>
      </c>
      <c r="N992" t="s">
        <v>53</v>
      </c>
      <c r="O992" t="str">
        <f t="shared" si="122"/>
        <v>film &amp; video</v>
      </c>
      <c r="P992" t="str">
        <f t="shared" si="123"/>
        <v>drama</v>
      </c>
      <c r="Q992" s="4">
        <f t="shared" si="124"/>
        <v>0.87679487179487181</v>
      </c>
      <c r="R992" s="44">
        <f t="shared" si="125"/>
        <v>106.859375</v>
      </c>
      <c r="S992" s="42">
        <f t="shared" si="126"/>
        <v>21.958333333328483</v>
      </c>
      <c r="T992" s="5">
        <f t="shared" si="127"/>
        <v>4.8664611005703353</v>
      </c>
    </row>
    <row r="993" spans="1:20" x14ac:dyDescent="0.35">
      <c r="A993">
        <v>991</v>
      </c>
      <c r="B993" t="s">
        <v>1080</v>
      </c>
      <c r="C993" s="3" t="s">
        <v>2010</v>
      </c>
      <c r="D993" s="5">
        <v>9800</v>
      </c>
      <c r="E993" s="5">
        <v>11091</v>
      </c>
      <c r="F993" t="s">
        <v>20</v>
      </c>
      <c r="G993">
        <v>241</v>
      </c>
      <c r="H993" t="s">
        <v>21</v>
      </c>
      <c r="I993" t="s">
        <v>22</v>
      </c>
      <c r="J993">
        <v>1411621200</v>
      </c>
      <c r="K993">
        <v>1411966800</v>
      </c>
      <c r="L993" s="11">
        <f t="shared" si="120"/>
        <v>41907.208333333336</v>
      </c>
      <c r="M993" s="11">
        <f t="shared" si="121"/>
        <v>41911.208333333336</v>
      </c>
      <c r="N993" t="s">
        <v>23</v>
      </c>
      <c r="O993" t="str">
        <f t="shared" si="122"/>
        <v>music</v>
      </c>
      <c r="P993" t="str">
        <f t="shared" si="123"/>
        <v>rock</v>
      </c>
      <c r="Q993" s="4">
        <f t="shared" si="124"/>
        <v>1.131734693877551</v>
      </c>
      <c r="R993" s="44">
        <f t="shared" si="125"/>
        <v>46.020746887966808</v>
      </c>
      <c r="S993" s="42">
        <f t="shared" si="126"/>
        <v>4</v>
      </c>
      <c r="T993" s="5">
        <f t="shared" si="127"/>
        <v>11.505186721991702</v>
      </c>
    </row>
    <row r="994" spans="1:20" x14ac:dyDescent="0.35">
      <c r="A994">
        <v>992</v>
      </c>
      <c r="B994" t="s">
        <v>2011</v>
      </c>
      <c r="C994" s="3" t="s">
        <v>2012</v>
      </c>
      <c r="D994" s="5">
        <v>3100</v>
      </c>
      <c r="E994" s="5">
        <v>13223</v>
      </c>
      <c r="F994" t="s">
        <v>20</v>
      </c>
      <c r="G994">
        <v>132</v>
      </c>
      <c r="H994" t="s">
        <v>21</v>
      </c>
      <c r="I994" t="s">
        <v>22</v>
      </c>
      <c r="J994">
        <v>1525669200</v>
      </c>
      <c r="K994">
        <v>1526878800</v>
      </c>
      <c r="L994" s="11">
        <f t="shared" si="120"/>
        <v>43227.208333333328</v>
      </c>
      <c r="M994" s="11">
        <f t="shared" si="121"/>
        <v>43241.208333333328</v>
      </c>
      <c r="N994" t="s">
        <v>53</v>
      </c>
      <c r="O994" t="str">
        <f t="shared" si="122"/>
        <v>film &amp; video</v>
      </c>
      <c r="P994" t="str">
        <f t="shared" si="123"/>
        <v>drama</v>
      </c>
      <c r="Q994" s="4">
        <f t="shared" si="124"/>
        <v>4.2654838709677421</v>
      </c>
      <c r="R994" s="44">
        <f t="shared" si="125"/>
        <v>100.17424242424242</v>
      </c>
      <c r="S994" s="42">
        <f t="shared" si="126"/>
        <v>14</v>
      </c>
      <c r="T994" s="5">
        <f t="shared" si="127"/>
        <v>7.1553030303030303</v>
      </c>
    </row>
    <row r="995" spans="1:20" x14ac:dyDescent="0.35">
      <c r="A995">
        <v>993</v>
      </c>
      <c r="B995" t="s">
        <v>2013</v>
      </c>
      <c r="C995" s="3" t="s">
        <v>2014</v>
      </c>
      <c r="D995" s="5">
        <v>9800</v>
      </c>
      <c r="E995" s="5">
        <v>7608</v>
      </c>
      <c r="F995" t="s">
        <v>74</v>
      </c>
      <c r="G995">
        <v>75</v>
      </c>
      <c r="H995" t="s">
        <v>107</v>
      </c>
      <c r="I995" t="s">
        <v>108</v>
      </c>
      <c r="J995">
        <v>1450936800</v>
      </c>
      <c r="K995">
        <v>1452405600</v>
      </c>
      <c r="L995" s="11">
        <f t="shared" si="120"/>
        <v>42362.25</v>
      </c>
      <c r="M995" s="11">
        <f t="shared" si="121"/>
        <v>42379.25</v>
      </c>
      <c r="N995" t="s">
        <v>122</v>
      </c>
      <c r="O995" t="str">
        <f t="shared" si="122"/>
        <v>photography</v>
      </c>
      <c r="P995" t="str">
        <f t="shared" si="123"/>
        <v>photography books</v>
      </c>
      <c r="Q995" s="4">
        <f t="shared" si="124"/>
        <v>0.77632653061224488</v>
      </c>
      <c r="R995" s="44">
        <f t="shared" si="125"/>
        <v>101.44</v>
      </c>
      <c r="S995" s="42">
        <f t="shared" si="126"/>
        <v>17</v>
      </c>
      <c r="T995" s="5">
        <f t="shared" si="127"/>
        <v>5.9670588235294115</v>
      </c>
    </row>
    <row r="996" spans="1:20" x14ac:dyDescent="0.35">
      <c r="A996">
        <v>994</v>
      </c>
      <c r="B996" t="s">
        <v>2015</v>
      </c>
      <c r="C996" s="3" t="s">
        <v>2016</v>
      </c>
      <c r="D996" s="5">
        <v>141100</v>
      </c>
      <c r="E996" s="5">
        <v>74073</v>
      </c>
      <c r="F996" t="s">
        <v>14</v>
      </c>
      <c r="G996">
        <v>842</v>
      </c>
      <c r="H996" t="s">
        <v>21</v>
      </c>
      <c r="I996" t="s">
        <v>22</v>
      </c>
      <c r="J996">
        <v>1413522000</v>
      </c>
      <c r="K996">
        <v>1414040400</v>
      </c>
      <c r="L996" s="11">
        <f t="shared" si="120"/>
        <v>41929.208333333336</v>
      </c>
      <c r="M996" s="11">
        <f t="shared" si="121"/>
        <v>41935.208333333336</v>
      </c>
      <c r="N996" t="s">
        <v>206</v>
      </c>
      <c r="O996" t="str">
        <f t="shared" si="122"/>
        <v>publishing</v>
      </c>
      <c r="P996" t="str">
        <f t="shared" si="123"/>
        <v>translations</v>
      </c>
      <c r="Q996" s="4">
        <f t="shared" si="124"/>
        <v>0.52496810772501767</v>
      </c>
      <c r="R996" s="44">
        <f t="shared" si="125"/>
        <v>87.972684085510693</v>
      </c>
      <c r="S996" s="42">
        <f t="shared" si="126"/>
        <v>6</v>
      </c>
      <c r="T996" s="5">
        <f t="shared" si="127"/>
        <v>14.662114014251783</v>
      </c>
    </row>
    <row r="997" spans="1:20" x14ac:dyDescent="0.35">
      <c r="A997">
        <v>995</v>
      </c>
      <c r="B997" t="s">
        <v>2017</v>
      </c>
      <c r="C997" s="3" t="s">
        <v>2018</v>
      </c>
      <c r="D997" s="5">
        <v>97300</v>
      </c>
      <c r="E997" s="5">
        <v>153216</v>
      </c>
      <c r="F997" t="s">
        <v>20</v>
      </c>
      <c r="G997">
        <v>2043</v>
      </c>
      <c r="H997" t="s">
        <v>21</v>
      </c>
      <c r="I997" t="s">
        <v>22</v>
      </c>
      <c r="J997">
        <v>1541307600</v>
      </c>
      <c r="K997">
        <v>1543816800</v>
      </c>
      <c r="L997" s="11">
        <f t="shared" si="120"/>
        <v>43408.208333333328</v>
      </c>
      <c r="M997" s="11">
        <f t="shared" si="121"/>
        <v>43437.25</v>
      </c>
      <c r="N997" t="s">
        <v>17</v>
      </c>
      <c r="O997" t="str">
        <f t="shared" si="122"/>
        <v>food</v>
      </c>
      <c r="P997" t="str">
        <f t="shared" si="123"/>
        <v>food trucks</v>
      </c>
      <c r="Q997" s="4">
        <f t="shared" si="124"/>
        <v>1.5746762589928058</v>
      </c>
      <c r="R997" s="44">
        <f t="shared" si="125"/>
        <v>74.995594713656388</v>
      </c>
      <c r="S997" s="42">
        <f t="shared" si="126"/>
        <v>29.041666666671517</v>
      </c>
      <c r="T997" s="5">
        <f t="shared" si="127"/>
        <v>2.5823447247165747</v>
      </c>
    </row>
    <row r="998" spans="1:20" ht="31" x14ac:dyDescent="0.35">
      <c r="A998">
        <v>996</v>
      </c>
      <c r="B998" t="s">
        <v>2019</v>
      </c>
      <c r="C998" s="3" t="s">
        <v>2020</v>
      </c>
      <c r="D998" s="5">
        <v>6600</v>
      </c>
      <c r="E998" s="5">
        <v>4814</v>
      </c>
      <c r="F998" t="s">
        <v>14</v>
      </c>
      <c r="G998">
        <v>112</v>
      </c>
      <c r="H998" t="s">
        <v>21</v>
      </c>
      <c r="I998" t="s">
        <v>22</v>
      </c>
      <c r="J998">
        <v>1357106400</v>
      </c>
      <c r="K998">
        <v>1359698400</v>
      </c>
      <c r="L998" s="11">
        <f t="shared" si="120"/>
        <v>41276.25</v>
      </c>
      <c r="M998" s="11">
        <f t="shared" si="121"/>
        <v>41306.25</v>
      </c>
      <c r="N998" t="s">
        <v>33</v>
      </c>
      <c r="O998" t="str">
        <f t="shared" si="122"/>
        <v>theater</v>
      </c>
      <c r="P998" t="str">
        <f t="shared" si="123"/>
        <v>plays</v>
      </c>
      <c r="Q998" s="4">
        <f t="shared" si="124"/>
        <v>0.72939393939393937</v>
      </c>
      <c r="R998" s="44">
        <f t="shared" si="125"/>
        <v>42.982142857142854</v>
      </c>
      <c r="S998" s="42">
        <f t="shared" si="126"/>
        <v>30</v>
      </c>
      <c r="T998" s="5">
        <f t="shared" si="127"/>
        <v>1.432738095238095</v>
      </c>
    </row>
    <row r="999" spans="1:20" x14ac:dyDescent="0.35">
      <c r="A999">
        <v>997</v>
      </c>
      <c r="B999" t="s">
        <v>2021</v>
      </c>
      <c r="C999" s="3" t="s">
        <v>2022</v>
      </c>
      <c r="D999" s="5">
        <v>7600</v>
      </c>
      <c r="E999" s="5">
        <v>4603</v>
      </c>
      <c r="F999" t="s">
        <v>74</v>
      </c>
      <c r="G999">
        <v>139</v>
      </c>
      <c r="H999" t="s">
        <v>107</v>
      </c>
      <c r="I999" t="s">
        <v>108</v>
      </c>
      <c r="J999">
        <v>1390197600</v>
      </c>
      <c r="K999">
        <v>1390629600</v>
      </c>
      <c r="L999" s="11">
        <f t="shared" si="120"/>
        <v>41659.25</v>
      </c>
      <c r="M999" s="11">
        <f t="shared" si="121"/>
        <v>41664.25</v>
      </c>
      <c r="N999" t="s">
        <v>33</v>
      </c>
      <c r="O999" t="str">
        <f t="shared" si="122"/>
        <v>theater</v>
      </c>
      <c r="P999" t="str">
        <f t="shared" si="123"/>
        <v>plays</v>
      </c>
      <c r="Q999" s="4">
        <f t="shared" si="124"/>
        <v>0.60565789473684206</v>
      </c>
      <c r="R999" s="44">
        <f t="shared" si="125"/>
        <v>33.115107913669064</v>
      </c>
      <c r="S999" s="42">
        <f t="shared" si="126"/>
        <v>5</v>
      </c>
      <c r="T999" s="5">
        <f t="shared" si="127"/>
        <v>6.6230215827338128</v>
      </c>
    </row>
    <row r="1000" spans="1:20" x14ac:dyDescent="0.35">
      <c r="A1000">
        <v>998</v>
      </c>
      <c r="B1000" t="s">
        <v>2023</v>
      </c>
      <c r="C1000" s="3" t="s">
        <v>2024</v>
      </c>
      <c r="D1000" s="5">
        <v>66600</v>
      </c>
      <c r="E1000" s="5">
        <v>37823</v>
      </c>
      <c r="F1000" t="s">
        <v>14</v>
      </c>
      <c r="G1000">
        <v>374</v>
      </c>
      <c r="H1000" t="s">
        <v>21</v>
      </c>
      <c r="I1000" t="s">
        <v>22</v>
      </c>
      <c r="J1000">
        <v>1265868000</v>
      </c>
      <c r="K1000">
        <v>1267077600</v>
      </c>
      <c r="L1000" s="11">
        <f t="shared" si="120"/>
        <v>40220.25</v>
      </c>
      <c r="M1000" s="11">
        <f t="shared" si="121"/>
        <v>40234.25</v>
      </c>
      <c r="N1000" t="s">
        <v>60</v>
      </c>
      <c r="O1000" t="str">
        <f t="shared" si="122"/>
        <v>music</v>
      </c>
      <c r="P1000" t="str">
        <f t="shared" si="123"/>
        <v>indie rock</v>
      </c>
      <c r="Q1000" s="4">
        <f t="shared" si="124"/>
        <v>0.5679129129129129</v>
      </c>
      <c r="R1000" s="44">
        <f t="shared" si="125"/>
        <v>101.13101604278074</v>
      </c>
      <c r="S1000" s="42">
        <f t="shared" si="126"/>
        <v>14</v>
      </c>
      <c r="T1000" s="5">
        <f t="shared" si="127"/>
        <v>7.2236440030557674</v>
      </c>
    </row>
    <row r="1001" spans="1:20" x14ac:dyDescent="0.35">
      <c r="A1001">
        <v>999</v>
      </c>
      <c r="B1001" t="s">
        <v>2025</v>
      </c>
      <c r="C1001" s="3" t="s">
        <v>2026</v>
      </c>
      <c r="D1001" s="5">
        <v>111100</v>
      </c>
      <c r="E1001" s="5">
        <v>62819</v>
      </c>
      <c r="F1001" t="s">
        <v>74</v>
      </c>
      <c r="G1001">
        <v>1122</v>
      </c>
      <c r="H1001" t="s">
        <v>21</v>
      </c>
      <c r="I1001" t="s">
        <v>22</v>
      </c>
      <c r="J1001">
        <v>1467176400</v>
      </c>
      <c r="K1001">
        <v>1467781200</v>
      </c>
      <c r="L1001" s="11">
        <f t="shared" si="120"/>
        <v>42550.208333333328</v>
      </c>
      <c r="M1001" s="11">
        <f t="shared" si="121"/>
        <v>42557.208333333328</v>
      </c>
      <c r="N1001" t="s">
        <v>17</v>
      </c>
      <c r="O1001" t="str">
        <f t="shared" si="122"/>
        <v>food</v>
      </c>
      <c r="P1001" t="str">
        <f t="shared" si="123"/>
        <v>food trucks</v>
      </c>
      <c r="Q1001" s="4">
        <f t="shared" si="124"/>
        <v>0.56542754275427543</v>
      </c>
      <c r="R1001" s="44">
        <f t="shared" si="125"/>
        <v>55.98841354723708</v>
      </c>
      <c r="S1001" s="42">
        <f t="shared" si="126"/>
        <v>7</v>
      </c>
      <c r="T1001" s="5">
        <f t="shared" si="127"/>
        <v>7.99834479246244</v>
      </c>
    </row>
    <row r="1002" spans="1:20" x14ac:dyDescent="0.35">
      <c r="M1002" s="11"/>
    </row>
  </sheetData>
  <conditionalFormatting sqref="F1:F1048576">
    <cfRule type="containsText" dxfId="8" priority="5" operator="containsText" text="canceled">
      <formula>NOT(ISERROR(SEARCH("canceled",F1)))</formula>
    </cfRule>
    <cfRule type="containsText" dxfId="7" priority="8" operator="containsText" text="successful">
      <formula>NOT(ISERROR(SEARCH("successful",F1)))</formula>
    </cfRule>
    <cfRule type="containsText" dxfId="6" priority="9" operator="containsText" text="failed">
      <formula>NOT(ISERROR(SEARCH("failed",F1)))</formula>
    </cfRule>
    <cfRule type="colorScale" priority="10">
      <colorScale>
        <cfvo type="min"/>
        <cfvo type="percentile" val="50"/>
        <cfvo type="max"/>
        <color rgb="FFF8696B"/>
        <color rgb="FFFFEB84"/>
        <color rgb="FF63BE7B"/>
      </colorScale>
    </cfRule>
  </conditionalFormatting>
  <conditionalFormatting sqref="F2:F1001">
    <cfRule type="containsText" dxfId="5" priority="4" operator="containsText" text="live">
      <formula>NOT(ISERROR(SEARCH("live",F2)))</formula>
    </cfRule>
  </conditionalFormatting>
  <conditionalFormatting sqref="F10">
    <cfRule type="containsText" dxfId="4" priority="7" operator="containsText" text="live">
      <formula>NOT(ISERROR(SEARCH("live",F10)))</formula>
    </cfRule>
  </conditionalFormatting>
  <conditionalFormatting sqref="F21">
    <cfRule type="containsText" dxfId="3" priority="6" operator="containsText" text="canceled">
      <formula>NOT(ISERROR(SEARCH("canceled",F21)))</formula>
    </cfRule>
  </conditionalFormatting>
  <conditionalFormatting sqref="Q2:Q1001">
    <cfRule type="cellIs" dxfId="2" priority="1" operator="greaterThan">
      <formula>2</formula>
    </cfRule>
    <cfRule type="cellIs" dxfId="1" priority="2" operator="between">
      <formula>1</formula>
      <formula>1.99</formula>
    </cfRule>
    <cfRule type="cellIs" dxfId="0" priority="3" operator="lessThan">
      <formula>0.99</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5C88E-3C1C-4BDD-A41C-0E43891A0C0D}">
  <sheetPr codeName="Sheet3"/>
  <dimension ref="A3:H37"/>
  <sheetViews>
    <sheetView topLeftCell="A4" workbookViewId="0">
      <selection activeCell="A15" sqref="A15"/>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3" spans="1:6" x14ac:dyDescent="0.35">
      <c r="A3" s="8" t="s">
        <v>2035</v>
      </c>
      <c r="B3" s="8" t="s">
        <v>2036</v>
      </c>
    </row>
    <row r="4" spans="1:6" x14ac:dyDescent="0.35">
      <c r="A4" s="8" t="s">
        <v>2033</v>
      </c>
      <c r="B4" t="s">
        <v>74</v>
      </c>
      <c r="C4" t="s">
        <v>14</v>
      </c>
      <c r="D4" t="s">
        <v>47</v>
      </c>
      <c r="E4" t="s">
        <v>20</v>
      </c>
      <c r="F4" t="s">
        <v>2034</v>
      </c>
    </row>
    <row r="5" spans="1:6" x14ac:dyDescent="0.35">
      <c r="A5" s="9" t="s">
        <v>2038</v>
      </c>
      <c r="B5">
        <v>11</v>
      </c>
      <c r="C5">
        <v>60</v>
      </c>
      <c r="D5">
        <v>5</v>
      </c>
      <c r="E5">
        <v>102</v>
      </c>
      <c r="F5">
        <v>178</v>
      </c>
    </row>
    <row r="6" spans="1:6" x14ac:dyDescent="0.35">
      <c r="A6" s="9" t="s">
        <v>2039</v>
      </c>
      <c r="B6">
        <v>4</v>
      </c>
      <c r="C6">
        <v>20</v>
      </c>
      <c r="E6">
        <v>22</v>
      </c>
      <c r="F6">
        <v>46</v>
      </c>
    </row>
    <row r="7" spans="1:6" x14ac:dyDescent="0.35">
      <c r="A7" s="9" t="s">
        <v>2040</v>
      </c>
      <c r="B7">
        <v>1</v>
      </c>
      <c r="C7">
        <v>23</v>
      </c>
      <c r="D7">
        <v>3</v>
      </c>
      <c r="E7">
        <v>21</v>
      </c>
      <c r="F7">
        <v>48</v>
      </c>
    </row>
    <row r="8" spans="1:6" x14ac:dyDescent="0.35">
      <c r="A8" s="9" t="s">
        <v>2041</v>
      </c>
      <c r="E8">
        <v>4</v>
      </c>
      <c r="F8">
        <v>4</v>
      </c>
    </row>
    <row r="9" spans="1:6" x14ac:dyDescent="0.35">
      <c r="A9" s="9" t="s">
        <v>2042</v>
      </c>
      <c r="B9">
        <v>10</v>
      </c>
      <c r="C9">
        <v>66</v>
      </c>
      <c r="E9">
        <v>99</v>
      </c>
      <c r="F9">
        <v>175</v>
      </c>
    </row>
    <row r="10" spans="1:6" x14ac:dyDescent="0.35">
      <c r="A10" s="9" t="s">
        <v>2043</v>
      </c>
      <c r="B10">
        <v>4</v>
      </c>
      <c r="C10">
        <v>11</v>
      </c>
      <c r="D10">
        <v>1</v>
      </c>
      <c r="E10">
        <v>26</v>
      </c>
      <c r="F10">
        <v>42</v>
      </c>
    </row>
    <row r="11" spans="1:6" x14ac:dyDescent="0.35">
      <c r="A11" s="9" t="s">
        <v>2044</v>
      </c>
      <c r="B11">
        <v>2</v>
      </c>
      <c r="C11">
        <v>24</v>
      </c>
      <c r="D11">
        <v>1</v>
      </c>
      <c r="E11">
        <v>40</v>
      </c>
      <c r="F11">
        <v>67</v>
      </c>
    </row>
    <row r="12" spans="1:6" x14ac:dyDescent="0.35">
      <c r="A12" s="9" t="s">
        <v>2045</v>
      </c>
      <c r="B12">
        <v>2</v>
      </c>
      <c r="C12">
        <v>28</v>
      </c>
      <c r="D12">
        <v>2</v>
      </c>
      <c r="E12">
        <v>64</v>
      </c>
      <c r="F12">
        <v>96</v>
      </c>
    </row>
    <row r="13" spans="1:6" x14ac:dyDescent="0.35">
      <c r="A13" s="9" t="s">
        <v>2046</v>
      </c>
      <c r="B13">
        <v>23</v>
      </c>
      <c r="C13">
        <v>132</v>
      </c>
      <c r="D13">
        <v>2</v>
      </c>
      <c r="E13">
        <v>187</v>
      </c>
      <c r="F13">
        <v>344</v>
      </c>
    </row>
    <row r="14" spans="1:6" x14ac:dyDescent="0.35">
      <c r="A14" s="9" t="s">
        <v>2034</v>
      </c>
      <c r="B14">
        <v>57</v>
      </c>
      <c r="C14">
        <v>364</v>
      </c>
      <c r="D14">
        <v>14</v>
      </c>
      <c r="E14">
        <v>565</v>
      </c>
      <c r="F14">
        <v>1000</v>
      </c>
    </row>
    <row r="15" spans="1:6" x14ac:dyDescent="0.35">
      <c r="A15" s="54"/>
    </row>
    <row r="17" spans="1:6" x14ac:dyDescent="0.35">
      <c r="A17" s="8" t="s">
        <v>6</v>
      </c>
      <c r="B17" t="s">
        <v>2037</v>
      </c>
    </row>
    <row r="19" spans="1:6" x14ac:dyDescent="0.35">
      <c r="A19" s="8" t="s">
        <v>2035</v>
      </c>
      <c r="B19" s="8" t="s">
        <v>2036</v>
      </c>
    </row>
    <row r="20" spans="1:6" x14ac:dyDescent="0.35">
      <c r="A20" s="8" t="s">
        <v>2033</v>
      </c>
      <c r="B20" t="s">
        <v>74</v>
      </c>
      <c r="C20" t="s">
        <v>14</v>
      </c>
      <c r="D20" t="s">
        <v>47</v>
      </c>
      <c r="E20" t="s">
        <v>20</v>
      </c>
      <c r="F20" t="s">
        <v>2034</v>
      </c>
    </row>
    <row r="21" spans="1:6" x14ac:dyDescent="0.35">
      <c r="A21" s="9" t="s">
        <v>2038</v>
      </c>
      <c r="B21">
        <v>11</v>
      </c>
      <c r="C21">
        <v>60</v>
      </c>
      <c r="D21">
        <v>5</v>
      </c>
      <c r="E21">
        <v>102</v>
      </c>
      <c r="F21">
        <v>178</v>
      </c>
    </row>
    <row r="22" spans="1:6" x14ac:dyDescent="0.35">
      <c r="A22" s="9" t="s">
        <v>2039</v>
      </c>
      <c r="B22">
        <v>4</v>
      </c>
      <c r="C22">
        <v>20</v>
      </c>
      <c r="E22">
        <v>22</v>
      </c>
      <c r="F22">
        <v>46</v>
      </c>
    </row>
    <row r="23" spans="1:6" x14ac:dyDescent="0.35">
      <c r="A23" s="9" t="s">
        <v>2040</v>
      </c>
      <c r="B23">
        <v>1</v>
      </c>
      <c r="C23">
        <v>23</v>
      </c>
      <c r="D23">
        <v>3</v>
      </c>
      <c r="E23">
        <v>21</v>
      </c>
      <c r="F23">
        <v>48</v>
      </c>
    </row>
    <row r="24" spans="1:6" x14ac:dyDescent="0.35">
      <c r="A24" s="9" t="s">
        <v>2041</v>
      </c>
      <c r="E24">
        <v>4</v>
      </c>
      <c r="F24">
        <v>4</v>
      </c>
    </row>
    <row r="25" spans="1:6" x14ac:dyDescent="0.35">
      <c r="A25" s="9" t="s">
        <v>2042</v>
      </c>
      <c r="B25">
        <v>10</v>
      </c>
      <c r="C25">
        <v>66</v>
      </c>
      <c r="E25">
        <v>99</v>
      </c>
      <c r="F25">
        <v>175</v>
      </c>
    </row>
    <row r="26" spans="1:6" x14ac:dyDescent="0.35">
      <c r="A26" s="9" t="s">
        <v>2043</v>
      </c>
      <c r="B26">
        <v>4</v>
      </c>
      <c r="C26">
        <v>11</v>
      </c>
      <c r="D26">
        <v>1</v>
      </c>
      <c r="E26">
        <v>26</v>
      </c>
      <c r="F26">
        <v>42</v>
      </c>
    </row>
    <row r="27" spans="1:6" x14ac:dyDescent="0.35">
      <c r="A27" s="9" t="s">
        <v>2044</v>
      </c>
      <c r="B27">
        <v>2</v>
      </c>
      <c r="C27">
        <v>24</v>
      </c>
      <c r="D27">
        <v>1</v>
      </c>
      <c r="E27">
        <v>40</v>
      </c>
      <c r="F27">
        <v>67</v>
      </c>
    </row>
    <row r="28" spans="1:6" x14ac:dyDescent="0.35">
      <c r="A28" s="9" t="s">
        <v>2045</v>
      </c>
      <c r="B28">
        <v>2</v>
      </c>
      <c r="C28">
        <v>28</v>
      </c>
      <c r="D28">
        <v>2</v>
      </c>
      <c r="E28">
        <v>64</v>
      </c>
      <c r="F28">
        <v>96</v>
      </c>
    </row>
    <row r="29" spans="1:6" x14ac:dyDescent="0.35">
      <c r="A29" s="9" t="s">
        <v>2046</v>
      </c>
      <c r="B29">
        <v>23</v>
      </c>
      <c r="C29">
        <v>132</v>
      </c>
      <c r="D29">
        <v>2</v>
      </c>
      <c r="E29">
        <v>187</v>
      </c>
      <c r="F29">
        <v>344</v>
      </c>
    </row>
    <row r="30" spans="1:6" x14ac:dyDescent="0.35">
      <c r="A30" s="9" t="s">
        <v>2034</v>
      </c>
      <c r="B30">
        <v>57</v>
      </c>
      <c r="C30">
        <v>364</v>
      </c>
      <c r="D30">
        <v>14</v>
      </c>
      <c r="E30">
        <v>565</v>
      </c>
      <c r="F30">
        <v>1000</v>
      </c>
    </row>
    <row r="37" spans="1:8" x14ac:dyDescent="0.35">
      <c r="A37" s="54"/>
      <c r="B37" s="54"/>
      <c r="H37" t="s">
        <v>2134</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CF5A-0249-4FDD-97EF-ED91767EE063}">
  <sheetPr codeName="Sheet1"/>
  <dimension ref="A3:W46"/>
  <sheetViews>
    <sheetView topLeftCell="A12" workbookViewId="0">
      <selection activeCell="H46" sqref="H46"/>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3" spans="1:21" x14ac:dyDescent="0.35">
      <c r="A3" s="8" t="s">
        <v>2035</v>
      </c>
      <c r="B3" s="8" t="s">
        <v>2036</v>
      </c>
    </row>
    <row r="4" spans="1:21" x14ac:dyDescent="0.35">
      <c r="A4" s="8" t="s">
        <v>2033</v>
      </c>
      <c r="B4" t="s">
        <v>74</v>
      </c>
      <c r="C4" t="s">
        <v>14</v>
      </c>
      <c r="D4" t="s">
        <v>47</v>
      </c>
      <c r="E4" t="s">
        <v>20</v>
      </c>
      <c r="F4" t="s">
        <v>2034</v>
      </c>
      <c r="R4">
        <v>10</v>
      </c>
      <c r="S4">
        <v>2</v>
      </c>
      <c r="T4">
        <v>21</v>
      </c>
      <c r="U4">
        <f>T4-R4</f>
        <v>11</v>
      </c>
    </row>
    <row r="5" spans="1:21" x14ac:dyDescent="0.35">
      <c r="A5" s="9" t="s">
        <v>2047</v>
      </c>
      <c r="B5">
        <v>1</v>
      </c>
      <c r="C5">
        <v>10</v>
      </c>
      <c r="D5">
        <v>2</v>
      </c>
      <c r="E5">
        <v>21</v>
      </c>
      <c r="F5">
        <v>34</v>
      </c>
      <c r="T5">
        <v>4</v>
      </c>
      <c r="U5">
        <f t="shared" ref="U5:U27" si="0">T5-R5</f>
        <v>4</v>
      </c>
    </row>
    <row r="6" spans="1:21" x14ac:dyDescent="0.35">
      <c r="A6" s="9" t="s">
        <v>2056</v>
      </c>
      <c r="E6">
        <v>4</v>
      </c>
      <c r="F6">
        <v>4</v>
      </c>
      <c r="R6">
        <v>21</v>
      </c>
      <c r="S6">
        <v>1</v>
      </c>
      <c r="T6">
        <v>34</v>
      </c>
      <c r="U6">
        <f t="shared" si="0"/>
        <v>13</v>
      </c>
    </row>
    <row r="7" spans="1:21" x14ac:dyDescent="0.35">
      <c r="A7" s="9" t="s">
        <v>2048</v>
      </c>
      <c r="B7">
        <v>4</v>
      </c>
      <c r="C7">
        <v>21</v>
      </c>
      <c r="D7">
        <v>1</v>
      </c>
      <c r="E7">
        <v>34</v>
      </c>
      <c r="F7">
        <v>60</v>
      </c>
      <c r="R7">
        <v>12</v>
      </c>
      <c r="S7">
        <v>1</v>
      </c>
      <c r="T7">
        <v>22</v>
      </c>
      <c r="U7">
        <f t="shared" si="0"/>
        <v>10</v>
      </c>
    </row>
    <row r="8" spans="1:21" x14ac:dyDescent="0.35">
      <c r="A8" s="9" t="s">
        <v>2049</v>
      </c>
      <c r="B8">
        <v>2</v>
      </c>
      <c r="C8">
        <v>12</v>
      </c>
      <c r="D8">
        <v>1</v>
      </c>
      <c r="E8">
        <v>22</v>
      </c>
      <c r="F8">
        <v>37</v>
      </c>
      <c r="R8">
        <v>8</v>
      </c>
      <c r="T8">
        <v>10</v>
      </c>
      <c r="U8">
        <f t="shared" si="0"/>
        <v>2</v>
      </c>
    </row>
    <row r="9" spans="1:21" x14ac:dyDescent="0.35">
      <c r="A9" s="9" t="s">
        <v>2057</v>
      </c>
      <c r="C9">
        <v>8</v>
      </c>
      <c r="E9">
        <v>10</v>
      </c>
      <c r="F9">
        <v>18</v>
      </c>
      <c r="R9">
        <v>7</v>
      </c>
      <c r="T9">
        <v>9</v>
      </c>
      <c r="U9">
        <f t="shared" si="0"/>
        <v>2</v>
      </c>
    </row>
    <row r="10" spans="1:21" x14ac:dyDescent="0.35">
      <c r="A10" s="9" t="s">
        <v>2064</v>
      </c>
      <c r="B10">
        <v>1</v>
      </c>
      <c r="C10">
        <v>7</v>
      </c>
      <c r="E10">
        <v>9</v>
      </c>
      <c r="F10">
        <v>17</v>
      </c>
      <c r="R10">
        <v>20</v>
      </c>
      <c r="T10">
        <v>22</v>
      </c>
      <c r="U10">
        <f t="shared" si="0"/>
        <v>2</v>
      </c>
    </row>
    <row r="11" spans="1:21" x14ac:dyDescent="0.35">
      <c r="A11" s="9" t="s">
        <v>2053</v>
      </c>
      <c r="B11">
        <v>4</v>
      </c>
      <c r="C11">
        <v>20</v>
      </c>
      <c r="E11">
        <v>22</v>
      </c>
      <c r="F11">
        <v>46</v>
      </c>
      <c r="R11">
        <v>19</v>
      </c>
      <c r="T11">
        <v>23</v>
      </c>
      <c r="U11">
        <f t="shared" si="0"/>
        <v>4</v>
      </c>
    </row>
    <row r="12" spans="1:21" x14ac:dyDescent="0.35">
      <c r="A12" s="9" t="s">
        <v>2058</v>
      </c>
      <c r="B12">
        <v>3</v>
      </c>
      <c r="C12">
        <v>19</v>
      </c>
      <c r="E12">
        <v>23</v>
      </c>
      <c r="F12">
        <v>45</v>
      </c>
      <c r="R12">
        <v>6</v>
      </c>
      <c r="T12">
        <v>10</v>
      </c>
      <c r="U12">
        <f t="shared" si="0"/>
        <v>4</v>
      </c>
    </row>
    <row r="13" spans="1:21" x14ac:dyDescent="0.35">
      <c r="A13" s="9" t="s">
        <v>2059</v>
      </c>
      <c r="B13">
        <v>1</v>
      </c>
      <c r="C13">
        <v>6</v>
      </c>
      <c r="E13">
        <v>10</v>
      </c>
      <c r="F13">
        <v>17</v>
      </c>
      <c r="R13">
        <v>3</v>
      </c>
      <c r="T13">
        <v>4</v>
      </c>
      <c r="U13">
        <f t="shared" si="0"/>
        <v>1</v>
      </c>
    </row>
    <row r="14" spans="1:21" x14ac:dyDescent="0.35">
      <c r="A14" s="9" t="s">
        <v>2060</v>
      </c>
      <c r="C14">
        <v>3</v>
      </c>
      <c r="E14">
        <v>4</v>
      </c>
      <c r="F14">
        <v>7</v>
      </c>
      <c r="R14">
        <v>8</v>
      </c>
      <c r="S14">
        <v>1</v>
      </c>
      <c r="T14">
        <v>4</v>
      </c>
      <c r="U14">
        <f t="shared" si="0"/>
        <v>-4</v>
      </c>
    </row>
    <row r="15" spans="1:21" x14ac:dyDescent="0.35">
      <c r="A15" s="9" t="s">
        <v>2054</v>
      </c>
      <c r="C15">
        <v>8</v>
      </c>
      <c r="D15">
        <v>1</v>
      </c>
      <c r="E15">
        <v>4</v>
      </c>
      <c r="F15">
        <v>13</v>
      </c>
      <c r="R15">
        <v>6</v>
      </c>
      <c r="S15">
        <v>1</v>
      </c>
      <c r="T15">
        <v>13</v>
      </c>
      <c r="U15">
        <f t="shared" si="0"/>
        <v>7</v>
      </c>
    </row>
    <row r="16" spans="1:21" x14ac:dyDescent="0.35">
      <c r="A16" s="9" t="s">
        <v>2065</v>
      </c>
      <c r="B16">
        <v>1</v>
      </c>
      <c r="C16">
        <v>6</v>
      </c>
      <c r="D16">
        <v>1</v>
      </c>
      <c r="E16">
        <v>13</v>
      </c>
      <c r="F16">
        <v>21</v>
      </c>
      <c r="R16">
        <v>11</v>
      </c>
      <c r="S16">
        <v>1</v>
      </c>
      <c r="T16">
        <v>26</v>
      </c>
      <c r="U16">
        <f t="shared" si="0"/>
        <v>15</v>
      </c>
    </row>
    <row r="17" spans="1:23" x14ac:dyDescent="0.35">
      <c r="A17" s="9" t="s">
        <v>2063</v>
      </c>
      <c r="B17">
        <v>4</v>
      </c>
      <c r="C17">
        <v>11</v>
      </c>
      <c r="D17">
        <v>1</v>
      </c>
      <c r="E17">
        <v>26</v>
      </c>
      <c r="F17">
        <v>42</v>
      </c>
      <c r="R17">
        <v>132</v>
      </c>
      <c r="S17">
        <v>2</v>
      </c>
      <c r="T17">
        <v>187</v>
      </c>
      <c r="U17">
        <f t="shared" si="0"/>
        <v>55</v>
      </c>
    </row>
    <row r="18" spans="1:23" x14ac:dyDescent="0.35">
      <c r="A18" s="9" t="s">
        <v>2070</v>
      </c>
      <c r="B18">
        <v>23</v>
      </c>
      <c r="C18">
        <v>132</v>
      </c>
      <c r="D18">
        <v>2</v>
      </c>
      <c r="E18">
        <v>187</v>
      </c>
      <c r="F18">
        <v>344</v>
      </c>
      <c r="R18">
        <v>4</v>
      </c>
      <c r="T18">
        <v>4</v>
      </c>
      <c r="U18">
        <f t="shared" si="0"/>
        <v>0</v>
      </c>
    </row>
    <row r="19" spans="1:23" x14ac:dyDescent="0.35">
      <c r="A19" s="9" t="s">
        <v>2066</v>
      </c>
      <c r="C19">
        <v>4</v>
      </c>
      <c r="E19">
        <v>4</v>
      </c>
      <c r="F19">
        <v>8</v>
      </c>
      <c r="R19">
        <v>30</v>
      </c>
      <c r="T19">
        <v>49</v>
      </c>
      <c r="U19">
        <f t="shared" si="0"/>
        <v>19</v>
      </c>
    </row>
    <row r="20" spans="1:23" x14ac:dyDescent="0.35">
      <c r="A20" s="9" t="s">
        <v>2061</v>
      </c>
      <c r="B20">
        <v>6</v>
      </c>
      <c r="C20">
        <v>30</v>
      </c>
      <c r="E20">
        <v>49</v>
      </c>
      <c r="F20">
        <v>85</v>
      </c>
      <c r="R20">
        <v>9</v>
      </c>
      <c r="T20">
        <v>5</v>
      </c>
      <c r="U20">
        <f t="shared" si="0"/>
        <v>-4</v>
      </c>
    </row>
    <row r="21" spans="1:23" x14ac:dyDescent="0.35">
      <c r="A21" s="9" t="s">
        <v>2050</v>
      </c>
      <c r="C21">
        <v>9</v>
      </c>
      <c r="E21">
        <v>5</v>
      </c>
      <c r="F21">
        <v>14</v>
      </c>
      <c r="R21">
        <v>5</v>
      </c>
      <c r="S21">
        <v>1</v>
      </c>
      <c r="T21">
        <v>9</v>
      </c>
      <c r="U21">
        <f t="shared" si="0"/>
        <v>4</v>
      </c>
    </row>
    <row r="22" spans="1:23" x14ac:dyDescent="0.35">
      <c r="A22" s="9" t="s">
        <v>2051</v>
      </c>
      <c r="B22">
        <v>1</v>
      </c>
      <c r="C22">
        <v>5</v>
      </c>
      <c r="D22">
        <v>1</v>
      </c>
      <c r="E22">
        <v>9</v>
      </c>
      <c r="F22">
        <v>16</v>
      </c>
      <c r="R22">
        <v>3</v>
      </c>
      <c r="T22">
        <v>11</v>
      </c>
      <c r="U22">
        <f t="shared" si="0"/>
        <v>8</v>
      </c>
    </row>
    <row r="23" spans="1:23" x14ac:dyDescent="0.35">
      <c r="A23" s="9" t="s">
        <v>2052</v>
      </c>
      <c r="B23">
        <v>3</v>
      </c>
      <c r="C23">
        <v>3</v>
      </c>
      <c r="E23">
        <v>11</v>
      </c>
      <c r="F23">
        <v>17</v>
      </c>
      <c r="R23">
        <v>7</v>
      </c>
      <c r="T23">
        <v>14</v>
      </c>
      <c r="U23">
        <f t="shared" si="0"/>
        <v>7</v>
      </c>
    </row>
    <row r="24" spans="1:23" x14ac:dyDescent="0.35">
      <c r="A24" s="9" t="s">
        <v>2067</v>
      </c>
      <c r="C24">
        <v>7</v>
      </c>
      <c r="E24">
        <v>14</v>
      </c>
      <c r="F24">
        <v>21</v>
      </c>
      <c r="R24">
        <v>15</v>
      </c>
      <c r="S24">
        <v>2</v>
      </c>
      <c r="T24">
        <v>17</v>
      </c>
      <c r="U24">
        <f t="shared" si="0"/>
        <v>2</v>
      </c>
    </row>
    <row r="25" spans="1:23" x14ac:dyDescent="0.35">
      <c r="A25" s="9" t="s">
        <v>2055</v>
      </c>
      <c r="B25">
        <v>1</v>
      </c>
      <c r="C25">
        <v>15</v>
      </c>
      <c r="D25">
        <v>2</v>
      </c>
      <c r="E25">
        <v>17</v>
      </c>
      <c r="F25">
        <v>35</v>
      </c>
      <c r="R25">
        <v>16</v>
      </c>
      <c r="S25">
        <v>1</v>
      </c>
      <c r="T25">
        <v>28</v>
      </c>
      <c r="U25">
        <f t="shared" si="0"/>
        <v>12</v>
      </c>
    </row>
    <row r="26" spans="1:23" x14ac:dyDescent="0.35">
      <c r="A26" s="9" t="s">
        <v>2068</v>
      </c>
      <c r="C26">
        <v>16</v>
      </c>
      <c r="D26">
        <v>1</v>
      </c>
      <c r="E26">
        <v>28</v>
      </c>
      <c r="F26">
        <v>45</v>
      </c>
      <c r="R26">
        <v>12</v>
      </c>
      <c r="S26">
        <v>1</v>
      </c>
      <c r="T26">
        <v>36</v>
      </c>
      <c r="U26">
        <f t="shared" si="0"/>
        <v>24</v>
      </c>
    </row>
    <row r="27" spans="1:23" x14ac:dyDescent="0.35">
      <c r="A27" s="9" t="s">
        <v>2069</v>
      </c>
      <c r="B27">
        <v>2</v>
      </c>
      <c r="C27">
        <v>12</v>
      </c>
      <c r="D27">
        <v>1</v>
      </c>
      <c r="E27">
        <v>36</v>
      </c>
      <c r="F27">
        <v>51</v>
      </c>
      <c r="T27">
        <v>3</v>
      </c>
      <c r="U27">
        <f t="shared" si="0"/>
        <v>3</v>
      </c>
    </row>
    <row r="28" spans="1:23" x14ac:dyDescent="0.35">
      <c r="A28" s="9" t="s">
        <v>2062</v>
      </c>
      <c r="E28">
        <v>3</v>
      </c>
      <c r="F28">
        <v>3</v>
      </c>
    </row>
    <row r="29" spans="1:23" x14ac:dyDescent="0.35">
      <c r="A29" s="9" t="s">
        <v>2034</v>
      </c>
      <c r="B29">
        <v>57</v>
      </c>
      <c r="C29">
        <v>364</v>
      </c>
      <c r="D29">
        <v>14</v>
      </c>
      <c r="E29">
        <v>565</v>
      </c>
      <c r="F29">
        <v>1000</v>
      </c>
    </row>
    <row r="30" spans="1:23" x14ac:dyDescent="0.35">
      <c r="A30" s="62"/>
    </row>
    <row r="31" spans="1:23" x14ac:dyDescent="0.35">
      <c r="A31" s="9"/>
    </row>
    <row r="32" spans="1:23" x14ac:dyDescent="0.35">
      <c r="A32" s="8" t="s">
        <v>6</v>
      </c>
      <c r="B32" t="s">
        <v>2037</v>
      </c>
      <c r="R32">
        <v>11</v>
      </c>
      <c r="S32">
        <v>60</v>
      </c>
      <c r="T32">
        <v>5</v>
      </c>
      <c r="U32">
        <v>102</v>
      </c>
      <c r="W32">
        <f>U32-S32</f>
        <v>42</v>
      </c>
    </row>
    <row r="33" spans="1:23" x14ac:dyDescent="0.35">
      <c r="R33">
        <v>4</v>
      </c>
      <c r="S33">
        <v>20</v>
      </c>
      <c r="U33">
        <v>22</v>
      </c>
      <c r="W33">
        <f t="shared" ref="W33:W40" si="1">U33-S33</f>
        <v>2</v>
      </c>
    </row>
    <row r="34" spans="1:23" x14ac:dyDescent="0.35">
      <c r="A34" s="8" t="s">
        <v>2035</v>
      </c>
      <c r="B34" s="8" t="s">
        <v>2036</v>
      </c>
      <c r="R34">
        <v>1</v>
      </c>
      <c r="S34">
        <v>23</v>
      </c>
      <c r="T34">
        <v>3</v>
      </c>
      <c r="U34">
        <v>21</v>
      </c>
      <c r="W34">
        <f t="shared" si="1"/>
        <v>-2</v>
      </c>
    </row>
    <row r="35" spans="1:23" x14ac:dyDescent="0.35">
      <c r="A35" s="8" t="s">
        <v>2033</v>
      </c>
      <c r="B35" t="s">
        <v>74</v>
      </c>
      <c r="C35" t="s">
        <v>14</v>
      </c>
      <c r="D35" t="s">
        <v>47</v>
      </c>
      <c r="E35" t="s">
        <v>20</v>
      </c>
      <c r="F35" t="s">
        <v>2034</v>
      </c>
      <c r="U35">
        <v>4</v>
      </c>
      <c r="W35">
        <f t="shared" si="1"/>
        <v>4</v>
      </c>
    </row>
    <row r="36" spans="1:23" x14ac:dyDescent="0.35">
      <c r="A36" s="9" t="s">
        <v>2038</v>
      </c>
      <c r="B36">
        <v>11</v>
      </c>
      <c r="C36">
        <v>60</v>
      </c>
      <c r="D36">
        <v>5</v>
      </c>
      <c r="E36">
        <v>102</v>
      </c>
      <c r="F36">
        <v>178</v>
      </c>
      <c r="R36">
        <v>10</v>
      </c>
      <c r="S36">
        <v>66</v>
      </c>
      <c r="U36">
        <v>99</v>
      </c>
      <c r="W36">
        <f t="shared" si="1"/>
        <v>33</v>
      </c>
    </row>
    <row r="37" spans="1:23" x14ac:dyDescent="0.35">
      <c r="A37" s="9" t="s">
        <v>2039</v>
      </c>
      <c r="B37">
        <v>4</v>
      </c>
      <c r="C37">
        <v>20</v>
      </c>
      <c r="E37">
        <v>22</v>
      </c>
      <c r="F37">
        <v>46</v>
      </c>
      <c r="R37">
        <v>4</v>
      </c>
      <c r="S37">
        <v>11</v>
      </c>
      <c r="T37">
        <v>1</v>
      </c>
      <c r="U37">
        <v>26</v>
      </c>
      <c r="W37">
        <f t="shared" si="1"/>
        <v>15</v>
      </c>
    </row>
    <row r="38" spans="1:23" x14ac:dyDescent="0.35">
      <c r="A38" s="9" t="s">
        <v>2040</v>
      </c>
      <c r="B38">
        <v>1</v>
      </c>
      <c r="C38">
        <v>23</v>
      </c>
      <c r="D38">
        <v>3</v>
      </c>
      <c r="E38">
        <v>21</v>
      </c>
      <c r="F38">
        <v>48</v>
      </c>
      <c r="R38">
        <v>2</v>
      </c>
      <c r="S38">
        <v>24</v>
      </c>
      <c r="T38">
        <v>1</v>
      </c>
      <c r="U38">
        <v>40</v>
      </c>
      <c r="W38">
        <f t="shared" si="1"/>
        <v>16</v>
      </c>
    </row>
    <row r="39" spans="1:23" x14ac:dyDescent="0.35">
      <c r="A39" s="9" t="s">
        <v>2041</v>
      </c>
      <c r="E39">
        <v>4</v>
      </c>
      <c r="F39">
        <v>4</v>
      </c>
      <c r="R39">
        <v>2</v>
      </c>
      <c r="S39">
        <v>28</v>
      </c>
      <c r="T39">
        <v>2</v>
      </c>
      <c r="U39">
        <v>64</v>
      </c>
      <c r="W39">
        <f t="shared" si="1"/>
        <v>36</v>
      </c>
    </row>
    <row r="40" spans="1:23" x14ac:dyDescent="0.35">
      <c r="A40" s="9" t="s">
        <v>2042</v>
      </c>
      <c r="B40">
        <v>10</v>
      </c>
      <c r="C40">
        <v>66</v>
      </c>
      <c r="E40">
        <v>99</v>
      </c>
      <c r="F40">
        <v>175</v>
      </c>
      <c r="R40">
        <v>23</v>
      </c>
      <c r="S40">
        <v>132</v>
      </c>
      <c r="T40">
        <v>2</v>
      </c>
      <c r="U40">
        <v>187</v>
      </c>
      <c r="W40">
        <f t="shared" si="1"/>
        <v>55</v>
      </c>
    </row>
    <row r="41" spans="1:23" x14ac:dyDescent="0.35">
      <c r="A41" s="9" t="s">
        <v>2043</v>
      </c>
      <c r="B41">
        <v>4</v>
      </c>
      <c r="C41">
        <v>11</v>
      </c>
      <c r="D41">
        <v>1</v>
      </c>
      <c r="E41">
        <v>26</v>
      </c>
      <c r="F41">
        <v>42</v>
      </c>
    </row>
    <row r="42" spans="1:23" x14ac:dyDescent="0.35">
      <c r="A42" s="9" t="s">
        <v>2044</v>
      </c>
      <c r="B42">
        <v>2</v>
      </c>
      <c r="C42">
        <v>24</v>
      </c>
      <c r="D42">
        <v>1</v>
      </c>
      <c r="E42">
        <v>40</v>
      </c>
      <c r="F42">
        <v>67</v>
      </c>
    </row>
    <row r="43" spans="1:23" x14ac:dyDescent="0.35">
      <c r="A43" s="9" t="s">
        <v>2045</v>
      </c>
      <c r="B43">
        <v>2</v>
      </c>
      <c r="C43">
        <v>28</v>
      </c>
      <c r="D43">
        <v>2</v>
      </c>
      <c r="E43">
        <v>64</v>
      </c>
      <c r="F43">
        <v>96</v>
      </c>
    </row>
    <row r="44" spans="1:23" x14ac:dyDescent="0.35">
      <c r="A44" s="9" t="s">
        <v>2046</v>
      </c>
      <c r="B44">
        <v>23</v>
      </c>
      <c r="C44">
        <v>132</v>
      </c>
      <c r="D44">
        <v>2</v>
      </c>
      <c r="E44">
        <v>187</v>
      </c>
      <c r="F44">
        <v>344</v>
      </c>
    </row>
    <row r="45" spans="1:23" x14ac:dyDescent="0.35">
      <c r="A45" s="9" t="s">
        <v>2034</v>
      </c>
      <c r="B45">
        <v>57</v>
      </c>
      <c r="C45">
        <v>364</v>
      </c>
      <c r="D45">
        <v>14</v>
      </c>
      <c r="E45">
        <v>565</v>
      </c>
      <c r="F45">
        <v>1000</v>
      </c>
    </row>
    <row r="46" spans="1:23" x14ac:dyDescent="0.35">
      <c r="A46" s="62"/>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A9AF-E2D4-4259-BC27-CD3F1D24C730}">
  <sheetPr codeName="Sheet4"/>
  <dimension ref="A1:H19"/>
  <sheetViews>
    <sheetView workbookViewId="0">
      <selection activeCell="H19" sqref="H19"/>
    </sheetView>
  </sheetViews>
  <sheetFormatPr defaultRowHeight="15.5" x14ac:dyDescent="0.35"/>
  <cols>
    <col min="1" max="1" width="27.58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17" t="s">
        <v>2031</v>
      </c>
      <c r="B1" s="18" t="s">
        <v>2037</v>
      </c>
    </row>
    <row r="2" spans="1:6" x14ac:dyDescent="0.35">
      <c r="A2" s="17" t="s">
        <v>2085</v>
      </c>
      <c r="B2" s="18" t="s">
        <v>2037</v>
      </c>
    </row>
    <row r="4" spans="1:6" x14ac:dyDescent="0.35">
      <c r="A4" s="17" t="s">
        <v>2035</v>
      </c>
      <c r="B4" s="17" t="s">
        <v>2036</v>
      </c>
      <c r="C4" s="18"/>
      <c r="D4" s="18"/>
      <c r="E4" s="18"/>
      <c r="F4" s="18"/>
    </row>
    <row r="5" spans="1:6" x14ac:dyDescent="0.35">
      <c r="A5" s="17" t="s">
        <v>2033</v>
      </c>
      <c r="B5" s="18" t="s">
        <v>74</v>
      </c>
      <c r="C5" s="18" t="s">
        <v>14</v>
      </c>
      <c r="D5" s="18" t="s">
        <v>47</v>
      </c>
      <c r="E5" s="18" t="s">
        <v>20</v>
      </c>
      <c r="F5" s="18" t="s">
        <v>2034</v>
      </c>
    </row>
    <row r="6" spans="1:6" x14ac:dyDescent="0.35">
      <c r="A6" s="19" t="s">
        <v>2073</v>
      </c>
      <c r="B6" s="18">
        <v>6</v>
      </c>
      <c r="C6" s="18">
        <v>36</v>
      </c>
      <c r="D6" s="18">
        <v>1</v>
      </c>
      <c r="E6" s="18">
        <v>49</v>
      </c>
      <c r="F6" s="18">
        <v>92</v>
      </c>
    </row>
    <row r="7" spans="1:6" x14ac:dyDescent="0.35">
      <c r="A7" s="19" t="s">
        <v>2074</v>
      </c>
      <c r="B7" s="18">
        <v>7</v>
      </c>
      <c r="C7" s="18">
        <v>28</v>
      </c>
      <c r="D7" s="18"/>
      <c r="E7" s="18">
        <v>44</v>
      </c>
      <c r="F7" s="18">
        <v>79</v>
      </c>
    </row>
    <row r="8" spans="1:6" x14ac:dyDescent="0.35">
      <c r="A8" s="19" t="s">
        <v>2075</v>
      </c>
      <c r="B8" s="18">
        <v>4</v>
      </c>
      <c r="C8" s="18">
        <v>33</v>
      </c>
      <c r="D8" s="18"/>
      <c r="E8" s="18">
        <v>49</v>
      </c>
      <c r="F8" s="18">
        <v>86</v>
      </c>
    </row>
    <row r="9" spans="1:6" x14ac:dyDescent="0.35">
      <c r="A9" s="19" t="s">
        <v>2076</v>
      </c>
      <c r="B9" s="18">
        <v>1</v>
      </c>
      <c r="C9" s="18">
        <v>30</v>
      </c>
      <c r="D9" s="18">
        <v>1</v>
      </c>
      <c r="E9" s="18">
        <v>46</v>
      </c>
      <c r="F9" s="18">
        <v>78</v>
      </c>
    </row>
    <row r="10" spans="1:6" x14ac:dyDescent="0.35">
      <c r="A10" s="19" t="s">
        <v>2077</v>
      </c>
      <c r="B10" s="18">
        <v>3</v>
      </c>
      <c r="C10" s="18">
        <v>35</v>
      </c>
      <c r="D10" s="18">
        <v>2</v>
      </c>
      <c r="E10" s="18">
        <v>46</v>
      </c>
      <c r="F10" s="18">
        <v>86</v>
      </c>
    </row>
    <row r="11" spans="1:6" x14ac:dyDescent="0.35">
      <c r="A11" s="19" t="s">
        <v>2078</v>
      </c>
      <c r="B11" s="18">
        <v>3</v>
      </c>
      <c r="C11" s="18">
        <v>28</v>
      </c>
      <c r="D11" s="18">
        <v>1</v>
      </c>
      <c r="E11" s="18">
        <v>55</v>
      </c>
      <c r="F11" s="18">
        <v>87</v>
      </c>
    </row>
    <row r="12" spans="1:6" x14ac:dyDescent="0.35">
      <c r="A12" s="19" t="s">
        <v>2079</v>
      </c>
      <c r="B12" s="18">
        <v>4</v>
      </c>
      <c r="C12" s="18">
        <v>31</v>
      </c>
      <c r="D12" s="18">
        <v>1</v>
      </c>
      <c r="E12" s="18">
        <v>58</v>
      </c>
      <c r="F12" s="18">
        <v>94</v>
      </c>
    </row>
    <row r="13" spans="1:6" x14ac:dyDescent="0.35">
      <c r="A13" s="19" t="s">
        <v>2080</v>
      </c>
      <c r="B13" s="18">
        <v>8</v>
      </c>
      <c r="C13" s="18">
        <v>35</v>
      </c>
      <c r="D13" s="18">
        <v>1</v>
      </c>
      <c r="E13" s="18">
        <v>41</v>
      </c>
      <c r="F13" s="18">
        <v>85</v>
      </c>
    </row>
    <row r="14" spans="1:6" x14ac:dyDescent="0.35">
      <c r="A14" s="19" t="s">
        <v>2081</v>
      </c>
      <c r="B14" s="18">
        <v>5</v>
      </c>
      <c r="C14" s="18">
        <v>23</v>
      </c>
      <c r="D14" s="18"/>
      <c r="E14" s="18">
        <v>45</v>
      </c>
      <c r="F14" s="18">
        <v>73</v>
      </c>
    </row>
    <row r="15" spans="1:6" x14ac:dyDescent="0.35">
      <c r="A15" s="19" t="s">
        <v>2082</v>
      </c>
      <c r="B15" s="18">
        <v>6</v>
      </c>
      <c r="C15" s="18">
        <v>26</v>
      </c>
      <c r="D15" s="18">
        <v>1</v>
      </c>
      <c r="E15" s="18">
        <v>45</v>
      </c>
      <c r="F15" s="18">
        <v>78</v>
      </c>
    </row>
    <row r="16" spans="1:6" x14ac:dyDescent="0.35">
      <c r="A16" s="19" t="s">
        <v>2083</v>
      </c>
      <c r="B16" s="18">
        <v>3</v>
      </c>
      <c r="C16" s="18">
        <v>27</v>
      </c>
      <c r="D16" s="18">
        <v>3</v>
      </c>
      <c r="E16" s="18">
        <v>45</v>
      </c>
      <c r="F16" s="18">
        <v>78</v>
      </c>
    </row>
    <row r="17" spans="1:8" x14ac:dyDescent="0.35">
      <c r="A17" s="19" t="s">
        <v>2084</v>
      </c>
      <c r="B17" s="18">
        <v>7</v>
      </c>
      <c r="C17" s="18">
        <v>32</v>
      </c>
      <c r="D17" s="18">
        <v>3</v>
      </c>
      <c r="E17" s="18">
        <v>42</v>
      </c>
      <c r="F17" s="18">
        <v>84</v>
      </c>
    </row>
    <row r="18" spans="1:8" x14ac:dyDescent="0.35">
      <c r="A18" s="19" t="s">
        <v>2034</v>
      </c>
      <c r="B18" s="18">
        <v>57</v>
      </c>
      <c r="C18" s="18">
        <v>364</v>
      </c>
      <c r="D18" s="18">
        <v>14</v>
      </c>
      <c r="E18" s="18">
        <v>565</v>
      </c>
      <c r="F18" s="18">
        <v>1000</v>
      </c>
    </row>
    <row r="19" spans="1:8" x14ac:dyDescent="0.35">
      <c r="A19" s="64"/>
      <c r="H19" s="5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A4AB2-7818-4736-BA55-51D41FE58FF4}">
  <sheetPr codeName="Sheet5"/>
  <dimension ref="A1:K35"/>
  <sheetViews>
    <sheetView workbookViewId="0">
      <selection activeCell="B11" sqref="B11"/>
    </sheetView>
  </sheetViews>
  <sheetFormatPr defaultRowHeight="15.5" x14ac:dyDescent="0.35"/>
  <cols>
    <col min="1" max="1" width="15" customWidth="1"/>
    <col min="2" max="5" width="11.58203125" customWidth="1"/>
    <col min="6" max="8" width="11.58203125" style="4" customWidth="1"/>
    <col min="9" max="9" width="4.1640625" customWidth="1"/>
  </cols>
  <sheetData>
    <row r="1" spans="1:11" s="14" customFormat="1" ht="46" customHeight="1" thickBot="1" x14ac:dyDescent="0.4">
      <c r="A1" s="21" t="s">
        <v>2086</v>
      </c>
      <c r="B1" s="21" t="s">
        <v>2087</v>
      </c>
      <c r="C1" s="21" t="s">
        <v>2088</v>
      </c>
      <c r="D1" s="21" t="s">
        <v>2105</v>
      </c>
      <c r="E1" s="21" t="s">
        <v>2089</v>
      </c>
      <c r="F1" s="22" t="s">
        <v>2090</v>
      </c>
      <c r="G1" s="22" t="s">
        <v>2091</v>
      </c>
      <c r="H1" s="22" t="s">
        <v>2092</v>
      </c>
    </row>
    <row r="2" spans="1:11" ht="16" thickBot="1" x14ac:dyDescent="0.4">
      <c r="A2" s="20" t="s">
        <v>2093</v>
      </c>
      <c r="B2" s="20">
        <f>COUNTIFS(Crowdfunding!D:D,"&lt;1000", Crowdfunding!F:F, "successful")</f>
        <v>30</v>
      </c>
      <c r="C2" s="20">
        <f>COUNTIFS(Crowdfunding!D:D,"&lt;1000", Crowdfunding!F:F, "failed")</f>
        <v>20</v>
      </c>
      <c r="D2" s="20">
        <f>COUNTIFS(Crowdfunding!D:D,"&lt;1000", Crowdfunding!F:F, "canceled")</f>
        <v>1</v>
      </c>
      <c r="E2" s="20">
        <f>SUM(B2:D2)</f>
        <v>51</v>
      </c>
      <c r="F2" s="23">
        <f>B2/$E$2</f>
        <v>0.58823529411764708</v>
      </c>
      <c r="G2" s="23">
        <f t="shared" ref="G2:H2" si="0">C2/$E$2</f>
        <v>0.39215686274509803</v>
      </c>
      <c r="H2" s="23">
        <f t="shared" si="0"/>
        <v>1.9607843137254902E-2</v>
      </c>
    </row>
    <row r="3" spans="1:11" ht="16" thickBot="1" x14ac:dyDescent="0.4">
      <c r="A3" s="20" t="s">
        <v>2094</v>
      </c>
      <c r="B3" s="20">
        <f>COUNTIFS(Crowdfunding!D:D,"&gt;=1000", Crowdfunding!D:D,"&lt;5000", Crowdfunding!F:F, "successful")</f>
        <v>191</v>
      </c>
      <c r="C3" s="20">
        <f>COUNTIFS(Crowdfunding!D:D,"&gt;=1000", Crowdfunding!D:D,"&lt;5000", Crowdfunding!F:F, "failed")</f>
        <v>38</v>
      </c>
      <c r="D3" s="20">
        <f>COUNTIFS(Crowdfunding!D:D,"&gt;=1000", Crowdfunding!D:D,"&lt;5000", Crowdfunding!F:F, "canceled")</f>
        <v>2</v>
      </c>
      <c r="E3" s="20">
        <f t="shared" ref="E3:E13" si="1">SUM(B3:D3)</f>
        <v>231</v>
      </c>
      <c r="F3" s="23">
        <f>B3/$E$3</f>
        <v>0.82683982683982682</v>
      </c>
      <c r="G3" s="23">
        <f t="shared" ref="G3:H3" si="2">C3/$E$3</f>
        <v>0.16450216450216451</v>
      </c>
      <c r="H3" s="23">
        <f t="shared" si="2"/>
        <v>8.658008658008658E-3</v>
      </c>
    </row>
    <row r="4" spans="1:11" ht="16" thickBot="1" x14ac:dyDescent="0.4">
      <c r="A4" s="20" t="s">
        <v>2095</v>
      </c>
      <c r="B4" s="20">
        <f>COUNTIFS(Crowdfunding!D:D,"&gt;=5000", Crowdfunding!D:D,"&lt;10000", Crowdfunding!F:F, "successful")</f>
        <v>164</v>
      </c>
      <c r="C4" s="20">
        <f>COUNTIFS(Crowdfunding!D:D,"&gt;=5000", Crowdfunding!D:D,"&lt;10000", Crowdfunding!F:F, "failed")</f>
        <v>126</v>
      </c>
      <c r="D4" s="20">
        <f>COUNTIFS(Crowdfunding!D:D,"&gt;=5000", Crowdfunding!D:D,"&lt;10000", Crowdfunding!F:F, "canceled")</f>
        <v>25</v>
      </c>
      <c r="E4" s="20">
        <f t="shared" si="1"/>
        <v>315</v>
      </c>
      <c r="F4" s="23">
        <f>B4/$E$4</f>
        <v>0.52063492063492067</v>
      </c>
      <c r="G4" s="23">
        <f t="shared" ref="G4:H4" si="3">C4/$E$4</f>
        <v>0.4</v>
      </c>
      <c r="H4" s="23">
        <f t="shared" si="3"/>
        <v>7.9365079365079361E-2</v>
      </c>
    </row>
    <row r="5" spans="1:11" ht="16" thickBot="1" x14ac:dyDescent="0.4">
      <c r="A5" s="20" t="s">
        <v>2096</v>
      </c>
      <c r="B5" s="20">
        <f>COUNTIFS(Crowdfunding!D:D,"&gt;=10000", Crowdfunding!D:D,"&lt;15000", Crowdfunding!F:F, "successful")</f>
        <v>4</v>
      </c>
      <c r="C5" s="20">
        <f>COUNTIFS(Crowdfunding!D:D,"&gt;=10000", Crowdfunding!D:D,"&lt;15000", Crowdfunding!F:F, "failed")</f>
        <v>5</v>
      </c>
      <c r="D5" s="20">
        <f>COUNTIFS(Crowdfunding!D:D,"&gt;=10000", Crowdfunding!D:D,"&lt;15000", Crowdfunding!F:F, "canceled")</f>
        <v>0</v>
      </c>
      <c r="E5" s="20">
        <f t="shared" si="1"/>
        <v>9</v>
      </c>
      <c r="F5" s="23">
        <f>B5/$E$5</f>
        <v>0.44444444444444442</v>
      </c>
      <c r="G5" s="23">
        <f t="shared" ref="G5:H5" si="4">C5/$E$5</f>
        <v>0.55555555555555558</v>
      </c>
      <c r="H5" s="23">
        <f t="shared" si="4"/>
        <v>0</v>
      </c>
    </row>
    <row r="6" spans="1:11" ht="16" thickBot="1" x14ac:dyDescent="0.4">
      <c r="A6" s="20" t="s">
        <v>2097</v>
      </c>
      <c r="B6" s="20">
        <f>COUNTIFS(Crowdfunding!D:D,"&gt;=15000", Crowdfunding!D:D,"&lt;20000", Crowdfunding!F:F, "successful")</f>
        <v>10</v>
      </c>
      <c r="C6" s="20">
        <f>COUNTIFS(Crowdfunding!D:D,"&gt;=15000", Crowdfunding!D:D,"&lt;20000", Crowdfunding!F:F, "failed")</f>
        <v>0</v>
      </c>
      <c r="D6" s="20">
        <f>COUNTIFS(Crowdfunding!D:D,"&gt;=15000", Crowdfunding!D:D,"&lt;20000", Crowdfunding!F:F, "canceled")</f>
        <v>0</v>
      </c>
      <c r="E6" s="20">
        <f t="shared" si="1"/>
        <v>10</v>
      </c>
      <c r="F6" s="23">
        <f>B6/$E$6</f>
        <v>1</v>
      </c>
      <c r="G6" s="23">
        <f t="shared" ref="G6:H6" si="5">C6/$E$6</f>
        <v>0</v>
      </c>
      <c r="H6" s="23">
        <f t="shared" si="5"/>
        <v>0</v>
      </c>
    </row>
    <row r="7" spans="1:11" ht="16" thickBot="1" x14ac:dyDescent="0.4">
      <c r="A7" s="20" t="s">
        <v>2098</v>
      </c>
      <c r="B7" s="20">
        <f>COUNTIFS(Crowdfunding!D:D,"&gt;=20000", Crowdfunding!D:D,"&lt;25000", Crowdfunding!F:F, "successful")</f>
        <v>7</v>
      </c>
      <c r="C7" s="20">
        <f>COUNTIFS(Crowdfunding!D:D,"&gt;=20000", Crowdfunding!D:D,"&lt;25000", Crowdfunding!F:F, "failed")</f>
        <v>0</v>
      </c>
      <c r="D7" s="20">
        <f>COUNTIFS(Crowdfunding!D:D,"&gt;=20000", Crowdfunding!D:D,"&lt;25000", Crowdfunding!F:F, "canceled")</f>
        <v>0</v>
      </c>
      <c r="E7" s="20">
        <f t="shared" si="1"/>
        <v>7</v>
      </c>
      <c r="F7" s="23">
        <f>B7/$E$7</f>
        <v>1</v>
      </c>
      <c r="G7" s="23">
        <f t="shared" ref="G7:H7" si="6">C7/$E$7</f>
        <v>0</v>
      </c>
      <c r="H7" s="23">
        <f t="shared" si="6"/>
        <v>0</v>
      </c>
    </row>
    <row r="8" spans="1:11" ht="16" thickBot="1" x14ac:dyDescent="0.4">
      <c r="A8" s="20" t="s">
        <v>2099</v>
      </c>
      <c r="B8" s="20">
        <f>COUNTIFS(Crowdfunding!D:D,"&gt;=25000", Crowdfunding!D:D,"&lt;30000", Crowdfunding!F:F, "successful")</f>
        <v>11</v>
      </c>
      <c r="C8" s="20">
        <f>COUNTIFS(Crowdfunding!D:D,"&gt;=25000", Crowdfunding!D:D,"&lt;30000", Crowdfunding!F:F, "failed")</f>
        <v>3</v>
      </c>
      <c r="D8" s="20">
        <f>COUNTIFS(Crowdfunding!D:D,"&gt;=25000", Crowdfunding!D:D,"&lt;30000", Crowdfunding!F:F, "canceled")</f>
        <v>0</v>
      </c>
      <c r="E8" s="20">
        <f t="shared" si="1"/>
        <v>14</v>
      </c>
      <c r="F8" s="23">
        <f>B8/$E$8</f>
        <v>0.7857142857142857</v>
      </c>
      <c r="G8" s="23">
        <f t="shared" ref="G8:H8" si="7">C8/$E$8</f>
        <v>0.21428571428571427</v>
      </c>
      <c r="H8" s="23">
        <f t="shared" si="7"/>
        <v>0</v>
      </c>
    </row>
    <row r="9" spans="1:11" ht="16" thickBot="1" x14ac:dyDescent="0.4">
      <c r="A9" s="20" t="s">
        <v>2100</v>
      </c>
      <c r="B9" s="20">
        <f>COUNTIFS(Crowdfunding!D:D,"&gt;=30000", Crowdfunding!D:D,"&lt;35000", Crowdfunding!F:F, "successful")</f>
        <v>7</v>
      </c>
      <c r="C9" s="20">
        <f>COUNTIFS(Crowdfunding!D:D,"&gt;=30000", Crowdfunding!D:D,"&lt;35000", Crowdfunding!F:F, "failed")</f>
        <v>0</v>
      </c>
      <c r="D9" s="20">
        <f>COUNTIFS(Crowdfunding!D:D,"&gt;=30000", Crowdfunding!D:D,"&lt;35000", Crowdfunding!F:F, "canceled")</f>
        <v>0</v>
      </c>
      <c r="E9" s="20">
        <f t="shared" si="1"/>
        <v>7</v>
      </c>
      <c r="F9" s="23">
        <f>B9/$E$9</f>
        <v>1</v>
      </c>
      <c r="G9" s="23">
        <f t="shared" ref="G9:H9" si="8">C9/$E$9</f>
        <v>0</v>
      </c>
      <c r="H9" s="23">
        <f t="shared" si="8"/>
        <v>0</v>
      </c>
    </row>
    <row r="10" spans="1:11" ht="16" thickBot="1" x14ac:dyDescent="0.4">
      <c r="A10" s="20" t="s">
        <v>2101</v>
      </c>
      <c r="B10" s="20">
        <f>COUNTIFS(Crowdfunding!D:D,"&gt;=35000", Crowdfunding!D:D,"&lt;40000", Crowdfunding!F:F, "successful")</f>
        <v>8</v>
      </c>
      <c r="C10" s="20">
        <f>COUNTIFS(Crowdfunding!D:D,"&gt;=35000", Crowdfunding!D:D,"&lt;40000", Crowdfunding!F:F, "failed")</f>
        <v>3</v>
      </c>
      <c r="D10" s="20">
        <f>COUNTIFS(Crowdfunding!D:D,"&gt;=35000", Crowdfunding!D:D,"&lt;40000", Crowdfunding!F:F, "canceled")</f>
        <v>1</v>
      </c>
      <c r="E10" s="20">
        <f t="shared" si="1"/>
        <v>12</v>
      </c>
      <c r="F10" s="23">
        <f>B10/$E$10</f>
        <v>0.66666666666666663</v>
      </c>
      <c r="G10" s="23">
        <f t="shared" ref="G10:H10" si="9">C10/$E$10</f>
        <v>0.25</v>
      </c>
      <c r="H10" s="23">
        <f t="shared" si="9"/>
        <v>8.3333333333333329E-2</v>
      </c>
    </row>
    <row r="11" spans="1:11" ht="16" thickBot="1" x14ac:dyDescent="0.4">
      <c r="A11" s="20" t="s">
        <v>2102</v>
      </c>
      <c r="B11" s="20">
        <f>COUNTIFS(Crowdfunding!D:D,"&gt;=40000", Crowdfunding!D:D,"&lt;45000", Crowdfunding!F:F, "successful")</f>
        <v>11</v>
      </c>
      <c r="C11" s="20">
        <f>COUNTIFS(Crowdfunding!D:D,"&gt;=40000", Crowdfunding!D:D,"&lt;45000", Crowdfunding!F:F, "failed")</f>
        <v>3</v>
      </c>
      <c r="D11" s="20">
        <f>COUNTIFS(Crowdfunding!D:D,"&gt;=40000", Crowdfunding!D:D,"&lt;45000", Crowdfunding!F:F, "canceled")</f>
        <v>0</v>
      </c>
      <c r="E11" s="20">
        <f t="shared" si="1"/>
        <v>14</v>
      </c>
      <c r="F11" s="23">
        <f>B11/$E$11</f>
        <v>0.7857142857142857</v>
      </c>
      <c r="G11" s="23">
        <f t="shared" ref="G11:H11" si="10">C11/$E$11</f>
        <v>0.21428571428571427</v>
      </c>
      <c r="H11" s="23">
        <f t="shared" si="10"/>
        <v>0</v>
      </c>
      <c r="J11" s="16"/>
    </row>
    <row r="12" spans="1:11" ht="16" thickBot="1" x14ac:dyDescent="0.4">
      <c r="A12" s="20" t="s">
        <v>2103</v>
      </c>
      <c r="B12" s="20">
        <f>COUNTIFS(Crowdfunding!D:D,"&gt;=45000", Crowdfunding!D:D,"&lt;50000", Crowdfunding!F:F, "successful")</f>
        <v>8</v>
      </c>
      <c r="C12" s="20">
        <f>COUNTIFS(Crowdfunding!D:D,"&gt;=45000", Crowdfunding!D:D,"&lt;50000", Crowdfunding!F:F, "failed")</f>
        <v>3</v>
      </c>
      <c r="D12" s="20">
        <f>COUNTIFS(Crowdfunding!D:D,"&gt;=45000", Crowdfunding!D:D,"&lt;50000", Crowdfunding!F:F, "canceled")</f>
        <v>0</v>
      </c>
      <c r="E12" s="20">
        <f t="shared" si="1"/>
        <v>11</v>
      </c>
      <c r="F12" s="23">
        <f>B12/$E$12</f>
        <v>0.72727272727272729</v>
      </c>
      <c r="G12" s="23">
        <f t="shared" ref="G12:H12" si="11">C12/$E$12</f>
        <v>0.27272727272727271</v>
      </c>
      <c r="H12" s="23">
        <f t="shared" si="11"/>
        <v>0</v>
      </c>
    </row>
    <row r="13" spans="1:11" s="14" customFormat="1" ht="31.5" thickBot="1" x14ac:dyDescent="0.4">
      <c r="A13" s="21" t="s">
        <v>2104</v>
      </c>
      <c r="B13" s="20">
        <f>COUNTIFS(Crowdfunding!D:D,"&gt;50000", Crowdfunding!F:F, "successful")</f>
        <v>114</v>
      </c>
      <c r="C13" s="20">
        <f>COUNTIFS(Crowdfunding!D:D,"&gt;50000", Crowdfunding!F:F, "failed")</f>
        <v>163</v>
      </c>
      <c r="D13" s="20">
        <f>COUNTIFS(Crowdfunding!D:D,"&gt;50000", Crowdfunding!F:F, "canceled")</f>
        <v>28</v>
      </c>
      <c r="E13" s="20">
        <f t="shared" si="1"/>
        <v>305</v>
      </c>
      <c r="F13" s="23">
        <f>B13/$E$13</f>
        <v>0.3737704918032787</v>
      </c>
      <c r="G13" s="23">
        <f t="shared" ref="G13:H13" si="12">C13/$E$13</f>
        <v>0.53442622950819674</v>
      </c>
      <c r="H13" s="23">
        <f t="shared" si="12"/>
        <v>9.1803278688524587E-2</v>
      </c>
      <c r="J13" s="15"/>
    </row>
    <row r="14" spans="1:11" x14ac:dyDescent="0.35">
      <c r="A14" s="63" t="s">
        <v>2164</v>
      </c>
    </row>
    <row r="15" spans="1:11" ht="25.5" customHeight="1" x14ac:dyDescent="0.35"/>
    <row r="16" spans="1:11" x14ac:dyDescent="0.35">
      <c r="A16" s="24"/>
      <c r="B16" s="24"/>
      <c r="C16" s="24"/>
      <c r="D16" s="24"/>
      <c r="E16" s="24"/>
      <c r="F16" s="71"/>
      <c r="G16" s="71"/>
      <c r="H16" s="71"/>
      <c r="I16" s="24"/>
      <c r="J16" s="24"/>
      <c r="K16" s="24"/>
    </row>
    <row r="17" spans="1:11" x14ac:dyDescent="0.35">
      <c r="A17" s="24"/>
      <c r="B17" s="24"/>
      <c r="C17" s="24"/>
      <c r="D17" s="24"/>
      <c r="E17" s="24"/>
      <c r="F17" s="71"/>
      <c r="G17" s="71"/>
      <c r="H17" s="71"/>
      <c r="I17" s="24"/>
      <c r="J17" s="24"/>
      <c r="K17" s="24"/>
    </row>
    <row r="18" spans="1:11" x14ac:dyDescent="0.35">
      <c r="A18" s="24"/>
      <c r="B18" s="24"/>
      <c r="C18" s="24"/>
      <c r="D18" s="24"/>
      <c r="E18" s="24"/>
      <c r="F18" s="71"/>
      <c r="G18" s="71"/>
      <c r="H18" s="71"/>
      <c r="I18" s="24"/>
      <c r="J18" s="24"/>
      <c r="K18" s="24"/>
    </row>
    <row r="19" spans="1:11" x14ac:dyDescent="0.35">
      <c r="A19" s="24"/>
      <c r="B19" s="24"/>
      <c r="C19" s="24"/>
      <c r="D19" s="24"/>
      <c r="E19" s="24"/>
      <c r="F19" s="71"/>
      <c r="G19" s="71"/>
      <c r="H19" s="71"/>
      <c r="I19" s="24"/>
      <c r="J19" s="24"/>
      <c r="K19" s="24"/>
    </row>
    <row r="20" spans="1:11" x14ac:dyDescent="0.35">
      <c r="A20" s="24"/>
      <c r="B20" s="24"/>
      <c r="C20" s="24"/>
      <c r="D20" s="24"/>
      <c r="E20" s="24"/>
      <c r="F20" s="71"/>
      <c r="G20" s="71"/>
      <c r="H20" s="71"/>
      <c r="I20" s="24"/>
      <c r="J20" s="24"/>
      <c r="K20" s="24"/>
    </row>
    <row r="21" spans="1:11" x14ac:dyDescent="0.35">
      <c r="A21" s="24"/>
      <c r="B21" s="24"/>
      <c r="C21" s="24"/>
      <c r="D21" s="24"/>
      <c r="E21" s="24"/>
      <c r="F21" s="71"/>
      <c r="G21" s="71"/>
      <c r="H21" s="71"/>
      <c r="I21" s="24"/>
      <c r="J21" s="24"/>
      <c r="K21" s="24"/>
    </row>
    <row r="22" spans="1:11" x14ac:dyDescent="0.35">
      <c r="A22" s="24"/>
      <c r="B22" s="24"/>
      <c r="C22" s="24"/>
      <c r="D22" s="24"/>
      <c r="E22" s="24"/>
      <c r="F22" s="71"/>
      <c r="G22" s="71"/>
      <c r="H22" s="71"/>
      <c r="I22" s="24"/>
      <c r="J22" s="24"/>
      <c r="K22" s="24"/>
    </row>
    <row r="23" spans="1:11" x14ac:dyDescent="0.35">
      <c r="A23" s="24"/>
      <c r="B23" s="24"/>
      <c r="C23" s="24"/>
      <c r="D23" s="24"/>
      <c r="E23" s="24"/>
      <c r="F23" s="71"/>
      <c r="G23" s="71"/>
      <c r="H23" s="71"/>
      <c r="I23" s="24"/>
      <c r="J23" s="24"/>
      <c r="K23" s="24"/>
    </row>
    <row r="24" spans="1:11" x14ac:dyDescent="0.35">
      <c r="A24" s="24"/>
      <c r="B24" s="24"/>
      <c r="C24" s="24"/>
      <c r="D24" s="24"/>
      <c r="E24" s="24"/>
      <c r="F24" s="71"/>
      <c r="G24" s="71"/>
      <c r="H24" s="71"/>
      <c r="I24" s="24"/>
      <c r="J24" s="24"/>
      <c r="K24" s="24"/>
    </row>
    <row r="25" spans="1:11" x14ac:dyDescent="0.35">
      <c r="A25" s="24"/>
      <c r="B25" s="24"/>
      <c r="C25" s="24"/>
      <c r="D25" s="24"/>
      <c r="E25" s="24"/>
      <c r="F25" s="71"/>
      <c r="G25" s="71"/>
      <c r="H25" s="71"/>
      <c r="I25" s="24"/>
      <c r="J25" s="24"/>
      <c r="K25" s="24"/>
    </row>
    <row r="26" spans="1:11" x14ac:dyDescent="0.35">
      <c r="A26" s="24"/>
      <c r="B26" s="24"/>
      <c r="C26" s="24"/>
      <c r="D26" s="24"/>
      <c r="E26" s="24"/>
      <c r="F26" s="71"/>
      <c r="G26" s="71"/>
      <c r="H26" s="71"/>
      <c r="I26" s="24"/>
      <c r="J26" s="24"/>
      <c r="K26" s="24"/>
    </row>
    <row r="27" spans="1:11" x14ac:dyDescent="0.35">
      <c r="A27" s="24"/>
      <c r="B27" s="24"/>
      <c r="C27" s="24"/>
      <c r="D27" s="24"/>
      <c r="E27" s="24"/>
      <c r="F27" s="71"/>
      <c r="G27" s="71"/>
      <c r="H27" s="71"/>
      <c r="I27" s="24"/>
      <c r="J27" s="24"/>
      <c r="K27" s="24"/>
    </row>
    <row r="28" spans="1:11" x14ac:dyDescent="0.35">
      <c r="A28" s="24"/>
      <c r="B28" s="24"/>
      <c r="C28" s="24"/>
      <c r="D28" s="24"/>
      <c r="E28" s="24"/>
      <c r="F28" s="71"/>
      <c r="G28" s="71"/>
      <c r="H28" s="71"/>
      <c r="I28" s="24"/>
      <c r="J28" s="24"/>
      <c r="K28" s="24"/>
    </row>
    <row r="29" spans="1:11" x14ac:dyDescent="0.35">
      <c r="A29" s="24"/>
      <c r="B29" s="24"/>
      <c r="C29" s="24"/>
      <c r="D29" s="24"/>
      <c r="E29" s="24"/>
      <c r="F29" s="71"/>
      <c r="G29" s="71"/>
      <c r="H29" s="71"/>
      <c r="I29" s="24"/>
      <c r="J29" s="24"/>
      <c r="K29" s="24"/>
    </row>
    <row r="30" spans="1:11" x14ac:dyDescent="0.35">
      <c r="A30" s="24"/>
      <c r="B30" s="24"/>
      <c r="C30" s="24"/>
      <c r="D30" s="24"/>
      <c r="E30" s="24"/>
      <c r="F30" s="71"/>
      <c r="G30" s="71"/>
      <c r="H30" s="71"/>
      <c r="I30" s="24"/>
      <c r="J30" s="24"/>
      <c r="K30" s="24"/>
    </row>
    <row r="31" spans="1:11" x14ac:dyDescent="0.35">
      <c r="A31" s="48" t="s">
        <v>2165</v>
      </c>
      <c r="B31" s="24"/>
      <c r="C31" s="24"/>
      <c r="D31" s="24"/>
      <c r="E31" s="24"/>
      <c r="F31" s="71"/>
      <c r="G31" s="71"/>
      <c r="H31" s="71"/>
      <c r="I31" s="24"/>
      <c r="J31" s="24"/>
      <c r="K31" s="24"/>
    </row>
    <row r="32" spans="1:11" ht="4.5" customHeight="1" x14ac:dyDescent="0.35">
      <c r="A32" s="24"/>
      <c r="B32" s="24"/>
      <c r="C32" s="24"/>
      <c r="D32" s="24"/>
      <c r="E32" s="24"/>
      <c r="F32" s="71"/>
      <c r="G32" s="71"/>
      <c r="H32" s="71"/>
      <c r="I32" s="24"/>
      <c r="J32" s="24"/>
      <c r="K32" s="24"/>
    </row>
    <row r="33" spans="1:11" x14ac:dyDescent="0.35">
      <c r="A33" s="24"/>
      <c r="B33" s="24"/>
      <c r="C33" s="24"/>
      <c r="D33" s="24"/>
      <c r="E33" s="24"/>
      <c r="F33" s="71"/>
      <c r="G33" s="71"/>
      <c r="H33" s="71"/>
      <c r="I33" s="24"/>
      <c r="J33" s="24"/>
      <c r="K33" s="24"/>
    </row>
    <row r="34" spans="1:11" x14ac:dyDescent="0.35">
      <c r="A34" s="24"/>
      <c r="B34" s="24"/>
      <c r="C34" s="24"/>
      <c r="D34" s="24"/>
      <c r="E34" s="24"/>
      <c r="F34" s="71"/>
      <c r="G34" s="71"/>
      <c r="H34" s="71"/>
      <c r="I34" s="24"/>
      <c r="J34" s="24"/>
      <c r="K34" s="24"/>
    </row>
    <row r="35" spans="1:11" x14ac:dyDescent="0.35">
      <c r="A35" s="24"/>
      <c r="B35" s="24"/>
      <c r="C35" s="24"/>
      <c r="D35" s="24"/>
      <c r="E35" s="24"/>
      <c r="F35" s="71"/>
      <c r="G35" s="71"/>
      <c r="H35" s="71"/>
      <c r="I35" s="24"/>
      <c r="J35" s="24"/>
      <c r="K35" s="24"/>
    </row>
  </sheetData>
  <phoneticPr fontId="19"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C4BBC-91DA-41DC-B60E-74155AD364F7}">
  <sheetPr codeName="Sheet6"/>
  <dimension ref="A1:L935"/>
  <sheetViews>
    <sheetView workbookViewId="0">
      <selection activeCell="D63" sqref="D63"/>
    </sheetView>
  </sheetViews>
  <sheetFormatPr defaultRowHeight="15.5" x14ac:dyDescent="0.35"/>
  <cols>
    <col min="1" max="1" width="19.4140625" style="84" bestFit="1" customWidth="1"/>
    <col min="2" max="2" width="15.08203125" style="24" bestFit="1" customWidth="1"/>
    <col min="3" max="3" width="9.25" style="24" bestFit="1" customWidth="1"/>
    <col min="4" max="4" width="10.58203125" style="24" bestFit="1" customWidth="1"/>
    <col min="5" max="5" width="49.1640625" style="24" customWidth="1"/>
    <col min="6" max="6" width="15.33203125" style="24" customWidth="1"/>
    <col min="7" max="7" width="13.4140625" style="24" customWidth="1"/>
    <col min="8" max="8" width="33.08203125" style="24" bestFit="1" customWidth="1"/>
    <col min="9" max="9" width="10.9140625" style="24" customWidth="1"/>
    <col min="10" max="10" width="7.4140625" style="24" customWidth="1"/>
    <col min="11" max="11" width="24.08203125" style="24" bestFit="1" customWidth="1"/>
    <col min="12" max="12" width="23.83203125" style="24" bestFit="1" customWidth="1"/>
    <col min="13" max="13" width="27.75" style="24" bestFit="1" customWidth="1"/>
    <col min="14" max="14" width="29.75" style="24" bestFit="1" customWidth="1"/>
    <col min="15" max="15" width="24.83203125" style="24" bestFit="1" customWidth="1"/>
    <col min="16" max="16" width="33.4140625" style="24" bestFit="1" customWidth="1"/>
    <col min="17" max="17" width="24.08203125" style="24" bestFit="1" customWidth="1"/>
    <col min="18" max="18" width="24" style="24" bestFit="1" customWidth="1"/>
    <col min="19" max="19" width="26.5" style="24" bestFit="1" customWidth="1"/>
    <col min="20" max="20" width="27.6640625" style="24" bestFit="1" customWidth="1"/>
    <col min="21" max="21" width="35.58203125" style="24" bestFit="1" customWidth="1"/>
    <col min="22" max="22" width="24.33203125" style="24" bestFit="1" customWidth="1"/>
    <col min="23" max="23" width="26.1640625" style="24" bestFit="1" customWidth="1"/>
    <col min="24" max="24" width="25.25" style="24" bestFit="1" customWidth="1"/>
    <col min="25" max="25" width="24.33203125" style="24" bestFit="1" customWidth="1"/>
    <col min="26" max="26" width="29.6640625" style="24" bestFit="1" customWidth="1"/>
    <col min="27" max="27" width="23.08203125" style="24" bestFit="1" customWidth="1"/>
    <col min="28" max="28" width="38.6640625" style="24" bestFit="1" customWidth="1"/>
    <col min="29" max="29" width="45.1640625" style="24" bestFit="1" customWidth="1"/>
    <col min="30" max="30" width="41" style="24" bestFit="1" customWidth="1"/>
    <col min="31" max="31" width="31.08203125" style="24" bestFit="1" customWidth="1"/>
    <col min="32" max="32" width="32" style="24" bestFit="1" customWidth="1"/>
    <col min="33" max="33" width="27.4140625" style="24" bestFit="1" customWidth="1"/>
    <col min="34" max="34" width="29" style="24" bestFit="1" customWidth="1"/>
    <col min="35" max="35" width="29.25" style="24" bestFit="1" customWidth="1"/>
    <col min="36" max="36" width="34.25" style="24" bestFit="1" customWidth="1"/>
    <col min="37" max="37" width="31.5" style="24" bestFit="1" customWidth="1"/>
    <col min="38" max="38" width="42.5" style="24" bestFit="1" customWidth="1"/>
    <col min="39" max="39" width="43.1640625" style="24" bestFit="1" customWidth="1"/>
    <col min="40" max="40" width="47.75" style="24" bestFit="1" customWidth="1"/>
    <col min="41" max="41" width="25.1640625" style="24" bestFit="1" customWidth="1"/>
    <col min="42" max="42" width="36.58203125" style="24" bestFit="1" customWidth="1"/>
    <col min="43" max="43" width="34.9140625" style="24" bestFit="1" customWidth="1"/>
    <col min="44" max="44" width="36.83203125" style="24" bestFit="1" customWidth="1"/>
    <col min="45" max="45" width="32.6640625" style="24" bestFit="1" customWidth="1"/>
    <col min="46" max="46" width="38.5" style="24" bestFit="1" customWidth="1"/>
    <col min="47" max="47" width="33.08203125" style="24" bestFit="1" customWidth="1"/>
    <col min="48" max="48" width="29.75" style="24" bestFit="1" customWidth="1"/>
    <col min="49" max="49" width="31.33203125" style="24" bestFit="1" customWidth="1"/>
    <col min="50" max="50" width="33.33203125" style="24" bestFit="1" customWidth="1"/>
    <col min="51" max="51" width="30.25" style="24" bestFit="1" customWidth="1"/>
    <col min="52" max="52" width="40.25" style="24" bestFit="1" customWidth="1"/>
    <col min="53" max="53" width="37" style="24" bestFit="1" customWidth="1"/>
    <col min="54" max="54" width="36.1640625" style="24" bestFit="1" customWidth="1"/>
    <col min="55" max="55" width="30.58203125" style="24" bestFit="1" customWidth="1"/>
    <col min="56" max="56" width="36.6640625" style="24" bestFit="1" customWidth="1"/>
    <col min="57" max="57" width="36.5" style="24" bestFit="1" customWidth="1"/>
    <col min="58" max="58" width="36.83203125" style="24" bestFit="1" customWidth="1"/>
    <col min="59" max="59" width="22.4140625" style="24" bestFit="1" customWidth="1"/>
    <col min="60" max="60" width="25.5" style="24" bestFit="1" customWidth="1"/>
    <col min="61" max="61" width="24.75" style="24" bestFit="1" customWidth="1"/>
    <col min="62" max="62" width="28.6640625" style="24" bestFit="1" customWidth="1"/>
    <col min="63" max="63" width="33.25" style="24" bestFit="1" customWidth="1"/>
    <col min="64" max="64" width="25.4140625" style="24" bestFit="1" customWidth="1"/>
    <col min="65" max="65" width="33.08203125" style="24" bestFit="1" customWidth="1"/>
    <col min="66" max="66" width="28.6640625" style="24" bestFit="1" customWidth="1"/>
    <col min="67" max="67" width="23.75" style="24" bestFit="1" customWidth="1"/>
    <col min="68" max="68" width="23" style="24" bestFit="1" customWidth="1"/>
    <col min="69" max="69" width="29.25" style="24" bestFit="1" customWidth="1"/>
    <col min="70" max="70" width="31.6640625" style="24" bestFit="1" customWidth="1"/>
    <col min="71" max="71" width="30.1640625" style="24" bestFit="1" customWidth="1"/>
    <col min="72" max="72" width="27.1640625" style="24" bestFit="1" customWidth="1"/>
    <col min="73" max="73" width="32" style="24" bestFit="1" customWidth="1"/>
    <col min="74" max="74" width="27.33203125" style="24" bestFit="1" customWidth="1"/>
    <col min="75" max="75" width="26" style="24" bestFit="1" customWidth="1"/>
    <col min="76" max="76" width="31.1640625" style="24" bestFit="1" customWidth="1"/>
    <col min="77" max="77" width="24.9140625" style="24" bestFit="1" customWidth="1"/>
    <col min="78" max="78" width="29.4140625" style="24" bestFit="1" customWidth="1"/>
    <col min="79" max="79" width="34.4140625" style="24" bestFit="1" customWidth="1"/>
    <col min="80" max="80" width="28.83203125" style="24" bestFit="1" customWidth="1"/>
    <col min="81" max="81" width="21.6640625" style="24" bestFit="1" customWidth="1"/>
    <col min="82" max="82" width="24.58203125" style="24" bestFit="1" customWidth="1"/>
    <col min="83" max="83" width="23.33203125" style="24" bestFit="1" customWidth="1"/>
    <col min="84" max="84" width="24.33203125" style="24" bestFit="1" customWidth="1"/>
    <col min="85" max="85" width="27.25" style="24" bestFit="1" customWidth="1"/>
    <col min="86" max="86" width="26.33203125" style="24" bestFit="1" customWidth="1"/>
    <col min="87" max="87" width="40.6640625" style="24" bestFit="1" customWidth="1"/>
    <col min="88" max="88" width="32.83203125" style="24" bestFit="1" customWidth="1"/>
    <col min="89" max="89" width="36.4140625" style="24" bestFit="1" customWidth="1"/>
    <col min="90" max="90" width="31.33203125" style="24" bestFit="1" customWidth="1"/>
    <col min="91" max="92" width="28.9140625" style="24" bestFit="1" customWidth="1"/>
    <col min="93" max="93" width="35" style="24" bestFit="1" customWidth="1"/>
    <col min="94" max="94" width="23.4140625" style="24" bestFit="1" customWidth="1"/>
    <col min="95" max="95" width="28.25" style="24" bestFit="1" customWidth="1"/>
    <col min="96" max="96" width="29" style="24" bestFit="1" customWidth="1"/>
    <col min="97" max="97" width="39.6640625" style="24" bestFit="1" customWidth="1"/>
    <col min="98" max="98" width="24.83203125" style="24" bestFit="1" customWidth="1"/>
    <col min="99" max="99" width="25.4140625" style="24" bestFit="1" customWidth="1"/>
    <col min="100" max="100" width="23.6640625" style="24" bestFit="1" customWidth="1"/>
    <col min="101" max="101" width="27.08203125" style="24" bestFit="1" customWidth="1"/>
    <col min="102" max="102" width="32.75" style="24" bestFit="1" customWidth="1"/>
    <col min="103" max="103" width="27.25" style="24" bestFit="1" customWidth="1"/>
    <col min="104" max="104" width="32.9140625" style="24" bestFit="1" customWidth="1"/>
    <col min="105" max="105" width="33.9140625" style="24" bestFit="1" customWidth="1"/>
    <col min="106" max="106" width="40.25" style="24" bestFit="1" customWidth="1"/>
    <col min="107" max="107" width="27.33203125" style="24" bestFit="1" customWidth="1"/>
    <col min="108" max="108" width="25.4140625" style="24" bestFit="1" customWidth="1"/>
    <col min="109" max="109" width="20.1640625" style="24" bestFit="1" customWidth="1"/>
    <col min="110" max="110" width="24.25" style="24" bestFit="1" customWidth="1"/>
    <col min="111" max="111" width="35.5" style="24" bestFit="1" customWidth="1"/>
    <col min="112" max="112" width="25.5" style="24" bestFit="1" customWidth="1"/>
    <col min="113" max="113" width="35.1640625" style="24" bestFit="1" customWidth="1"/>
    <col min="114" max="114" width="29.25" style="24" bestFit="1" customWidth="1"/>
    <col min="115" max="115" width="31.9140625" style="24" bestFit="1" customWidth="1"/>
    <col min="116" max="116" width="31.08203125" style="24" bestFit="1" customWidth="1"/>
    <col min="117" max="117" width="26.08203125" style="24" bestFit="1" customWidth="1"/>
    <col min="118" max="118" width="30.25" style="24" bestFit="1" customWidth="1"/>
    <col min="119" max="119" width="39.1640625" style="24" bestFit="1" customWidth="1"/>
    <col min="120" max="120" width="37.33203125" style="24" bestFit="1" customWidth="1"/>
    <col min="121" max="121" width="35.75" style="24" bestFit="1" customWidth="1"/>
    <col min="122" max="122" width="27.25" style="24" bestFit="1" customWidth="1"/>
    <col min="123" max="123" width="26" style="24" bestFit="1" customWidth="1"/>
    <col min="124" max="124" width="31.25" style="24" bestFit="1" customWidth="1"/>
    <col min="125" max="125" width="29" style="24" bestFit="1" customWidth="1"/>
    <col min="126" max="126" width="35.83203125" style="24" bestFit="1" customWidth="1"/>
    <col min="127" max="127" width="35.33203125" style="24" bestFit="1" customWidth="1"/>
    <col min="128" max="128" width="40.25" style="24" bestFit="1" customWidth="1"/>
    <col min="129" max="129" width="30.9140625" style="24" bestFit="1" customWidth="1"/>
    <col min="130" max="130" width="24.75" style="24" bestFit="1" customWidth="1"/>
    <col min="131" max="131" width="26.75" style="24" bestFit="1" customWidth="1"/>
    <col min="132" max="132" width="32.1640625" style="24" bestFit="1" customWidth="1"/>
    <col min="133" max="133" width="27.25" style="24" bestFit="1" customWidth="1"/>
    <col min="134" max="134" width="32.58203125" style="24" bestFit="1" customWidth="1"/>
    <col min="135" max="135" width="27.83203125" style="24" bestFit="1" customWidth="1"/>
    <col min="136" max="136" width="31.75" style="24" bestFit="1" customWidth="1"/>
    <col min="137" max="137" width="32.75" style="24" bestFit="1" customWidth="1"/>
    <col min="138" max="138" width="35.33203125" style="24" bestFit="1" customWidth="1"/>
    <col min="139" max="139" width="35.75" style="24" bestFit="1" customWidth="1"/>
    <col min="140" max="140" width="35.83203125" style="24" bestFit="1" customWidth="1"/>
    <col min="141" max="141" width="28.25" style="24" bestFit="1" customWidth="1"/>
    <col min="142" max="142" width="26.08203125" style="24" bestFit="1" customWidth="1"/>
    <col min="143" max="143" width="28.75" style="24" bestFit="1" customWidth="1"/>
    <col min="144" max="144" width="34.58203125" style="24" bestFit="1" customWidth="1"/>
    <col min="145" max="145" width="32.1640625" style="24" bestFit="1" customWidth="1"/>
    <col min="146" max="146" width="28.25" style="24" bestFit="1" customWidth="1"/>
    <col min="147" max="147" width="24.58203125" style="24" bestFit="1" customWidth="1"/>
    <col min="148" max="148" width="21.75" style="24" bestFit="1" customWidth="1"/>
    <col min="149" max="149" width="23.58203125" style="24" bestFit="1" customWidth="1"/>
    <col min="150" max="150" width="28" style="24" bestFit="1" customWidth="1"/>
    <col min="151" max="151" width="32.08203125" style="24" bestFit="1" customWidth="1"/>
    <col min="152" max="152" width="24.75" style="24" bestFit="1" customWidth="1"/>
    <col min="153" max="153" width="22.58203125" style="24" bestFit="1" customWidth="1"/>
    <col min="154" max="154" width="26.83203125" style="24" bestFit="1" customWidth="1"/>
    <col min="155" max="155" width="30.33203125" style="24" bestFit="1" customWidth="1"/>
    <col min="156" max="156" width="35.83203125" style="24" bestFit="1" customWidth="1"/>
    <col min="157" max="157" width="39.25" style="24" bestFit="1" customWidth="1"/>
    <col min="158" max="158" width="31.4140625" style="24" bestFit="1" customWidth="1"/>
    <col min="159" max="159" width="29.25" style="24" bestFit="1" customWidth="1"/>
    <col min="160" max="160" width="30.5" style="24" bestFit="1" customWidth="1"/>
    <col min="161" max="161" width="28.25" style="24" bestFit="1" customWidth="1"/>
    <col min="162" max="162" width="34.5" style="24" bestFit="1" customWidth="1"/>
    <col min="163" max="163" width="29.1640625" style="24" bestFit="1" customWidth="1"/>
    <col min="164" max="164" width="35.4140625" style="24" bestFit="1" customWidth="1"/>
    <col min="165" max="165" width="36.75" style="24" bestFit="1" customWidth="1"/>
    <col min="166" max="166" width="25.25" style="24" bestFit="1" customWidth="1"/>
    <col min="167" max="167" width="25.75" style="24" bestFit="1" customWidth="1"/>
    <col min="168" max="168" width="27.83203125" style="24" bestFit="1" customWidth="1"/>
    <col min="169" max="169" width="25.83203125" style="24" bestFit="1" customWidth="1"/>
    <col min="170" max="170" width="30.1640625" style="24" bestFit="1" customWidth="1"/>
    <col min="171" max="171" width="27.33203125" style="24" bestFit="1" customWidth="1"/>
    <col min="172" max="172" width="28" style="24" bestFit="1" customWidth="1"/>
    <col min="173" max="173" width="25.08203125" style="24" bestFit="1" customWidth="1"/>
    <col min="174" max="174" width="38.08203125" style="24" bestFit="1" customWidth="1"/>
    <col min="175" max="175" width="34.4140625" style="24" bestFit="1" customWidth="1"/>
    <col min="176" max="176" width="34.58203125" style="24" bestFit="1" customWidth="1"/>
    <col min="177" max="177" width="38.33203125" style="24" bestFit="1" customWidth="1"/>
    <col min="178" max="178" width="35.4140625" style="24" bestFit="1" customWidth="1"/>
    <col min="179" max="179" width="32.75" style="24" bestFit="1" customWidth="1"/>
    <col min="180" max="180" width="32.58203125" style="24" bestFit="1" customWidth="1"/>
    <col min="181" max="181" width="28.9140625" style="24" bestFit="1" customWidth="1"/>
    <col min="182" max="182" width="29.83203125" style="24" bestFit="1" customWidth="1"/>
    <col min="183" max="183" width="30.9140625" style="24" bestFit="1" customWidth="1"/>
    <col min="184" max="184" width="29.75" style="24" bestFit="1" customWidth="1"/>
    <col min="185" max="185" width="35.4140625" style="24" bestFit="1" customWidth="1"/>
    <col min="186" max="186" width="35.1640625" style="24" bestFit="1" customWidth="1"/>
    <col min="187" max="187" width="29.83203125" style="24" bestFit="1" customWidth="1"/>
    <col min="188" max="188" width="29.75" style="24" bestFit="1" customWidth="1"/>
    <col min="189" max="189" width="34.9140625" style="24" bestFit="1" customWidth="1"/>
    <col min="190" max="190" width="37.5" style="24" bestFit="1" customWidth="1"/>
    <col min="191" max="191" width="27.08203125" style="24" bestFit="1" customWidth="1"/>
    <col min="192" max="192" width="34.25" style="24" bestFit="1" customWidth="1"/>
    <col min="193" max="193" width="28.58203125" style="24" bestFit="1" customWidth="1"/>
    <col min="194" max="194" width="38.5" style="24" bestFit="1" customWidth="1"/>
    <col min="195" max="195" width="23.9140625" style="24" bestFit="1" customWidth="1"/>
    <col min="196" max="196" width="32.58203125" style="24" bestFit="1" customWidth="1"/>
    <col min="197" max="197" width="24.08203125" style="24" bestFit="1" customWidth="1"/>
    <col min="198" max="198" width="28.83203125" style="24" bestFit="1" customWidth="1"/>
    <col min="199" max="199" width="23.75" style="24" bestFit="1" customWidth="1"/>
    <col min="200" max="200" width="26.33203125" style="24" bestFit="1" customWidth="1"/>
    <col min="201" max="201" width="25.25" style="24" bestFit="1" customWidth="1"/>
    <col min="202" max="202" width="24.9140625" style="24" bestFit="1" customWidth="1"/>
    <col min="203" max="203" width="35.9140625" style="24" bestFit="1" customWidth="1"/>
    <col min="204" max="204" width="27.1640625" style="24" bestFit="1" customWidth="1"/>
    <col min="205" max="205" width="34.58203125" style="24" bestFit="1" customWidth="1"/>
    <col min="206" max="206" width="27.08203125" style="24" bestFit="1" customWidth="1"/>
    <col min="207" max="207" width="32.08203125" style="24" bestFit="1" customWidth="1"/>
    <col min="208" max="208" width="24.83203125" style="24" bestFit="1" customWidth="1"/>
    <col min="209" max="209" width="30" style="24" bestFit="1" customWidth="1"/>
    <col min="210" max="210" width="29.25" style="24" bestFit="1" customWidth="1"/>
    <col min="211" max="211" width="24.83203125" style="24" bestFit="1" customWidth="1"/>
    <col min="212" max="212" width="32.25" style="24" bestFit="1" customWidth="1"/>
    <col min="213" max="213" width="43.08203125" style="24" bestFit="1" customWidth="1"/>
    <col min="214" max="214" width="28.58203125" style="24" bestFit="1" customWidth="1"/>
    <col min="215" max="215" width="27.75" style="24" bestFit="1" customWidth="1"/>
    <col min="216" max="216" width="24.58203125" style="24" bestFit="1" customWidth="1"/>
    <col min="217" max="217" width="26.08203125" style="24" bestFit="1" customWidth="1"/>
    <col min="218" max="218" width="41.08203125" style="24" bestFit="1" customWidth="1"/>
    <col min="219" max="219" width="41.83203125" style="24" bestFit="1" customWidth="1"/>
    <col min="220" max="220" width="38.58203125" style="24" bestFit="1" customWidth="1"/>
    <col min="221" max="221" width="33.58203125" style="24" bestFit="1" customWidth="1"/>
    <col min="222" max="222" width="21.6640625" style="24" bestFit="1" customWidth="1"/>
    <col min="223" max="223" width="27.5" style="24" bestFit="1" customWidth="1"/>
    <col min="224" max="224" width="24.6640625" style="24" bestFit="1" customWidth="1"/>
    <col min="225" max="225" width="33.9140625" style="24" bestFit="1" customWidth="1"/>
    <col min="226" max="226" width="32.5" style="24" bestFit="1" customWidth="1"/>
    <col min="227" max="227" width="28.4140625" style="24" bestFit="1" customWidth="1"/>
    <col min="228" max="228" width="31.08203125" style="24" bestFit="1" customWidth="1"/>
    <col min="229" max="229" width="40.58203125" style="24" bestFit="1" customWidth="1"/>
    <col min="230" max="230" width="43.08203125" style="24" bestFit="1" customWidth="1"/>
    <col min="231" max="231" width="33" style="24" bestFit="1" customWidth="1"/>
    <col min="232" max="232" width="25.5" style="24" bestFit="1" customWidth="1"/>
    <col min="233" max="233" width="26.4140625" style="24" bestFit="1" customWidth="1"/>
    <col min="234" max="234" width="25.08203125" style="24" bestFit="1" customWidth="1"/>
    <col min="235" max="235" width="31.6640625" style="24" bestFit="1" customWidth="1"/>
    <col min="236" max="236" width="37.6640625" style="24" bestFit="1" customWidth="1"/>
    <col min="237" max="237" width="22.83203125" style="24" bestFit="1" customWidth="1"/>
    <col min="238" max="238" width="28.6640625" style="24" bestFit="1" customWidth="1"/>
    <col min="239" max="239" width="27.4140625" style="24" bestFit="1" customWidth="1"/>
    <col min="240" max="240" width="36.9140625" style="24" bestFit="1" customWidth="1"/>
    <col min="241" max="241" width="31" style="24" bestFit="1" customWidth="1"/>
    <col min="242" max="242" width="29.58203125" style="24" bestFit="1" customWidth="1"/>
    <col min="243" max="243" width="37.4140625" style="24" bestFit="1" customWidth="1"/>
    <col min="244" max="244" width="32.1640625" style="24" bestFit="1" customWidth="1"/>
    <col min="245" max="245" width="30.25" style="24" bestFit="1" customWidth="1"/>
    <col min="246" max="246" width="28.5" style="24" bestFit="1" customWidth="1"/>
    <col min="247" max="247" width="30.83203125" style="24" bestFit="1" customWidth="1"/>
    <col min="248" max="248" width="44.83203125" style="24" bestFit="1" customWidth="1"/>
    <col min="249" max="249" width="31.83203125" style="24" bestFit="1" customWidth="1"/>
    <col min="250" max="250" width="35.33203125" style="24" bestFit="1" customWidth="1"/>
    <col min="251" max="251" width="26.33203125" style="24" bestFit="1" customWidth="1"/>
    <col min="252" max="252" width="37.58203125" style="24" bestFit="1" customWidth="1"/>
    <col min="253" max="253" width="29.25" style="24" bestFit="1" customWidth="1"/>
    <col min="254" max="254" width="21.4140625" style="24" bestFit="1" customWidth="1"/>
    <col min="255" max="255" width="29.25" style="24" bestFit="1" customWidth="1"/>
    <col min="256" max="256" width="42.75" style="24" bestFit="1" customWidth="1"/>
    <col min="257" max="257" width="26.83203125" style="24" bestFit="1" customWidth="1"/>
    <col min="258" max="258" width="36" style="24" bestFit="1" customWidth="1"/>
    <col min="259" max="259" width="28.58203125" style="24" bestFit="1" customWidth="1"/>
    <col min="260" max="260" width="31.58203125" style="24" bestFit="1" customWidth="1"/>
    <col min="261" max="261" width="29.25" style="24" bestFit="1" customWidth="1"/>
    <col min="262" max="262" width="35.58203125" style="24" bestFit="1" customWidth="1"/>
    <col min="263" max="263" width="24" style="24" bestFit="1" customWidth="1"/>
    <col min="264" max="264" width="35.4140625" style="24" bestFit="1" customWidth="1"/>
    <col min="265" max="265" width="29.9140625" style="24" bestFit="1" customWidth="1"/>
    <col min="266" max="266" width="35.25" style="24" bestFit="1" customWidth="1"/>
    <col min="267" max="267" width="26" style="24" bestFit="1" customWidth="1"/>
    <col min="268" max="268" width="34.83203125" style="24" bestFit="1" customWidth="1"/>
    <col min="269" max="269" width="33.5" style="24" bestFit="1" customWidth="1"/>
    <col min="270" max="270" width="27.75" style="24" bestFit="1" customWidth="1"/>
    <col min="271" max="271" width="25.5" style="24" bestFit="1" customWidth="1"/>
    <col min="272" max="272" width="31.9140625" style="24" bestFit="1" customWidth="1"/>
    <col min="273" max="273" width="33.75" style="24" bestFit="1" customWidth="1"/>
    <col min="274" max="274" width="32.75" style="24" bestFit="1" customWidth="1"/>
    <col min="275" max="275" width="34.33203125" style="24" bestFit="1" customWidth="1"/>
    <col min="276" max="276" width="30.6640625" style="24" bestFit="1" customWidth="1"/>
    <col min="277" max="277" width="34.1640625" style="24" bestFit="1" customWidth="1"/>
    <col min="278" max="278" width="35.4140625" style="24" bestFit="1" customWidth="1"/>
    <col min="279" max="279" width="35.25" style="24" bestFit="1" customWidth="1"/>
    <col min="280" max="280" width="27.58203125" style="24" bestFit="1" customWidth="1"/>
    <col min="281" max="281" width="23.1640625" style="24" bestFit="1" customWidth="1"/>
    <col min="282" max="282" width="26" style="24" bestFit="1" customWidth="1"/>
    <col min="283" max="283" width="24.33203125" style="24" bestFit="1" customWidth="1"/>
    <col min="284" max="284" width="26" style="24" bestFit="1" customWidth="1"/>
    <col min="285" max="285" width="27" style="24" bestFit="1" customWidth="1"/>
    <col min="286" max="286" width="23" style="24" bestFit="1" customWidth="1"/>
    <col min="287" max="287" width="19.75" style="24" bestFit="1" customWidth="1"/>
    <col min="288" max="288" width="33.83203125" style="24" bestFit="1" customWidth="1"/>
    <col min="289" max="289" width="30.6640625" style="24" bestFit="1" customWidth="1"/>
    <col min="290" max="290" width="28.58203125" style="24" bestFit="1" customWidth="1"/>
    <col min="291" max="291" width="36.08203125" style="24" bestFit="1" customWidth="1"/>
    <col min="292" max="292" width="25.75" style="24" bestFit="1" customWidth="1"/>
    <col min="293" max="293" width="28.1640625" style="24" bestFit="1" customWidth="1"/>
    <col min="294" max="294" width="20.58203125" style="24" bestFit="1" customWidth="1"/>
    <col min="295" max="295" width="35.75" style="24" bestFit="1" customWidth="1"/>
    <col min="296" max="296" width="29.6640625" style="24" bestFit="1" customWidth="1"/>
    <col min="297" max="297" width="34.58203125" style="24" bestFit="1" customWidth="1"/>
    <col min="298" max="298" width="35" style="24" bestFit="1" customWidth="1"/>
    <col min="299" max="299" width="25.33203125" style="24" bestFit="1" customWidth="1"/>
    <col min="300" max="300" width="30.75" style="24" bestFit="1" customWidth="1"/>
    <col min="301" max="301" width="36.75" style="24" bestFit="1" customWidth="1"/>
    <col min="302" max="302" width="40.58203125" style="24" bestFit="1" customWidth="1"/>
    <col min="303" max="303" width="36.08203125" style="24" bestFit="1" customWidth="1"/>
    <col min="304" max="304" width="25.25" style="24" bestFit="1" customWidth="1"/>
    <col min="305" max="305" width="33.5" style="24" bestFit="1" customWidth="1"/>
    <col min="306" max="306" width="32.08203125" style="24" bestFit="1" customWidth="1"/>
    <col min="307" max="307" width="24.6640625" style="24" bestFit="1" customWidth="1"/>
    <col min="308" max="308" width="29.5" style="24" bestFit="1" customWidth="1"/>
    <col min="309" max="309" width="29.6640625" style="24" bestFit="1" customWidth="1"/>
    <col min="310" max="310" width="27.9140625" style="24" bestFit="1" customWidth="1"/>
    <col min="311" max="311" width="27.83203125" style="24" bestFit="1" customWidth="1"/>
    <col min="312" max="312" width="28.75" style="24" bestFit="1" customWidth="1"/>
    <col min="313" max="313" width="26.33203125" style="24" bestFit="1" customWidth="1"/>
    <col min="314" max="314" width="24.83203125" style="24" bestFit="1" customWidth="1"/>
    <col min="315" max="315" width="26.1640625" style="24" bestFit="1" customWidth="1"/>
    <col min="316" max="316" width="26.58203125" style="24" bestFit="1" customWidth="1"/>
    <col min="317" max="317" width="36.1640625" style="24" bestFit="1" customWidth="1"/>
    <col min="318" max="318" width="37.1640625" style="24" bestFit="1" customWidth="1"/>
    <col min="319" max="319" width="31.75" style="24" bestFit="1" customWidth="1"/>
    <col min="320" max="320" width="32.75" style="24" bestFit="1" customWidth="1"/>
    <col min="321" max="321" width="31.4140625" style="24" bestFit="1" customWidth="1"/>
    <col min="322" max="322" width="26.33203125" style="24" bestFit="1" customWidth="1"/>
    <col min="323" max="323" width="24.9140625" style="24" bestFit="1" customWidth="1"/>
    <col min="324" max="324" width="22.33203125" style="24" bestFit="1" customWidth="1"/>
    <col min="325" max="325" width="22.4140625" style="24" bestFit="1" customWidth="1"/>
    <col min="326" max="326" width="21.9140625" style="24" bestFit="1" customWidth="1"/>
    <col min="327" max="327" width="29.6640625" style="24" bestFit="1" customWidth="1"/>
    <col min="328" max="328" width="31.83203125" style="24" bestFit="1" customWidth="1"/>
    <col min="329" max="329" width="27.08203125" style="24" bestFit="1" customWidth="1"/>
    <col min="330" max="330" width="33" style="24" bestFit="1" customWidth="1"/>
    <col min="331" max="331" width="28.9140625" style="24" bestFit="1" customWidth="1"/>
    <col min="332" max="332" width="32.5" style="24" bestFit="1" customWidth="1"/>
    <col min="333" max="333" width="27.08203125" style="24" bestFit="1" customWidth="1"/>
    <col min="334" max="334" width="25.9140625" style="24" bestFit="1" customWidth="1"/>
    <col min="335" max="335" width="24" style="24" bestFit="1" customWidth="1"/>
    <col min="336" max="336" width="33.75" style="24" bestFit="1" customWidth="1"/>
    <col min="337" max="337" width="32.08203125" style="24" bestFit="1" customWidth="1"/>
    <col min="338" max="338" width="31.4140625" style="24" bestFit="1" customWidth="1"/>
    <col min="339" max="339" width="30.9140625" style="24" bestFit="1" customWidth="1"/>
    <col min="340" max="340" width="38.4140625" style="24" bestFit="1" customWidth="1"/>
    <col min="341" max="341" width="32.9140625" style="24" bestFit="1" customWidth="1"/>
    <col min="342" max="342" width="31" style="24" bestFit="1" customWidth="1"/>
    <col min="343" max="343" width="24.08203125" style="24" bestFit="1" customWidth="1"/>
    <col min="344" max="344" width="23.58203125" style="24" bestFit="1" customWidth="1"/>
    <col min="345" max="345" width="25.75" style="24" bestFit="1" customWidth="1"/>
    <col min="346" max="346" width="29.5" style="24" bestFit="1" customWidth="1"/>
    <col min="347" max="347" width="28.6640625" style="24" bestFit="1" customWidth="1"/>
    <col min="348" max="348" width="29.25" style="24" bestFit="1" customWidth="1"/>
    <col min="349" max="349" width="28.58203125" style="24" bestFit="1" customWidth="1"/>
    <col min="350" max="350" width="24.08203125" style="24" bestFit="1" customWidth="1"/>
    <col min="351" max="351" width="27.1640625" style="24" bestFit="1" customWidth="1"/>
    <col min="352" max="352" width="35.25" style="24" bestFit="1" customWidth="1"/>
    <col min="353" max="353" width="24" style="24" bestFit="1" customWidth="1"/>
    <col min="354" max="354" width="30.25" style="24" bestFit="1" customWidth="1"/>
    <col min="355" max="355" width="26.58203125" style="24" bestFit="1" customWidth="1"/>
    <col min="356" max="356" width="17.9140625" style="24" bestFit="1" customWidth="1"/>
    <col min="357" max="357" width="22.75" style="24" bestFit="1" customWidth="1"/>
    <col min="358" max="358" width="29.4140625" style="24" bestFit="1" customWidth="1"/>
    <col min="359" max="359" width="35.4140625" style="24" bestFit="1" customWidth="1"/>
    <col min="360" max="360" width="40.08203125" style="24" bestFit="1" customWidth="1"/>
    <col min="361" max="361" width="30.6640625" style="24" bestFit="1" customWidth="1"/>
    <col min="362" max="362" width="28.9140625" style="24" bestFit="1" customWidth="1"/>
    <col min="363" max="363" width="26.6640625" style="24" bestFit="1" customWidth="1"/>
    <col min="364" max="364" width="44.33203125" style="24" bestFit="1" customWidth="1"/>
    <col min="365" max="365" width="10.1640625" style="24" bestFit="1" customWidth="1"/>
    <col min="366" max="366" width="29.75" style="24" bestFit="1" customWidth="1"/>
    <col min="367" max="367" width="18.5" style="24" bestFit="1" customWidth="1"/>
    <col min="368" max="368" width="25.4140625" style="24" bestFit="1" customWidth="1"/>
    <col min="369" max="369" width="21.6640625" style="24" bestFit="1" customWidth="1"/>
    <col min="370" max="370" width="24" style="24" bestFit="1" customWidth="1"/>
    <col min="371" max="371" width="26" style="24" bestFit="1" customWidth="1"/>
    <col min="372" max="372" width="23.83203125" style="24" bestFit="1" customWidth="1"/>
    <col min="373" max="373" width="26.4140625" style="24" bestFit="1" customWidth="1"/>
    <col min="374" max="374" width="28" style="24" bestFit="1" customWidth="1"/>
    <col min="375" max="375" width="29.1640625" style="24" bestFit="1" customWidth="1"/>
    <col min="376" max="376" width="33.6640625" style="24" bestFit="1" customWidth="1"/>
    <col min="377" max="377" width="31.83203125" style="24" bestFit="1" customWidth="1"/>
    <col min="378" max="378" width="27.83203125" style="24" bestFit="1" customWidth="1"/>
    <col min="379" max="379" width="27.4140625" style="24" bestFit="1" customWidth="1"/>
    <col min="380" max="380" width="26.58203125" style="24" bestFit="1" customWidth="1"/>
    <col min="381" max="381" width="29.9140625" style="24" bestFit="1" customWidth="1"/>
    <col min="382" max="382" width="28.83203125" style="24" bestFit="1" customWidth="1"/>
    <col min="383" max="383" width="26.25" style="24" bestFit="1" customWidth="1"/>
    <col min="384" max="384" width="26" style="24" bestFit="1" customWidth="1"/>
    <col min="385" max="385" width="32.5" style="24" bestFit="1" customWidth="1"/>
    <col min="386" max="386" width="30.25" style="24" bestFit="1" customWidth="1"/>
    <col min="387" max="387" width="28.1640625" style="24" bestFit="1" customWidth="1"/>
    <col min="388" max="388" width="23.83203125" style="24" bestFit="1" customWidth="1"/>
    <col min="389" max="389" width="25.4140625" style="24" bestFit="1" customWidth="1"/>
    <col min="390" max="390" width="26.83203125" style="24" bestFit="1" customWidth="1"/>
    <col min="391" max="391" width="24.5" style="24" bestFit="1" customWidth="1"/>
    <col min="392" max="392" width="26.58203125" style="24" bestFit="1" customWidth="1"/>
    <col min="393" max="393" width="31.6640625" style="24" bestFit="1" customWidth="1"/>
    <col min="394" max="394" width="24.75" style="24" bestFit="1" customWidth="1"/>
    <col min="395" max="395" width="33.4140625" style="24" bestFit="1" customWidth="1"/>
    <col min="396" max="396" width="25.25" style="24" bestFit="1" customWidth="1"/>
    <col min="397" max="397" width="30.58203125" style="24" bestFit="1" customWidth="1"/>
    <col min="398" max="398" width="22.58203125" style="24" bestFit="1" customWidth="1"/>
    <col min="399" max="399" width="21.6640625" style="24" bestFit="1" customWidth="1"/>
    <col min="400" max="400" width="33.9140625" style="24" bestFit="1" customWidth="1"/>
    <col min="401" max="401" width="31.58203125" style="24" bestFit="1" customWidth="1"/>
    <col min="402" max="402" width="30.58203125" style="24" bestFit="1" customWidth="1"/>
    <col min="403" max="403" width="35.83203125" style="24" bestFit="1" customWidth="1"/>
    <col min="404" max="404" width="35.1640625" style="24" bestFit="1" customWidth="1"/>
    <col min="405" max="405" width="28.08203125" style="24" bestFit="1" customWidth="1"/>
    <col min="406" max="406" width="39.4140625" style="24" bestFit="1" customWidth="1"/>
    <col min="407" max="407" width="38.6640625" style="24" bestFit="1" customWidth="1"/>
    <col min="408" max="408" width="33.25" style="24" bestFit="1" customWidth="1"/>
    <col min="409" max="409" width="26" style="24" bestFit="1" customWidth="1"/>
    <col min="410" max="410" width="30.75" style="24" bestFit="1" customWidth="1"/>
    <col min="411" max="411" width="37.33203125" style="24" bestFit="1" customWidth="1"/>
    <col min="412" max="412" width="36.33203125" style="24" bestFit="1" customWidth="1"/>
    <col min="413" max="413" width="29.83203125" style="24" bestFit="1" customWidth="1"/>
    <col min="414" max="414" width="26.58203125" style="24" bestFit="1" customWidth="1"/>
    <col min="415" max="415" width="25.9140625" style="24" bestFit="1" customWidth="1"/>
    <col min="416" max="416" width="25.75" style="24" bestFit="1" customWidth="1"/>
    <col min="417" max="417" width="29.1640625" style="24" bestFit="1" customWidth="1"/>
    <col min="418" max="418" width="33.25" style="24" bestFit="1" customWidth="1"/>
    <col min="419" max="419" width="22.9140625" style="24" bestFit="1" customWidth="1"/>
    <col min="420" max="420" width="26.25" style="24" bestFit="1" customWidth="1"/>
    <col min="421" max="422" width="30.08203125" style="24" bestFit="1" customWidth="1"/>
    <col min="423" max="423" width="26.75" style="24" bestFit="1" customWidth="1"/>
    <col min="424" max="424" width="26.9140625" style="24" bestFit="1" customWidth="1"/>
    <col min="425" max="425" width="24.4140625" style="24" bestFit="1" customWidth="1"/>
    <col min="426" max="426" width="29.75" style="24" bestFit="1" customWidth="1"/>
    <col min="427" max="427" width="32.4140625" style="24" bestFit="1" customWidth="1"/>
    <col min="428" max="428" width="31.6640625" style="24" bestFit="1" customWidth="1"/>
    <col min="429" max="429" width="29.4140625" style="24" bestFit="1" customWidth="1"/>
    <col min="430" max="430" width="25.33203125" style="24" bestFit="1" customWidth="1"/>
    <col min="431" max="431" width="33.83203125" style="24" bestFit="1" customWidth="1"/>
    <col min="432" max="432" width="34.08203125" style="24" bestFit="1" customWidth="1"/>
    <col min="433" max="433" width="24.33203125" style="24" bestFit="1" customWidth="1"/>
    <col min="434" max="434" width="27.33203125" style="24" bestFit="1" customWidth="1"/>
    <col min="435" max="435" width="26.08203125" style="24" bestFit="1" customWidth="1"/>
    <col min="436" max="436" width="29.6640625" style="24" bestFit="1" customWidth="1"/>
    <col min="437" max="437" width="34.5" style="24" bestFit="1" customWidth="1"/>
    <col min="438" max="438" width="31.08203125" style="24" bestFit="1" customWidth="1"/>
    <col min="439" max="439" width="32.08203125" style="24" bestFit="1" customWidth="1"/>
    <col min="440" max="440" width="29.9140625" style="24" bestFit="1" customWidth="1"/>
    <col min="441" max="441" width="30.58203125" style="24" bestFit="1" customWidth="1"/>
    <col min="442" max="442" width="27" style="24" bestFit="1" customWidth="1"/>
    <col min="443" max="443" width="33.08203125" style="24" bestFit="1" customWidth="1"/>
    <col min="444" max="444" width="38.25" style="24" bestFit="1" customWidth="1"/>
    <col min="445" max="445" width="30" style="24" bestFit="1" customWidth="1"/>
    <col min="446" max="446" width="28.33203125" style="24" bestFit="1" customWidth="1"/>
    <col min="447" max="447" width="23.9140625" style="24" bestFit="1" customWidth="1"/>
    <col min="448" max="448" width="38.25" style="24" bestFit="1" customWidth="1"/>
    <col min="449" max="449" width="38.9140625" style="24" bestFit="1" customWidth="1"/>
    <col min="450" max="450" width="38.25" style="24" bestFit="1" customWidth="1"/>
    <col min="451" max="451" width="32.4140625" style="24" bestFit="1" customWidth="1"/>
    <col min="452" max="452" width="37.75" style="24" bestFit="1" customWidth="1"/>
    <col min="453" max="453" width="38.25" style="24" bestFit="1" customWidth="1"/>
    <col min="454" max="454" width="32.58203125" style="24" bestFit="1" customWidth="1"/>
    <col min="455" max="455" width="33.9140625" style="24" bestFit="1" customWidth="1"/>
    <col min="456" max="456" width="32.6640625" style="24" bestFit="1" customWidth="1"/>
    <col min="457" max="457" width="38.08203125" style="24" bestFit="1" customWidth="1"/>
    <col min="458" max="458" width="28.6640625" style="24" bestFit="1" customWidth="1"/>
    <col min="459" max="459" width="34.9140625" style="24" bestFit="1" customWidth="1"/>
    <col min="460" max="460" width="37.4140625" style="24" bestFit="1" customWidth="1"/>
    <col min="461" max="461" width="26.75" style="24" bestFit="1" customWidth="1"/>
    <col min="462" max="462" width="29.4140625" style="24" bestFit="1" customWidth="1"/>
    <col min="463" max="463" width="32" style="24" bestFit="1" customWidth="1"/>
    <col min="464" max="464" width="33.5" style="24" bestFit="1" customWidth="1"/>
    <col min="465" max="465" width="35.25" style="24" bestFit="1" customWidth="1"/>
    <col min="466" max="466" width="30.08203125" style="24" bestFit="1" customWidth="1"/>
    <col min="467" max="467" width="34.4140625" style="24" bestFit="1" customWidth="1"/>
    <col min="468" max="468" width="29.5" style="24" bestFit="1" customWidth="1"/>
    <col min="469" max="469" width="30.1640625" style="24" bestFit="1" customWidth="1"/>
    <col min="470" max="470" width="32.08203125" style="24" bestFit="1" customWidth="1"/>
    <col min="471" max="471" width="28.6640625" style="24" bestFit="1" customWidth="1"/>
    <col min="472" max="472" width="29.5" style="24" bestFit="1" customWidth="1"/>
    <col min="473" max="473" width="31.6640625" style="24" bestFit="1" customWidth="1"/>
    <col min="474" max="474" width="34.25" style="24" bestFit="1" customWidth="1"/>
    <col min="475" max="475" width="37.6640625" style="24" bestFit="1" customWidth="1"/>
    <col min="476" max="476" width="42.9140625" style="24" bestFit="1" customWidth="1"/>
    <col min="477" max="477" width="30.1640625" style="24" bestFit="1" customWidth="1"/>
    <col min="478" max="478" width="27.33203125" style="24" bestFit="1" customWidth="1"/>
    <col min="479" max="479" width="21.9140625" style="24" bestFit="1" customWidth="1"/>
    <col min="480" max="480" width="25.33203125" style="24" bestFit="1" customWidth="1"/>
    <col min="481" max="481" width="30.4140625" style="24" bestFit="1" customWidth="1"/>
    <col min="482" max="482" width="28.1640625" style="24" bestFit="1" customWidth="1"/>
    <col min="483" max="483" width="36.83203125" style="24" bestFit="1" customWidth="1"/>
    <col min="484" max="484" width="24.9140625" style="24" bestFit="1" customWidth="1"/>
    <col min="485" max="485" width="34.4140625" style="24" bestFit="1" customWidth="1"/>
    <col min="486" max="486" width="26.08203125" style="24" bestFit="1" customWidth="1"/>
    <col min="487" max="487" width="28.5" style="24" bestFit="1" customWidth="1"/>
    <col min="488" max="488" width="29.1640625" style="24" bestFit="1" customWidth="1"/>
    <col min="489" max="489" width="27.25" style="24" bestFit="1" customWidth="1"/>
    <col min="490" max="490" width="25.1640625" style="24" bestFit="1" customWidth="1"/>
    <col min="491" max="491" width="24.08203125" style="24" bestFit="1" customWidth="1"/>
    <col min="492" max="492" width="22.83203125" style="24" bestFit="1" customWidth="1"/>
    <col min="493" max="493" width="25.6640625" style="24" bestFit="1" customWidth="1"/>
    <col min="494" max="494" width="27.4140625" style="24" bestFit="1" customWidth="1"/>
    <col min="495" max="495" width="24.9140625" style="24" bestFit="1" customWidth="1"/>
    <col min="496" max="496" width="31.6640625" style="24" bestFit="1" customWidth="1"/>
    <col min="497" max="497" width="25.58203125" style="24" bestFit="1" customWidth="1"/>
    <col min="498" max="498" width="27.83203125" style="24" bestFit="1" customWidth="1"/>
    <col min="499" max="499" width="27" style="24" bestFit="1" customWidth="1"/>
    <col min="500" max="500" width="26.08203125" style="24" bestFit="1" customWidth="1"/>
    <col min="501" max="501" width="30.75" style="24" bestFit="1" customWidth="1"/>
    <col min="502" max="502" width="25.5" style="24" bestFit="1" customWidth="1"/>
    <col min="503" max="503" width="29" style="24" bestFit="1" customWidth="1"/>
    <col min="504" max="504" width="23.58203125" style="24" bestFit="1" customWidth="1"/>
    <col min="505" max="505" width="27.4140625" style="24" bestFit="1" customWidth="1"/>
    <col min="506" max="506" width="25.33203125" style="24" bestFit="1" customWidth="1"/>
    <col min="507" max="507" width="40.4140625" style="24" bestFit="1" customWidth="1"/>
    <col min="508" max="508" width="29.6640625" style="24" bestFit="1" customWidth="1"/>
    <col min="509" max="509" width="21.25" style="24" bestFit="1" customWidth="1"/>
    <col min="510" max="510" width="26" style="24" bestFit="1" customWidth="1"/>
    <col min="511" max="511" width="30.75" style="24" bestFit="1" customWidth="1"/>
    <col min="512" max="512" width="31.58203125" style="24" bestFit="1" customWidth="1"/>
    <col min="513" max="513" width="32.5" style="24" bestFit="1" customWidth="1"/>
    <col min="514" max="514" width="29.9140625" style="24" bestFit="1" customWidth="1"/>
    <col min="515" max="515" width="32.08203125" style="24" bestFit="1" customWidth="1"/>
    <col min="516" max="516" width="33.9140625" style="24" bestFit="1" customWidth="1"/>
    <col min="517" max="517" width="28.4140625" style="24" bestFit="1" customWidth="1"/>
    <col min="518" max="518" width="26.4140625" style="24" bestFit="1" customWidth="1"/>
    <col min="519" max="519" width="26.58203125" style="24" bestFit="1" customWidth="1"/>
    <col min="520" max="520" width="26.33203125" style="24" bestFit="1" customWidth="1"/>
    <col min="521" max="521" width="24.1640625" style="24" bestFit="1" customWidth="1"/>
    <col min="522" max="522" width="28.5" style="24" bestFit="1" customWidth="1"/>
    <col min="523" max="523" width="36.58203125" style="24" bestFit="1" customWidth="1"/>
    <col min="524" max="524" width="28.83203125" style="24" bestFit="1" customWidth="1"/>
    <col min="525" max="525" width="31.08203125" style="24" bestFit="1" customWidth="1"/>
    <col min="526" max="526" width="37.08203125" style="24" bestFit="1" customWidth="1"/>
    <col min="527" max="527" width="30.08203125" style="24" bestFit="1" customWidth="1"/>
    <col min="528" max="528" width="32.1640625" style="24" bestFit="1" customWidth="1"/>
    <col min="529" max="529" width="30.5" style="24" bestFit="1" customWidth="1"/>
    <col min="530" max="530" width="34.4140625" style="24" bestFit="1" customWidth="1"/>
    <col min="531" max="531" width="28.6640625" style="24" bestFit="1" customWidth="1"/>
    <col min="532" max="532" width="28.75" style="24" bestFit="1" customWidth="1"/>
    <col min="533" max="533" width="34.6640625" style="24" bestFit="1" customWidth="1"/>
    <col min="534" max="534" width="30.83203125" style="24" bestFit="1" customWidth="1"/>
    <col min="535" max="535" width="24" style="24" bestFit="1" customWidth="1"/>
    <col min="536" max="536" width="25.9140625" style="24" bestFit="1" customWidth="1"/>
    <col min="537" max="537" width="31.08203125" style="24" bestFit="1" customWidth="1"/>
    <col min="538" max="538" width="27.83203125" style="24" bestFit="1" customWidth="1"/>
    <col min="539" max="539" width="32.25" style="24" bestFit="1" customWidth="1"/>
    <col min="540" max="540" width="28.9140625" style="24" bestFit="1" customWidth="1"/>
    <col min="541" max="541" width="23.1640625" style="24" bestFit="1" customWidth="1"/>
    <col min="542" max="542" width="36.4140625" style="24" bestFit="1" customWidth="1"/>
    <col min="543" max="543" width="33.33203125" style="24" bestFit="1" customWidth="1"/>
    <col min="544" max="544" width="27.4140625" style="24" bestFit="1" customWidth="1"/>
    <col min="545" max="545" width="21.6640625" style="24" bestFit="1" customWidth="1"/>
    <col min="546" max="546" width="31.58203125" style="24" bestFit="1" customWidth="1"/>
    <col min="547" max="547" width="24.5" style="24" bestFit="1" customWidth="1"/>
    <col min="548" max="548" width="28.83203125" style="24" bestFit="1" customWidth="1"/>
    <col min="549" max="549" width="34.58203125" style="24" bestFit="1" customWidth="1"/>
    <col min="550" max="550" width="30.6640625" style="24" bestFit="1" customWidth="1"/>
    <col min="551" max="551" width="24.33203125" style="24" bestFit="1" customWidth="1"/>
    <col min="552" max="552" width="26.6640625" style="24" bestFit="1" customWidth="1"/>
    <col min="553" max="553" width="30.1640625" style="24" bestFit="1" customWidth="1"/>
    <col min="554" max="554" width="27.5" style="24" bestFit="1" customWidth="1"/>
    <col min="555" max="555" width="30.5" style="24" bestFit="1" customWidth="1"/>
    <col min="556" max="556" width="26.33203125" style="24" bestFit="1" customWidth="1"/>
    <col min="557" max="557" width="38.6640625" style="24" bestFit="1" customWidth="1"/>
    <col min="558" max="558" width="34" style="24" bestFit="1" customWidth="1"/>
    <col min="559" max="559" width="38.58203125" style="24" bestFit="1" customWidth="1"/>
    <col min="560" max="560" width="34.6640625" style="24" bestFit="1" customWidth="1"/>
    <col min="561" max="561" width="38.83203125" style="24" bestFit="1" customWidth="1"/>
    <col min="562" max="562" width="31.5" style="24" bestFit="1" customWidth="1"/>
    <col min="563" max="563" width="36.6640625" style="24" bestFit="1" customWidth="1"/>
    <col min="564" max="564" width="44.25" style="24" bestFit="1" customWidth="1"/>
    <col min="565" max="565" width="28.6640625" style="24" bestFit="1" customWidth="1"/>
    <col min="566" max="566" width="32.4140625" style="24" bestFit="1" customWidth="1"/>
    <col min="567" max="567" width="31.5" style="24" bestFit="1" customWidth="1"/>
    <col min="568" max="568" width="31.08203125" style="24" bestFit="1" customWidth="1"/>
    <col min="569" max="569" width="31.1640625" style="24" bestFit="1" customWidth="1"/>
    <col min="570" max="570" width="22" style="24" bestFit="1" customWidth="1"/>
    <col min="571" max="571" width="30.08203125" style="24" bestFit="1" customWidth="1"/>
    <col min="572" max="572" width="24.1640625" style="24" bestFit="1" customWidth="1"/>
    <col min="573" max="573" width="25.9140625" style="24" bestFit="1" customWidth="1"/>
    <col min="574" max="574" width="27.75" style="24" bestFit="1" customWidth="1"/>
    <col min="575" max="575" width="32.4140625" style="24" bestFit="1" customWidth="1"/>
    <col min="576" max="576" width="32.58203125" style="24" bestFit="1" customWidth="1"/>
    <col min="577" max="577" width="34.6640625" style="24" bestFit="1" customWidth="1"/>
    <col min="578" max="578" width="33.4140625" style="24" bestFit="1" customWidth="1"/>
    <col min="579" max="579" width="31.6640625" style="24" bestFit="1" customWidth="1"/>
    <col min="580" max="580" width="38.33203125" style="24" bestFit="1" customWidth="1"/>
    <col min="581" max="581" width="28.33203125" style="24" bestFit="1" customWidth="1"/>
    <col min="582" max="582" width="30" style="24" bestFit="1" customWidth="1"/>
    <col min="583" max="583" width="36.6640625" style="24" bestFit="1" customWidth="1"/>
    <col min="584" max="584" width="33.6640625" style="24" bestFit="1" customWidth="1"/>
    <col min="585" max="585" width="32.4140625" style="24" bestFit="1" customWidth="1"/>
    <col min="586" max="586" width="28.08203125" style="24" bestFit="1" customWidth="1"/>
    <col min="587" max="587" width="26.5" style="24" bestFit="1" customWidth="1"/>
    <col min="588" max="588" width="35.5" style="24" bestFit="1" customWidth="1"/>
    <col min="589" max="589" width="24.1640625" style="24" bestFit="1" customWidth="1"/>
    <col min="590" max="590" width="33.08203125" style="24" bestFit="1" customWidth="1"/>
    <col min="591" max="591" width="22.6640625" style="24" bestFit="1" customWidth="1"/>
    <col min="592" max="592" width="19.75" style="24" bestFit="1" customWidth="1"/>
    <col min="593" max="593" width="32.08203125" style="24" bestFit="1" customWidth="1"/>
    <col min="594" max="594" width="36.08203125" style="24" bestFit="1" customWidth="1"/>
    <col min="595" max="595" width="26.75" style="24" bestFit="1" customWidth="1"/>
    <col min="596" max="596" width="38.33203125" style="24" bestFit="1" customWidth="1"/>
    <col min="597" max="597" width="22.6640625" style="24" bestFit="1" customWidth="1"/>
    <col min="598" max="598" width="33.83203125" style="24" bestFit="1" customWidth="1"/>
    <col min="599" max="599" width="30.25" style="24" bestFit="1" customWidth="1"/>
    <col min="600" max="600" width="18.25" style="24" bestFit="1" customWidth="1"/>
    <col min="601" max="601" width="28.58203125" style="24" bestFit="1" customWidth="1"/>
    <col min="602" max="602" width="32.25" style="24" bestFit="1" customWidth="1"/>
    <col min="603" max="603" width="23" style="24" bestFit="1" customWidth="1"/>
    <col min="604" max="604" width="25.08203125" style="24" bestFit="1" customWidth="1"/>
    <col min="605" max="605" width="28.4140625" style="24" bestFit="1" customWidth="1"/>
    <col min="606" max="606" width="21.6640625" style="24" bestFit="1" customWidth="1"/>
    <col min="607" max="607" width="21.5" style="24" bestFit="1" customWidth="1"/>
    <col min="608" max="608" width="40.5" style="24" bestFit="1" customWidth="1"/>
    <col min="609" max="609" width="29.9140625" style="24" bestFit="1" customWidth="1"/>
    <col min="610" max="610" width="25.83203125" style="24" bestFit="1" customWidth="1"/>
    <col min="611" max="611" width="25.75" style="24" bestFit="1" customWidth="1"/>
    <col min="612" max="612" width="29.33203125" style="24" bestFit="1" customWidth="1"/>
    <col min="613" max="613" width="30" style="24" bestFit="1" customWidth="1"/>
    <col min="614" max="614" width="31.33203125" style="24" bestFit="1" customWidth="1"/>
    <col min="615" max="615" width="23.5" style="24" bestFit="1" customWidth="1"/>
    <col min="616" max="616" width="24.1640625" style="24" bestFit="1" customWidth="1"/>
    <col min="617" max="617" width="35.4140625" style="24" bestFit="1" customWidth="1"/>
    <col min="618" max="618" width="23.33203125" style="24" bestFit="1" customWidth="1"/>
    <col min="619" max="619" width="31" style="24" bestFit="1" customWidth="1"/>
    <col min="620" max="620" width="26" style="24" bestFit="1" customWidth="1"/>
    <col min="621" max="621" width="33.4140625" style="24" bestFit="1" customWidth="1"/>
    <col min="622" max="622" width="29.1640625" style="24" bestFit="1" customWidth="1"/>
    <col min="623" max="623" width="30.83203125" style="24" bestFit="1" customWidth="1"/>
    <col min="624" max="624" width="37.33203125" style="24" bestFit="1" customWidth="1"/>
    <col min="625" max="625" width="34.08203125" style="24" bestFit="1" customWidth="1"/>
    <col min="626" max="626" width="26.33203125" style="24" bestFit="1" customWidth="1"/>
    <col min="627" max="627" width="31.58203125" style="24" bestFit="1" customWidth="1"/>
    <col min="628" max="628" width="38.5" style="24" bestFit="1" customWidth="1"/>
    <col min="629" max="629" width="34.5" style="24" bestFit="1" customWidth="1"/>
    <col min="630" max="630" width="39.4140625" style="24" bestFit="1" customWidth="1"/>
    <col min="631" max="631" width="29.6640625" style="24" bestFit="1" customWidth="1"/>
    <col min="632" max="632" width="26.5" style="24" bestFit="1" customWidth="1"/>
    <col min="633" max="633" width="30.6640625" style="24" bestFit="1" customWidth="1"/>
    <col min="634" max="634" width="25.9140625" style="24" bestFit="1" customWidth="1"/>
    <col min="635" max="635" width="36.08203125" style="24" bestFit="1" customWidth="1"/>
    <col min="636" max="636" width="24.83203125" style="24" bestFit="1" customWidth="1"/>
    <col min="637" max="637" width="32.25" style="24" bestFit="1" customWidth="1"/>
    <col min="638" max="638" width="27.4140625" style="24" bestFit="1" customWidth="1"/>
    <col min="639" max="639" width="34.75" style="24" bestFit="1" customWidth="1"/>
    <col min="640" max="640" width="27.5" style="24" bestFit="1" customWidth="1"/>
    <col min="641" max="641" width="33.75" style="24" bestFit="1" customWidth="1"/>
    <col min="642" max="642" width="36" style="24" bestFit="1" customWidth="1"/>
    <col min="643" max="643" width="31.4140625" style="24" bestFit="1" customWidth="1"/>
    <col min="644" max="644" width="32.58203125" style="24" bestFit="1" customWidth="1"/>
    <col min="645" max="645" width="34.33203125" style="24" bestFit="1" customWidth="1"/>
    <col min="646" max="646" width="28.58203125" style="24" bestFit="1" customWidth="1"/>
    <col min="647" max="647" width="31.83203125" style="24" bestFit="1" customWidth="1"/>
    <col min="648" max="648" width="24.5" style="24" bestFit="1" customWidth="1"/>
    <col min="649" max="649" width="27.83203125" style="24" bestFit="1" customWidth="1"/>
    <col min="650" max="650" width="24.33203125" style="24" bestFit="1" customWidth="1"/>
    <col min="651" max="651" width="27.9140625" style="24" bestFit="1" customWidth="1"/>
    <col min="652" max="652" width="25.75" style="24" bestFit="1" customWidth="1"/>
    <col min="653" max="653" width="27.58203125" style="24" bestFit="1" customWidth="1"/>
    <col min="654" max="654" width="28.83203125" style="24" bestFit="1" customWidth="1"/>
    <col min="655" max="655" width="34.1640625" style="24" bestFit="1" customWidth="1"/>
    <col min="656" max="656" width="30.1640625" style="24" bestFit="1" customWidth="1"/>
    <col min="657" max="657" width="34.4140625" style="24" bestFit="1" customWidth="1"/>
    <col min="658" max="658" width="35.9140625" style="24" bestFit="1" customWidth="1"/>
    <col min="659" max="659" width="32" style="24" bestFit="1" customWidth="1"/>
    <col min="660" max="660" width="50.25" style="24" bestFit="1" customWidth="1"/>
    <col min="661" max="661" width="31.75" style="24" bestFit="1" customWidth="1"/>
    <col min="662" max="662" width="29.33203125" style="24" bestFit="1" customWidth="1"/>
    <col min="663" max="663" width="25.75" style="24" bestFit="1" customWidth="1"/>
    <col min="664" max="664" width="32.25" style="24" bestFit="1" customWidth="1"/>
    <col min="665" max="665" width="34.83203125" style="24" bestFit="1" customWidth="1"/>
    <col min="666" max="666" width="29.1640625" style="24" bestFit="1" customWidth="1"/>
    <col min="667" max="667" width="36.4140625" style="24" bestFit="1" customWidth="1"/>
    <col min="668" max="668" width="20.08203125" style="24" bestFit="1" customWidth="1"/>
    <col min="669" max="669" width="37.33203125" style="24" bestFit="1" customWidth="1"/>
    <col min="670" max="670" width="33.9140625" style="24" bestFit="1" customWidth="1"/>
    <col min="671" max="671" width="27.25" style="24" bestFit="1" customWidth="1"/>
    <col min="672" max="672" width="26" style="24" bestFit="1" customWidth="1"/>
    <col min="673" max="673" width="36.08203125" style="24" bestFit="1" customWidth="1"/>
    <col min="674" max="674" width="39.1640625" style="24" bestFit="1" customWidth="1"/>
    <col min="675" max="675" width="28.1640625" style="24" bestFit="1" customWidth="1"/>
    <col min="676" max="676" width="22.1640625" style="24" bestFit="1" customWidth="1"/>
    <col min="677" max="677" width="29.75" style="24" bestFit="1" customWidth="1"/>
    <col min="678" max="678" width="24.25" style="24" bestFit="1" customWidth="1"/>
    <col min="679" max="679" width="23.08203125" style="24" bestFit="1" customWidth="1"/>
    <col min="680" max="680" width="24.25" style="24" bestFit="1" customWidth="1"/>
    <col min="681" max="681" width="23.5" style="24" bestFit="1" customWidth="1"/>
    <col min="682" max="682" width="23.6640625" style="24" bestFit="1" customWidth="1"/>
    <col min="683" max="684" width="25.1640625" style="24" bestFit="1" customWidth="1"/>
    <col min="685" max="685" width="28.58203125" style="24" bestFit="1" customWidth="1"/>
    <col min="686" max="686" width="41.58203125" style="24" bestFit="1" customWidth="1"/>
    <col min="687" max="687" width="25.1640625" style="24" bestFit="1" customWidth="1"/>
    <col min="688" max="688" width="32.75" style="24" bestFit="1" customWidth="1"/>
    <col min="689" max="689" width="19.9140625" style="24" bestFit="1" customWidth="1"/>
    <col min="690" max="690" width="31" style="24" bestFit="1" customWidth="1"/>
    <col min="691" max="691" width="33.83203125" style="24" bestFit="1" customWidth="1"/>
    <col min="692" max="692" width="24.4140625" style="24" bestFit="1" customWidth="1"/>
    <col min="693" max="693" width="33.25" style="24" bestFit="1" customWidth="1"/>
    <col min="694" max="694" width="29.33203125" style="24" bestFit="1" customWidth="1"/>
    <col min="695" max="695" width="36.6640625" style="24" bestFit="1" customWidth="1"/>
    <col min="696" max="696" width="32.58203125" style="24" bestFit="1" customWidth="1"/>
    <col min="697" max="697" width="32.75" style="24" bestFit="1" customWidth="1"/>
    <col min="698" max="698" width="30.08203125" style="24" bestFit="1" customWidth="1"/>
    <col min="699" max="699" width="24.33203125" style="24" bestFit="1" customWidth="1"/>
    <col min="700" max="700" width="24.75" style="24" bestFit="1" customWidth="1"/>
    <col min="701" max="701" width="31.08203125" style="24" bestFit="1" customWidth="1"/>
    <col min="702" max="702" width="30.75" style="24" bestFit="1" customWidth="1"/>
    <col min="703" max="703" width="28.25" style="24" bestFit="1" customWidth="1"/>
    <col min="704" max="704" width="22.9140625" style="24" bestFit="1" customWidth="1"/>
    <col min="705" max="705" width="24" style="24" bestFit="1" customWidth="1"/>
    <col min="706" max="706" width="26.5" style="24" bestFit="1" customWidth="1"/>
    <col min="707" max="707" width="38" style="24" bestFit="1" customWidth="1"/>
    <col min="708" max="708" width="32.83203125" style="24" bestFit="1" customWidth="1"/>
    <col min="709" max="709" width="33.08203125" style="24" bestFit="1" customWidth="1"/>
    <col min="710" max="710" width="23.25" style="24" bestFit="1" customWidth="1"/>
    <col min="711" max="711" width="24.1640625" style="24" bestFit="1" customWidth="1"/>
    <col min="712" max="712" width="26.9140625" style="24" bestFit="1" customWidth="1"/>
    <col min="713" max="713" width="20.6640625" style="24" bestFit="1" customWidth="1"/>
    <col min="714" max="714" width="24.83203125" style="24" bestFit="1" customWidth="1"/>
    <col min="715" max="715" width="24.75" style="24" bestFit="1" customWidth="1"/>
    <col min="716" max="716" width="31.4140625" style="24" bestFit="1" customWidth="1"/>
    <col min="717" max="717" width="35.33203125" style="24" bestFit="1" customWidth="1"/>
    <col min="718" max="718" width="36.5" style="24" bestFit="1" customWidth="1"/>
    <col min="719" max="719" width="25.5" style="24" bestFit="1" customWidth="1"/>
    <col min="720" max="720" width="27.58203125" style="24" bestFit="1" customWidth="1"/>
    <col min="721" max="721" width="29.9140625" style="24" bestFit="1" customWidth="1"/>
    <col min="722" max="722" width="30.25" style="24" bestFit="1" customWidth="1"/>
    <col min="723" max="723" width="31.6640625" style="24" bestFit="1" customWidth="1"/>
    <col min="724" max="724" width="36.4140625" style="24" bestFit="1" customWidth="1"/>
    <col min="725" max="725" width="22.1640625" style="24" bestFit="1" customWidth="1"/>
    <col min="726" max="726" width="33.9140625" style="24" bestFit="1" customWidth="1"/>
    <col min="727" max="727" width="23.75" style="24" bestFit="1" customWidth="1"/>
    <col min="728" max="728" width="26.4140625" style="24" bestFit="1" customWidth="1"/>
    <col min="729" max="729" width="29.58203125" style="24" bestFit="1" customWidth="1"/>
    <col min="730" max="730" width="34.83203125" style="24" bestFit="1" customWidth="1"/>
    <col min="731" max="731" width="30" style="24" bestFit="1" customWidth="1"/>
    <col min="732" max="732" width="34.5" style="24" bestFit="1" customWidth="1"/>
    <col min="733" max="733" width="35.1640625" style="24" bestFit="1" customWidth="1"/>
    <col min="734" max="734" width="38" style="24" bestFit="1" customWidth="1"/>
    <col min="735" max="735" width="34.6640625" style="24" bestFit="1" customWidth="1"/>
    <col min="736" max="736" width="29" style="24" bestFit="1" customWidth="1"/>
    <col min="737" max="737" width="28.75" style="24" bestFit="1" customWidth="1"/>
    <col min="738" max="738" width="27.6640625" style="24" bestFit="1" customWidth="1"/>
    <col min="739" max="739" width="32.08203125" style="24" bestFit="1" customWidth="1"/>
    <col min="740" max="740" width="27.75" style="24" bestFit="1" customWidth="1"/>
    <col min="741" max="741" width="25.25" style="24" bestFit="1" customWidth="1"/>
    <col min="742" max="742" width="27.25" style="24" bestFit="1" customWidth="1"/>
    <col min="743" max="743" width="27.08203125" style="24" bestFit="1" customWidth="1"/>
    <col min="744" max="744" width="34.5" style="24" bestFit="1" customWidth="1"/>
    <col min="745" max="745" width="23.08203125" style="24" bestFit="1" customWidth="1"/>
    <col min="746" max="746" width="31.33203125" style="24" bestFit="1" customWidth="1"/>
    <col min="747" max="747" width="34" style="24" bestFit="1" customWidth="1"/>
    <col min="748" max="748" width="31.4140625" style="24" bestFit="1" customWidth="1"/>
    <col min="749" max="749" width="29.6640625" style="24" bestFit="1" customWidth="1"/>
    <col min="750" max="750" width="31.1640625" style="24" bestFit="1" customWidth="1"/>
    <col min="751" max="751" width="34.33203125" style="24" bestFit="1" customWidth="1"/>
    <col min="752" max="752" width="23.75" style="24" bestFit="1" customWidth="1"/>
    <col min="753" max="753" width="33.9140625" style="24" bestFit="1" customWidth="1"/>
    <col min="754" max="754" width="30.5" style="24" bestFit="1" customWidth="1"/>
    <col min="755" max="755" width="24.75" style="24" bestFit="1" customWidth="1"/>
    <col min="756" max="756" width="24" style="24" bestFit="1" customWidth="1"/>
    <col min="757" max="757" width="24.08203125" style="24" bestFit="1" customWidth="1"/>
    <col min="758" max="758" width="21.08203125" style="24" bestFit="1" customWidth="1"/>
    <col min="759" max="759" width="32.83203125" style="24" bestFit="1" customWidth="1"/>
    <col min="760" max="760" width="30.4140625" style="24" bestFit="1" customWidth="1"/>
    <col min="761" max="761" width="24.4140625" style="24" bestFit="1" customWidth="1"/>
    <col min="762" max="762" width="35.5" style="24" bestFit="1" customWidth="1"/>
    <col min="763" max="763" width="30.33203125" style="24" bestFit="1" customWidth="1"/>
    <col min="764" max="764" width="31.1640625" style="24" bestFit="1" customWidth="1"/>
    <col min="765" max="765" width="29.75" style="24" bestFit="1" customWidth="1"/>
    <col min="766" max="766" width="36.75" style="24" bestFit="1" customWidth="1"/>
    <col min="767" max="767" width="35" style="24" bestFit="1" customWidth="1"/>
    <col min="768" max="768" width="28.1640625" style="24" bestFit="1" customWidth="1"/>
    <col min="769" max="769" width="38.75" style="24" bestFit="1" customWidth="1"/>
    <col min="770" max="770" width="31.6640625" style="24" bestFit="1" customWidth="1"/>
    <col min="771" max="771" width="32.58203125" style="24" bestFit="1" customWidth="1"/>
    <col min="772" max="772" width="26.6640625" style="24" bestFit="1" customWidth="1"/>
    <col min="773" max="773" width="34.75" style="24" bestFit="1" customWidth="1"/>
    <col min="774" max="774" width="27.33203125" style="24" bestFit="1" customWidth="1"/>
    <col min="775" max="775" width="24.25" style="24" bestFit="1" customWidth="1"/>
    <col min="776" max="776" width="26.33203125" style="24" bestFit="1" customWidth="1"/>
    <col min="777" max="777" width="25.58203125" style="24" bestFit="1" customWidth="1"/>
    <col min="778" max="778" width="31.58203125" style="24" bestFit="1" customWidth="1"/>
    <col min="779" max="779" width="27.83203125" style="24" bestFit="1" customWidth="1"/>
    <col min="780" max="780" width="38.08203125" style="24" bestFit="1" customWidth="1"/>
    <col min="781" max="781" width="28.1640625" style="24" bestFit="1" customWidth="1"/>
    <col min="782" max="782" width="28.33203125" style="24" bestFit="1" customWidth="1"/>
    <col min="783" max="783" width="24.58203125" style="24" bestFit="1" customWidth="1"/>
    <col min="784" max="784" width="32.4140625" style="24" bestFit="1" customWidth="1"/>
    <col min="785" max="785" width="31.33203125" style="24" bestFit="1" customWidth="1"/>
    <col min="786" max="786" width="33.6640625" style="24" bestFit="1" customWidth="1"/>
    <col min="787" max="787" width="36.5" style="24" bestFit="1" customWidth="1"/>
    <col min="788" max="788" width="47.58203125" style="24" bestFit="1" customWidth="1"/>
    <col min="789" max="789" width="34.1640625" style="24" bestFit="1" customWidth="1"/>
    <col min="790" max="790" width="36.25" style="24" bestFit="1" customWidth="1"/>
    <col min="791" max="791" width="40.9140625" style="24" bestFit="1" customWidth="1"/>
    <col min="792" max="792" width="36.33203125" style="24" bestFit="1" customWidth="1"/>
    <col min="793" max="793" width="38.9140625" style="24" bestFit="1" customWidth="1"/>
    <col min="794" max="794" width="29.75" style="24" bestFit="1" customWidth="1"/>
    <col min="795" max="795" width="38.4140625" style="24" bestFit="1" customWidth="1"/>
    <col min="796" max="796" width="38.9140625" style="24" bestFit="1" customWidth="1"/>
    <col min="797" max="797" width="37.1640625" style="24" bestFit="1" customWidth="1"/>
    <col min="798" max="798" width="40" style="24" bestFit="1" customWidth="1"/>
    <col min="799" max="799" width="32.58203125" style="24" bestFit="1" customWidth="1"/>
    <col min="800" max="800" width="28.4140625" style="24" bestFit="1" customWidth="1"/>
    <col min="801" max="801" width="28.75" style="24" bestFit="1" customWidth="1"/>
    <col min="802" max="802" width="31.33203125" style="24" bestFit="1" customWidth="1"/>
    <col min="803" max="803" width="28.4140625" style="24" bestFit="1" customWidth="1"/>
    <col min="804" max="804" width="28.75" style="24" bestFit="1" customWidth="1"/>
    <col min="805" max="805" width="21.9140625" style="24" bestFit="1" customWidth="1"/>
    <col min="806" max="806" width="32.08203125" style="24" bestFit="1" customWidth="1"/>
    <col min="807" max="807" width="22.58203125" style="24" bestFit="1" customWidth="1"/>
    <col min="808" max="808" width="33.4140625" style="24" bestFit="1" customWidth="1"/>
    <col min="809" max="809" width="23.6640625" style="24" bestFit="1" customWidth="1"/>
    <col min="810" max="810" width="28.1640625" style="24" bestFit="1" customWidth="1"/>
    <col min="811" max="811" width="32.6640625" style="24" bestFit="1" customWidth="1"/>
    <col min="812" max="812" width="28.58203125" style="24" bestFit="1" customWidth="1"/>
    <col min="813" max="813" width="29" style="24" bestFit="1" customWidth="1"/>
    <col min="814" max="814" width="38.33203125" style="24" bestFit="1" customWidth="1"/>
    <col min="815" max="815" width="34.58203125" style="24" bestFit="1" customWidth="1"/>
    <col min="816" max="816" width="26.5" style="24" bestFit="1" customWidth="1"/>
    <col min="817" max="817" width="25.5" style="24" bestFit="1" customWidth="1"/>
    <col min="818" max="818" width="23.25" style="24" bestFit="1" customWidth="1"/>
    <col min="819" max="819" width="25.4140625" style="24" bestFit="1" customWidth="1"/>
    <col min="820" max="820" width="31.1640625" style="24" bestFit="1" customWidth="1"/>
    <col min="821" max="821" width="33.33203125" style="24" bestFit="1" customWidth="1"/>
    <col min="822" max="822" width="23.9140625" style="24" bestFit="1" customWidth="1"/>
    <col min="823" max="823" width="26.83203125" style="24" bestFit="1" customWidth="1"/>
    <col min="824" max="824" width="27.1640625" style="24" bestFit="1" customWidth="1"/>
    <col min="825" max="825" width="26.58203125" style="24" bestFit="1" customWidth="1"/>
    <col min="826" max="826" width="22.4140625" style="24" bestFit="1" customWidth="1"/>
    <col min="827" max="827" width="22.58203125" style="24" bestFit="1" customWidth="1"/>
    <col min="828" max="828" width="21.25" style="24" bestFit="1" customWidth="1"/>
    <col min="829" max="829" width="30.5" style="24" bestFit="1" customWidth="1"/>
    <col min="830" max="830" width="33.9140625" style="24" bestFit="1" customWidth="1"/>
    <col min="831" max="831" width="30.75" style="24" bestFit="1" customWidth="1"/>
    <col min="832" max="832" width="28.75" style="24" bestFit="1" customWidth="1"/>
    <col min="833" max="833" width="40.25" style="24" bestFit="1" customWidth="1"/>
    <col min="834" max="834" width="24" style="24" bestFit="1" customWidth="1"/>
    <col min="835" max="835" width="22.6640625" style="24" bestFit="1" customWidth="1"/>
    <col min="836" max="836" width="19.5" style="24" bestFit="1" customWidth="1"/>
    <col min="837" max="837" width="26.25" style="24" bestFit="1" customWidth="1"/>
    <col min="838" max="838" width="35.9140625" style="24" bestFit="1" customWidth="1"/>
    <col min="839" max="839" width="39.08203125" style="24" bestFit="1" customWidth="1"/>
    <col min="840" max="840" width="31.4140625" style="24" bestFit="1" customWidth="1"/>
    <col min="841" max="841" width="31.75" style="24" bestFit="1" customWidth="1"/>
    <col min="842" max="842" width="34.9140625" style="24" bestFit="1" customWidth="1"/>
    <col min="843" max="843" width="27" style="24" bestFit="1" customWidth="1"/>
    <col min="844" max="844" width="37.83203125" style="24" bestFit="1" customWidth="1"/>
    <col min="845" max="845" width="32" style="24" bestFit="1" customWidth="1"/>
    <col min="846" max="846" width="32.1640625" style="24" bestFit="1" customWidth="1"/>
    <col min="847" max="847" width="31.25" style="24" bestFit="1" customWidth="1"/>
    <col min="848" max="848" width="28.5" style="24" bestFit="1" customWidth="1"/>
    <col min="849" max="849" width="36.25" style="24" bestFit="1" customWidth="1"/>
    <col min="850" max="850" width="27.5" style="24" bestFit="1" customWidth="1"/>
    <col min="851" max="851" width="32.9140625" style="24" bestFit="1" customWidth="1"/>
    <col min="852" max="852" width="32.6640625" style="24" bestFit="1" customWidth="1"/>
    <col min="853" max="853" width="32.25" style="24" bestFit="1" customWidth="1"/>
    <col min="854" max="854" width="37.83203125" style="24" bestFit="1" customWidth="1"/>
    <col min="855" max="855" width="32.58203125" style="24" bestFit="1" customWidth="1"/>
    <col min="856" max="856" width="26.58203125" style="24" bestFit="1" customWidth="1"/>
    <col min="857" max="857" width="28.9140625" style="24" bestFit="1" customWidth="1"/>
    <col min="858" max="858" width="26.33203125" style="24" bestFit="1" customWidth="1"/>
    <col min="859" max="859" width="24.58203125" style="24" bestFit="1" customWidth="1"/>
    <col min="860" max="860" width="37.33203125" style="24" bestFit="1" customWidth="1"/>
    <col min="861" max="861" width="30.1640625" style="24" bestFit="1" customWidth="1"/>
    <col min="862" max="862" width="27.1640625" style="24" bestFit="1" customWidth="1"/>
    <col min="863" max="863" width="23.08203125" style="24" bestFit="1" customWidth="1"/>
    <col min="864" max="864" width="30.1640625" style="24" bestFit="1" customWidth="1"/>
    <col min="865" max="865" width="31.1640625" style="24" bestFit="1" customWidth="1"/>
    <col min="866" max="866" width="36.4140625" style="24" bestFit="1" customWidth="1"/>
    <col min="867" max="867" width="26.1640625" style="24" bestFit="1" customWidth="1"/>
    <col min="868" max="868" width="23.83203125" style="24" bestFit="1" customWidth="1"/>
    <col min="869" max="869" width="29.9140625" style="24" bestFit="1" customWidth="1"/>
    <col min="870" max="870" width="26.33203125" style="24" bestFit="1" customWidth="1"/>
    <col min="871" max="871" width="31.25" style="24" bestFit="1" customWidth="1"/>
    <col min="872" max="872" width="31.58203125" style="24" bestFit="1" customWidth="1"/>
    <col min="873" max="873" width="25.83203125" style="24" bestFit="1" customWidth="1"/>
    <col min="874" max="874" width="30.5" style="24" bestFit="1" customWidth="1"/>
    <col min="875" max="875" width="39" style="24" bestFit="1" customWidth="1"/>
    <col min="876" max="876" width="35.4140625" style="24" bestFit="1" customWidth="1"/>
    <col min="877" max="877" width="30.1640625" style="24" bestFit="1" customWidth="1"/>
    <col min="878" max="878" width="29.33203125" style="24" bestFit="1" customWidth="1"/>
    <col min="879" max="879" width="29.5" style="24" bestFit="1" customWidth="1"/>
    <col min="880" max="880" width="34.83203125" style="24" bestFit="1" customWidth="1"/>
    <col min="881" max="881" width="26.58203125" style="24" bestFit="1" customWidth="1"/>
    <col min="882" max="882" width="29.6640625" style="24" bestFit="1" customWidth="1"/>
    <col min="883" max="883" width="25.1640625" style="24" bestFit="1" customWidth="1"/>
    <col min="884" max="884" width="27.9140625" style="24" bestFit="1" customWidth="1"/>
    <col min="885" max="885" width="28.83203125" style="24" bestFit="1" customWidth="1"/>
    <col min="886" max="886" width="34.6640625" style="24" bestFit="1" customWidth="1"/>
    <col min="887" max="887" width="22.5" style="24" bestFit="1" customWidth="1"/>
    <col min="888" max="888" width="26.6640625" style="24" bestFit="1" customWidth="1"/>
    <col min="889" max="889" width="28.58203125" style="24" bestFit="1" customWidth="1"/>
    <col min="890" max="890" width="25.33203125" style="24" bestFit="1" customWidth="1"/>
    <col min="891" max="891" width="32.4140625" style="24" bestFit="1" customWidth="1"/>
    <col min="892" max="892" width="33.4140625" style="24" bestFit="1" customWidth="1"/>
    <col min="893" max="893" width="34.1640625" style="24" bestFit="1" customWidth="1"/>
    <col min="894" max="894" width="24.1640625" style="24" bestFit="1" customWidth="1"/>
    <col min="895" max="895" width="31.83203125" style="24" bestFit="1" customWidth="1"/>
    <col min="896" max="896" width="26.58203125" style="24" bestFit="1" customWidth="1"/>
    <col min="897" max="897" width="29.1640625" style="24" bestFit="1" customWidth="1"/>
    <col min="898" max="898" width="28.33203125" style="24" bestFit="1" customWidth="1"/>
    <col min="899" max="899" width="29.83203125" style="24" bestFit="1" customWidth="1"/>
    <col min="900" max="900" width="27.4140625" style="24" bestFit="1" customWidth="1"/>
    <col min="901" max="901" width="23.5" style="24" bestFit="1" customWidth="1"/>
    <col min="902" max="902" width="27.4140625" style="24" bestFit="1" customWidth="1"/>
    <col min="903" max="903" width="25.75" style="24" bestFit="1" customWidth="1"/>
    <col min="904" max="904" width="24.1640625" style="24" bestFit="1" customWidth="1"/>
    <col min="905" max="905" width="21" style="24" bestFit="1" customWidth="1"/>
    <col min="906" max="906" width="26.58203125" style="24" bestFit="1" customWidth="1"/>
    <col min="907" max="907" width="28.58203125" style="24" bestFit="1" customWidth="1"/>
    <col min="908" max="908" width="26.58203125" style="24" bestFit="1" customWidth="1"/>
    <col min="909" max="909" width="27.08203125" style="24" bestFit="1" customWidth="1"/>
    <col min="910" max="910" width="20.6640625" style="24" bestFit="1" customWidth="1"/>
    <col min="911" max="911" width="31.08203125" style="24" bestFit="1" customWidth="1"/>
    <col min="912" max="912" width="15.5" style="24" bestFit="1" customWidth="1"/>
    <col min="913" max="913" width="25.83203125" style="24" bestFit="1" customWidth="1"/>
    <col min="914" max="914" width="21.5" style="24" bestFit="1" customWidth="1"/>
    <col min="915" max="915" width="19.33203125" style="24" bestFit="1" customWidth="1"/>
    <col min="916" max="916" width="40.08203125" style="24" bestFit="1" customWidth="1"/>
    <col min="917" max="917" width="30.4140625" style="24" bestFit="1" customWidth="1"/>
    <col min="918" max="918" width="35.5" style="24" bestFit="1" customWidth="1"/>
    <col min="919" max="919" width="26.58203125" style="24" bestFit="1" customWidth="1"/>
    <col min="920" max="920" width="28.9140625" style="24" bestFit="1" customWidth="1"/>
    <col min="921" max="921" width="31.1640625" style="24" bestFit="1" customWidth="1"/>
    <col min="922" max="922" width="30.83203125" style="24" bestFit="1" customWidth="1"/>
    <col min="923" max="923" width="33.33203125" style="24" bestFit="1" customWidth="1"/>
    <col min="924" max="924" width="32.33203125" style="24" bestFit="1" customWidth="1"/>
    <col min="925" max="925" width="30.08203125" style="24" bestFit="1" customWidth="1"/>
    <col min="926" max="926" width="33.75" style="24" bestFit="1" customWidth="1"/>
    <col min="927" max="927" width="24.83203125" style="24" bestFit="1" customWidth="1"/>
    <col min="928" max="928" width="29.83203125" style="24" bestFit="1" customWidth="1"/>
    <col min="929" max="929" width="33.83203125" style="24" bestFit="1" customWidth="1"/>
    <col min="930" max="930" width="14" style="24" bestFit="1" customWidth="1"/>
    <col min="931" max="931" width="10.58203125" style="24" bestFit="1" customWidth="1"/>
    <col min="932" max="16384" width="8.6640625" style="24"/>
  </cols>
  <sheetData>
    <row r="1" spans="1:11" ht="16" thickBot="1" x14ac:dyDescent="0.4">
      <c r="G1" s="25"/>
    </row>
    <row r="2" spans="1:11" s="26" customFormat="1" ht="93.5" thickBot="1" x14ac:dyDescent="0.4">
      <c r="A2" s="29" t="s">
        <v>2117</v>
      </c>
      <c r="B2" s="30" t="s">
        <v>2107</v>
      </c>
      <c r="C2" s="30" t="s">
        <v>2108</v>
      </c>
      <c r="F2" s="31" t="s">
        <v>2110</v>
      </c>
      <c r="G2" s="31" t="s">
        <v>2109</v>
      </c>
      <c r="I2" s="49" t="s">
        <v>2119</v>
      </c>
      <c r="J2" s="49" t="s">
        <v>2120</v>
      </c>
      <c r="K2" s="49" t="s">
        <v>2121</v>
      </c>
    </row>
    <row r="3" spans="1:11" ht="16" hidden="1" thickBot="1" x14ac:dyDescent="0.4">
      <c r="A3" s="85" t="s">
        <v>2106</v>
      </c>
      <c r="B3" s="27" t="s">
        <v>2036</v>
      </c>
      <c r="C3" s="27"/>
      <c r="I3" s="45"/>
      <c r="J3" s="45"/>
      <c r="K3" s="45"/>
    </row>
    <row r="4" spans="1:11" ht="16" hidden="1" thickBot="1" x14ac:dyDescent="0.4">
      <c r="A4" s="85" t="s">
        <v>2033</v>
      </c>
      <c r="B4" s="27" t="s">
        <v>14</v>
      </c>
      <c r="C4" s="27" t="s">
        <v>20</v>
      </c>
      <c r="I4" s="45"/>
      <c r="J4" s="45"/>
      <c r="K4" s="45"/>
    </row>
    <row r="5" spans="1:11" ht="16" thickBot="1" x14ac:dyDescent="0.4">
      <c r="A5" s="85">
        <v>0</v>
      </c>
      <c r="B5" s="40">
        <v>0</v>
      </c>
      <c r="C5" s="39"/>
      <c r="E5" s="28" t="s">
        <v>2111</v>
      </c>
      <c r="F5" s="33">
        <f>AVERAGE(B5:B933)</f>
        <v>585.61538461538464</v>
      </c>
      <c r="G5" s="34">
        <f>AVERAGE(C5:C933)</f>
        <v>851.14690265486729</v>
      </c>
      <c r="I5" s="45">
        <v>0</v>
      </c>
      <c r="J5" s="45">
        <v>0</v>
      </c>
      <c r="K5" s="45">
        <v>16</v>
      </c>
    </row>
    <row r="6" spans="1:11" ht="16" thickBot="1" x14ac:dyDescent="0.4">
      <c r="A6" s="85">
        <v>1</v>
      </c>
      <c r="B6" s="40"/>
      <c r="C6" s="39">
        <v>158</v>
      </c>
      <c r="E6" s="28" t="s">
        <v>2112</v>
      </c>
      <c r="F6" s="35">
        <f>MEDIAN(B5:B933)</f>
        <v>114.5</v>
      </c>
      <c r="G6" s="36">
        <f>MEDIAN(C5:C933)</f>
        <v>201</v>
      </c>
      <c r="I6" s="45">
        <v>1</v>
      </c>
      <c r="J6" s="45">
        <v>0</v>
      </c>
      <c r="K6" s="45">
        <v>26</v>
      </c>
    </row>
    <row r="7" spans="1:11" ht="16" thickBot="1" x14ac:dyDescent="0.4">
      <c r="A7" s="85">
        <v>2</v>
      </c>
      <c r="B7" s="40"/>
      <c r="C7" s="39">
        <v>1425</v>
      </c>
      <c r="E7" s="28" t="s">
        <v>2113</v>
      </c>
      <c r="F7" s="35">
        <f>MIN(B5:B933)</f>
        <v>0</v>
      </c>
      <c r="G7" s="36">
        <f>MIN(C5:C933)</f>
        <v>16</v>
      </c>
      <c r="I7" s="45">
        <v>2</v>
      </c>
      <c r="J7" s="45">
        <v>1</v>
      </c>
      <c r="K7" s="45">
        <v>27</v>
      </c>
    </row>
    <row r="8" spans="1:11" ht="16" thickBot="1" x14ac:dyDescent="0.4">
      <c r="A8" s="85">
        <v>3</v>
      </c>
      <c r="B8" s="40">
        <v>24</v>
      </c>
      <c r="C8" s="39"/>
      <c r="E8" s="28" t="s">
        <v>2114</v>
      </c>
      <c r="F8" s="35">
        <f>MAX(B5:B933)</f>
        <v>6080</v>
      </c>
      <c r="G8" s="36">
        <f>MAX(C5:C933)</f>
        <v>7295</v>
      </c>
      <c r="I8" s="45">
        <v>3</v>
      </c>
      <c r="J8" s="45">
        <v>1</v>
      </c>
      <c r="K8" s="45">
        <v>32</v>
      </c>
    </row>
    <row r="9" spans="1:11" ht="16" thickBot="1" x14ac:dyDescent="0.4">
      <c r="A9" s="85">
        <v>4</v>
      </c>
      <c r="B9" s="40">
        <v>53</v>
      </c>
      <c r="C9" s="39"/>
      <c r="E9" s="28" t="s">
        <v>2115</v>
      </c>
      <c r="F9" s="33">
        <f>_xlfn.VAR.P(B5:B933)</f>
        <v>921574.68174133555</v>
      </c>
      <c r="G9" s="34">
        <f>_xlfn.VAR.P(C5:C933)</f>
        <v>1603373.7324019109</v>
      </c>
      <c r="H9" s="37"/>
      <c r="I9" s="45">
        <v>4</v>
      </c>
      <c r="J9" s="45">
        <v>1</v>
      </c>
      <c r="K9" s="45">
        <v>32</v>
      </c>
    </row>
    <row r="10" spans="1:11" ht="16" thickBot="1" x14ac:dyDescent="0.4">
      <c r="A10" s="85">
        <v>5</v>
      </c>
      <c r="B10" s="40"/>
      <c r="C10" s="39">
        <v>174</v>
      </c>
      <c r="E10" s="28" t="s">
        <v>2116</v>
      </c>
      <c r="F10" s="35">
        <f>_xlfn.STDEV.P(B5:B933)</f>
        <v>959.98681331637863</v>
      </c>
      <c r="G10" s="36">
        <f>_xlfn.STDEV.P(C5:C933)</f>
        <v>1266.2439466397898</v>
      </c>
      <c r="I10" s="45">
        <v>5</v>
      </c>
      <c r="J10" s="45">
        <v>1</v>
      </c>
      <c r="K10" s="45">
        <v>34</v>
      </c>
    </row>
    <row r="11" spans="1:11" x14ac:dyDescent="0.35">
      <c r="A11" s="85">
        <v>6</v>
      </c>
      <c r="B11" s="40">
        <v>18</v>
      </c>
      <c r="C11" s="39"/>
      <c r="I11" s="45">
        <v>6</v>
      </c>
      <c r="J11" s="45">
        <v>1</v>
      </c>
      <c r="K11" s="45">
        <v>40</v>
      </c>
    </row>
    <row r="12" spans="1:11" x14ac:dyDescent="0.35">
      <c r="A12" s="85">
        <v>7</v>
      </c>
      <c r="B12" s="40"/>
      <c r="C12" s="39">
        <v>227</v>
      </c>
      <c r="I12" s="45">
        <v>7</v>
      </c>
      <c r="J12" s="45">
        <v>1</v>
      </c>
      <c r="K12" s="45">
        <v>41</v>
      </c>
    </row>
    <row r="13" spans="1:11" x14ac:dyDescent="0.35">
      <c r="A13" s="85">
        <v>9</v>
      </c>
      <c r="B13" s="40">
        <v>44</v>
      </c>
      <c r="C13" s="39"/>
      <c r="E13" s="51" t="s">
        <v>2155</v>
      </c>
      <c r="I13" s="45">
        <v>9</v>
      </c>
      <c r="J13" s="45">
        <v>1</v>
      </c>
      <c r="K13" s="45">
        <v>41</v>
      </c>
    </row>
    <row r="14" spans="1:11" x14ac:dyDescent="0.35">
      <c r="A14" s="85">
        <v>10</v>
      </c>
      <c r="B14" s="40"/>
      <c r="C14" s="39">
        <v>220</v>
      </c>
      <c r="I14" s="45">
        <v>10</v>
      </c>
      <c r="J14" s="45">
        <v>1</v>
      </c>
      <c r="K14" s="45">
        <v>42</v>
      </c>
    </row>
    <row r="15" spans="1:11" ht="16" thickBot="1" x14ac:dyDescent="0.4">
      <c r="A15" s="85">
        <v>11</v>
      </c>
      <c r="B15" s="40">
        <v>27</v>
      </c>
      <c r="C15" s="39"/>
      <c r="I15" s="45">
        <v>11</v>
      </c>
      <c r="J15" s="45">
        <v>1</v>
      </c>
      <c r="K15" s="45">
        <v>43</v>
      </c>
    </row>
    <row r="16" spans="1:11" ht="31.5" thickBot="1" x14ac:dyDescent="0.4">
      <c r="A16" s="85">
        <v>12</v>
      </c>
      <c r="B16" s="40">
        <v>55</v>
      </c>
      <c r="C16" s="39"/>
      <c r="E16" s="24" t="s">
        <v>2173</v>
      </c>
      <c r="F16" s="31" t="s">
        <v>2110</v>
      </c>
      <c r="G16" s="31" t="s">
        <v>2109</v>
      </c>
      <c r="I16" s="45">
        <v>12</v>
      </c>
      <c r="J16" s="45">
        <v>1</v>
      </c>
      <c r="K16" s="45">
        <v>43</v>
      </c>
    </row>
    <row r="17" spans="1:11" x14ac:dyDescent="0.35">
      <c r="A17" s="85">
        <v>13</v>
      </c>
      <c r="B17" s="40"/>
      <c r="C17" s="39">
        <v>98</v>
      </c>
      <c r="E17" s="45" t="s">
        <v>2111</v>
      </c>
      <c r="F17" s="86">
        <v>585.61538461538464</v>
      </c>
      <c r="G17" s="87">
        <v>851.14690265486729</v>
      </c>
      <c r="I17" s="45">
        <v>13</v>
      </c>
      <c r="J17" s="45">
        <v>1</v>
      </c>
      <c r="K17" s="45">
        <v>48</v>
      </c>
    </row>
    <row r="18" spans="1:11" x14ac:dyDescent="0.35">
      <c r="A18" s="85">
        <v>14</v>
      </c>
      <c r="B18" s="40">
        <v>200</v>
      </c>
      <c r="C18" s="39"/>
      <c r="E18" s="45" t="s">
        <v>2112</v>
      </c>
      <c r="F18" s="86">
        <v>114.5</v>
      </c>
      <c r="G18" s="87">
        <v>201</v>
      </c>
      <c r="I18" s="45">
        <v>14</v>
      </c>
      <c r="J18" s="45">
        <v>1</v>
      </c>
      <c r="K18" s="45">
        <v>48</v>
      </c>
    </row>
    <row r="19" spans="1:11" x14ac:dyDescent="0.35">
      <c r="A19" s="85">
        <v>15</v>
      </c>
      <c r="B19" s="40">
        <v>452</v>
      </c>
      <c r="C19" s="39"/>
      <c r="E19" s="46" t="s">
        <v>2118</v>
      </c>
      <c r="F19" s="47">
        <f>F17-F18</f>
        <v>471.11538461538464</v>
      </c>
      <c r="G19" s="47">
        <f>G17-G18</f>
        <v>650.14690265486729</v>
      </c>
      <c r="I19" s="45">
        <v>15</v>
      </c>
      <c r="J19" s="45">
        <v>1</v>
      </c>
      <c r="K19" s="45">
        <v>48</v>
      </c>
    </row>
    <row r="20" spans="1:11" x14ac:dyDescent="0.35">
      <c r="A20" s="85">
        <v>16</v>
      </c>
      <c r="B20" s="40"/>
      <c r="C20" s="39">
        <v>100</v>
      </c>
      <c r="E20" s="24" t="s">
        <v>2152</v>
      </c>
      <c r="I20" s="45">
        <v>16</v>
      </c>
      <c r="J20" s="45">
        <v>1</v>
      </c>
      <c r="K20" s="45">
        <v>50</v>
      </c>
    </row>
    <row r="21" spans="1:11" x14ac:dyDescent="0.35">
      <c r="A21" s="85">
        <v>17</v>
      </c>
      <c r="B21" s="40"/>
      <c r="C21" s="39">
        <v>1249</v>
      </c>
      <c r="I21" s="45">
        <v>17</v>
      </c>
      <c r="J21" s="45">
        <v>1</v>
      </c>
      <c r="K21" s="45">
        <v>50</v>
      </c>
    </row>
    <row r="22" spans="1:11" x14ac:dyDescent="0.35">
      <c r="A22" s="85">
        <v>19</v>
      </c>
      <c r="B22" s="40">
        <v>674</v>
      </c>
      <c r="C22" s="39"/>
      <c r="I22" s="45">
        <v>19</v>
      </c>
      <c r="J22" s="45">
        <v>1</v>
      </c>
      <c r="K22" s="45">
        <v>50</v>
      </c>
    </row>
    <row r="23" spans="1:11" x14ac:dyDescent="0.35">
      <c r="A23" s="85">
        <v>20</v>
      </c>
      <c r="B23" s="40"/>
      <c r="C23" s="39">
        <v>1396</v>
      </c>
      <c r="I23" s="45">
        <v>20</v>
      </c>
      <c r="J23" s="45">
        <v>1</v>
      </c>
      <c r="K23" s="45">
        <v>52</v>
      </c>
    </row>
    <row r="24" spans="1:11" x14ac:dyDescent="0.35">
      <c r="A24" s="85">
        <v>21</v>
      </c>
      <c r="B24" s="40">
        <v>558</v>
      </c>
      <c r="C24" s="39"/>
      <c r="I24" s="45">
        <v>21</v>
      </c>
      <c r="J24" s="45">
        <v>5</v>
      </c>
      <c r="K24" s="45">
        <v>53</v>
      </c>
    </row>
    <row r="25" spans="1:11" x14ac:dyDescent="0.35">
      <c r="A25" s="85">
        <v>22</v>
      </c>
      <c r="B25" s="40"/>
      <c r="C25" s="39">
        <v>890</v>
      </c>
      <c r="I25" s="45">
        <v>22</v>
      </c>
      <c r="J25" s="45">
        <v>5</v>
      </c>
      <c r="K25" s="45">
        <v>53</v>
      </c>
    </row>
    <row r="26" spans="1:11" x14ac:dyDescent="0.35">
      <c r="A26" s="85">
        <v>23</v>
      </c>
      <c r="B26" s="40"/>
      <c r="C26" s="39">
        <v>142</v>
      </c>
      <c r="I26" s="45">
        <v>23</v>
      </c>
      <c r="J26" s="45">
        <v>6</v>
      </c>
      <c r="K26" s="45">
        <v>54</v>
      </c>
    </row>
    <row r="27" spans="1:11" x14ac:dyDescent="0.35">
      <c r="A27" s="85">
        <v>24</v>
      </c>
      <c r="B27" s="40"/>
      <c r="C27" s="39">
        <v>2673</v>
      </c>
      <c r="I27" s="45">
        <v>24</v>
      </c>
      <c r="J27" s="45">
        <v>7</v>
      </c>
      <c r="K27" s="45">
        <v>55</v>
      </c>
    </row>
    <row r="28" spans="1:11" x14ac:dyDescent="0.35">
      <c r="A28" s="85">
        <v>25</v>
      </c>
      <c r="B28" s="40"/>
      <c r="C28" s="39">
        <v>163</v>
      </c>
      <c r="I28" s="45">
        <v>25</v>
      </c>
      <c r="J28" s="45">
        <v>7</v>
      </c>
      <c r="K28" s="45">
        <v>56</v>
      </c>
    </row>
    <row r="29" spans="1:11" x14ac:dyDescent="0.35">
      <c r="A29" s="85">
        <v>27</v>
      </c>
      <c r="B29" s="40">
        <v>15</v>
      </c>
      <c r="C29" s="39"/>
      <c r="I29" s="45">
        <v>27</v>
      </c>
      <c r="J29" s="45">
        <v>9</v>
      </c>
      <c r="K29" s="45">
        <v>59</v>
      </c>
    </row>
    <row r="30" spans="1:11" x14ac:dyDescent="0.35">
      <c r="A30" s="85">
        <v>28</v>
      </c>
      <c r="B30" s="40"/>
      <c r="C30" s="39">
        <v>2220</v>
      </c>
      <c r="I30" s="45">
        <v>28</v>
      </c>
      <c r="J30" s="45">
        <v>9</v>
      </c>
      <c r="K30" s="45">
        <v>62</v>
      </c>
    </row>
    <row r="31" spans="1:11" x14ac:dyDescent="0.35">
      <c r="A31" s="85">
        <v>29</v>
      </c>
      <c r="B31" s="40"/>
      <c r="C31" s="39">
        <v>1606</v>
      </c>
      <c r="I31" s="45">
        <v>29</v>
      </c>
      <c r="J31" s="45">
        <v>10</v>
      </c>
      <c r="K31" s="45">
        <v>64</v>
      </c>
    </row>
    <row r="32" spans="1:11" x14ac:dyDescent="0.35">
      <c r="A32" s="85">
        <v>30</v>
      </c>
      <c r="B32" s="40"/>
      <c r="C32" s="39">
        <v>129</v>
      </c>
      <c r="I32" s="45">
        <v>30</v>
      </c>
      <c r="J32" s="45">
        <v>10</v>
      </c>
      <c r="K32" s="45">
        <v>65</v>
      </c>
    </row>
    <row r="33" spans="1:11" x14ac:dyDescent="0.35">
      <c r="A33" s="85">
        <v>31</v>
      </c>
      <c r="B33" s="40"/>
      <c r="C33" s="39">
        <v>226</v>
      </c>
      <c r="I33" s="45">
        <v>31</v>
      </c>
      <c r="J33" s="45">
        <v>10</v>
      </c>
      <c r="K33" s="45">
        <v>65</v>
      </c>
    </row>
    <row r="34" spans="1:11" x14ac:dyDescent="0.35">
      <c r="A34" s="85">
        <v>32</v>
      </c>
      <c r="B34" s="40">
        <v>2307</v>
      </c>
      <c r="C34" s="39"/>
      <c r="I34" s="45">
        <v>32</v>
      </c>
      <c r="J34" s="45">
        <v>10</v>
      </c>
      <c r="K34" s="45">
        <v>67</v>
      </c>
    </row>
    <row r="35" spans="1:11" x14ac:dyDescent="0.35">
      <c r="A35" s="85">
        <v>33</v>
      </c>
      <c r="B35" s="40"/>
      <c r="C35" s="39">
        <v>5419</v>
      </c>
      <c r="E35" s="24" t="s">
        <v>2147</v>
      </c>
      <c r="G35" s="24" t="s">
        <v>2148</v>
      </c>
      <c r="I35" s="45">
        <v>33</v>
      </c>
      <c r="J35" s="45">
        <v>12</v>
      </c>
      <c r="K35" s="45">
        <v>68</v>
      </c>
    </row>
    <row r="36" spans="1:11" x14ac:dyDescent="0.35">
      <c r="A36" s="85">
        <v>34</v>
      </c>
      <c r="B36" s="40"/>
      <c r="C36" s="39">
        <v>165</v>
      </c>
      <c r="I36" s="45">
        <v>34</v>
      </c>
      <c r="J36" s="45">
        <v>12</v>
      </c>
      <c r="K36" s="45">
        <v>69</v>
      </c>
    </row>
    <row r="37" spans="1:11" ht="16" thickBot="1" x14ac:dyDescent="0.4">
      <c r="A37" s="85">
        <v>35</v>
      </c>
      <c r="B37" s="40"/>
      <c r="C37" s="39">
        <v>1965</v>
      </c>
      <c r="E37" s="48" t="s">
        <v>2149</v>
      </c>
      <c r="I37" s="45">
        <v>35</v>
      </c>
      <c r="J37" s="45">
        <v>13</v>
      </c>
      <c r="K37" s="45">
        <v>69</v>
      </c>
    </row>
    <row r="38" spans="1:11" ht="31.5" thickBot="1" x14ac:dyDescent="0.4">
      <c r="A38" s="85">
        <v>36</v>
      </c>
      <c r="B38" s="40"/>
      <c r="C38" s="39">
        <v>16</v>
      </c>
      <c r="F38" s="31" t="s">
        <v>2110</v>
      </c>
      <c r="G38" s="31" t="s">
        <v>2109</v>
      </c>
      <c r="I38" s="45">
        <v>36</v>
      </c>
      <c r="J38" s="45">
        <v>13</v>
      </c>
      <c r="K38" s="45">
        <v>70</v>
      </c>
    </row>
    <row r="39" spans="1:11" x14ac:dyDescent="0.35">
      <c r="A39" s="85">
        <v>37</v>
      </c>
      <c r="B39" s="40"/>
      <c r="C39" s="39">
        <v>107</v>
      </c>
      <c r="E39" s="45" t="s">
        <v>2150</v>
      </c>
      <c r="F39" s="86">
        <f>AVERAGE(J5:J337)</f>
        <v>348.42942942942943</v>
      </c>
      <c r="G39" s="87">
        <f>AVERAGE(K5:K528)</f>
        <v>578.19274809160311</v>
      </c>
      <c r="I39" s="45">
        <v>37</v>
      </c>
      <c r="J39" s="45">
        <v>14</v>
      </c>
      <c r="K39" s="45">
        <v>71</v>
      </c>
    </row>
    <row r="40" spans="1:11" x14ac:dyDescent="0.35">
      <c r="A40" s="85">
        <v>38</v>
      </c>
      <c r="B40" s="40"/>
      <c r="C40" s="39">
        <v>134</v>
      </c>
      <c r="E40" s="45" t="s">
        <v>2151</v>
      </c>
      <c r="F40" s="86">
        <v>586</v>
      </c>
      <c r="G40" s="87">
        <v>851</v>
      </c>
      <c r="I40" s="45">
        <v>38</v>
      </c>
      <c r="J40" s="45">
        <v>14</v>
      </c>
      <c r="K40" s="45">
        <v>72</v>
      </c>
    </row>
    <row r="41" spans="1:11" x14ac:dyDescent="0.35">
      <c r="A41" s="85">
        <v>39</v>
      </c>
      <c r="B41" s="40">
        <v>88</v>
      </c>
      <c r="C41" s="39"/>
      <c r="E41" s="46" t="s">
        <v>2118</v>
      </c>
      <c r="F41" s="47">
        <f>ABS(F39-F40)</f>
        <v>237.57057057057057</v>
      </c>
      <c r="G41" s="47">
        <f>ABS(G39-G40)</f>
        <v>272.80725190839689</v>
      </c>
      <c r="I41" s="45">
        <v>39</v>
      </c>
      <c r="J41" s="45">
        <v>15</v>
      </c>
      <c r="K41" s="45">
        <v>76</v>
      </c>
    </row>
    <row r="42" spans="1:11" x14ac:dyDescent="0.35">
      <c r="A42" s="85">
        <v>40</v>
      </c>
      <c r="B42" s="40"/>
      <c r="C42" s="39">
        <v>198</v>
      </c>
      <c r="E42" s="24" t="s">
        <v>2153</v>
      </c>
      <c r="I42" s="45">
        <v>40</v>
      </c>
      <c r="J42" s="45">
        <v>15</v>
      </c>
      <c r="K42" s="45">
        <v>76</v>
      </c>
    </row>
    <row r="43" spans="1:11" x14ac:dyDescent="0.35">
      <c r="A43" s="85">
        <v>41</v>
      </c>
      <c r="B43" s="40"/>
      <c r="C43" s="39">
        <v>111</v>
      </c>
      <c r="I43" s="45">
        <v>41</v>
      </c>
      <c r="J43" s="45">
        <v>15</v>
      </c>
      <c r="K43" s="45">
        <v>78</v>
      </c>
    </row>
    <row r="44" spans="1:11" x14ac:dyDescent="0.35">
      <c r="A44" s="85">
        <v>42</v>
      </c>
      <c r="B44" s="40"/>
      <c r="C44" s="39">
        <v>222</v>
      </c>
      <c r="I44" s="45">
        <v>42</v>
      </c>
      <c r="J44" s="45">
        <v>15</v>
      </c>
      <c r="K44" s="45">
        <v>78</v>
      </c>
    </row>
    <row r="45" spans="1:11" x14ac:dyDescent="0.35">
      <c r="A45" s="85">
        <v>43</v>
      </c>
      <c r="B45" s="40"/>
      <c r="C45" s="39">
        <v>6212</v>
      </c>
      <c r="E45" s="48" t="s">
        <v>2154</v>
      </c>
      <c r="I45" s="45">
        <v>43</v>
      </c>
      <c r="J45" s="45">
        <v>15</v>
      </c>
      <c r="K45" s="45">
        <v>80</v>
      </c>
    </row>
    <row r="46" spans="1:11" x14ac:dyDescent="0.35">
      <c r="A46" s="85">
        <v>44</v>
      </c>
      <c r="B46" s="40"/>
      <c r="C46" s="39">
        <v>98</v>
      </c>
      <c r="I46" s="45">
        <v>44</v>
      </c>
      <c r="J46" s="45">
        <v>15</v>
      </c>
      <c r="K46" s="45">
        <v>80</v>
      </c>
    </row>
    <row r="47" spans="1:11" x14ac:dyDescent="0.35">
      <c r="A47" s="85">
        <v>45</v>
      </c>
      <c r="B47" s="40">
        <v>48</v>
      </c>
      <c r="C47" s="39"/>
      <c r="I47" s="45">
        <v>45</v>
      </c>
      <c r="J47" s="45">
        <v>16</v>
      </c>
      <c r="K47" s="45">
        <v>80</v>
      </c>
    </row>
    <row r="48" spans="1:11" x14ac:dyDescent="0.35">
      <c r="A48" s="85">
        <v>46</v>
      </c>
      <c r="B48" s="40"/>
      <c r="C48" s="39">
        <v>92</v>
      </c>
      <c r="I48" s="45">
        <v>46</v>
      </c>
      <c r="J48" s="45">
        <v>16</v>
      </c>
      <c r="K48" s="45">
        <v>80</v>
      </c>
    </row>
    <row r="49" spans="1:11" x14ac:dyDescent="0.35">
      <c r="A49" s="85">
        <v>47</v>
      </c>
      <c r="B49" s="40"/>
      <c r="C49" s="39">
        <v>149</v>
      </c>
      <c r="I49" s="45">
        <v>47</v>
      </c>
      <c r="J49" s="45">
        <v>16</v>
      </c>
      <c r="K49" s="45">
        <v>80</v>
      </c>
    </row>
    <row r="50" spans="1:11" x14ac:dyDescent="0.35">
      <c r="A50" s="85">
        <v>48</v>
      </c>
      <c r="B50" s="40"/>
      <c r="C50" s="39">
        <v>2431</v>
      </c>
      <c r="I50" s="45">
        <v>48</v>
      </c>
      <c r="J50" s="45">
        <v>16</v>
      </c>
      <c r="K50" s="45">
        <v>80</v>
      </c>
    </row>
    <row r="51" spans="1:11" x14ac:dyDescent="0.35">
      <c r="A51" s="85">
        <v>49</v>
      </c>
      <c r="B51" s="40"/>
      <c r="C51" s="39">
        <v>303</v>
      </c>
      <c r="I51" s="45">
        <v>49</v>
      </c>
      <c r="J51" s="45">
        <v>17</v>
      </c>
      <c r="K51" s="45">
        <v>81</v>
      </c>
    </row>
    <row r="52" spans="1:11" x14ac:dyDescent="0.35">
      <c r="A52" s="85">
        <v>50</v>
      </c>
      <c r="B52" s="40">
        <v>1</v>
      </c>
      <c r="C52" s="39"/>
      <c r="I52" s="45">
        <v>50</v>
      </c>
      <c r="J52" s="45">
        <v>17</v>
      </c>
      <c r="K52" s="45">
        <v>82</v>
      </c>
    </row>
    <row r="53" spans="1:11" x14ac:dyDescent="0.35">
      <c r="A53" s="85">
        <v>51</v>
      </c>
      <c r="B53" s="40">
        <v>1467</v>
      </c>
      <c r="C53" s="39"/>
      <c r="I53" s="45">
        <v>51</v>
      </c>
      <c r="J53" s="45">
        <v>17</v>
      </c>
      <c r="K53" s="45">
        <v>82</v>
      </c>
    </row>
    <row r="54" spans="1:11" x14ac:dyDescent="0.35">
      <c r="A54" s="85">
        <v>52</v>
      </c>
      <c r="B54" s="40">
        <v>75</v>
      </c>
      <c r="C54" s="39"/>
      <c r="I54" s="45">
        <v>52</v>
      </c>
      <c r="J54" s="45">
        <v>18</v>
      </c>
      <c r="K54" s="45">
        <v>83</v>
      </c>
    </row>
    <row r="55" spans="1:11" x14ac:dyDescent="0.35">
      <c r="A55" s="85">
        <v>53</v>
      </c>
      <c r="B55" s="40"/>
      <c r="C55" s="39">
        <v>209</v>
      </c>
      <c r="I55" s="45">
        <v>53</v>
      </c>
      <c r="J55" s="45">
        <v>18</v>
      </c>
      <c r="K55" s="45">
        <v>83</v>
      </c>
    </row>
    <row r="56" spans="1:11" x14ac:dyDescent="0.35">
      <c r="A56" s="85">
        <v>54</v>
      </c>
      <c r="B56" s="40">
        <v>120</v>
      </c>
      <c r="C56" s="39"/>
      <c r="I56" s="45">
        <v>54</v>
      </c>
      <c r="J56" s="45">
        <v>19</v>
      </c>
      <c r="K56" s="45">
        <v>84</v>
      </c>
    </row>
    <row r="57" spans="1:11" x14ac:dyDescent="0.35">
      <c r="A57" s="85">
        <v>55</v>
      </c>
      <c r="B57" s="40"/>
      <c r="C57" s="39">
        <v>131</v>
      </c>
      <c r="I57" s="45">
        <v>55</v>
      </c>
      <c r="J57" s="45">
        <v>19</v>
      </c>
      <c r="K57" s="45">
        <v>84</v>
      </c>
    </row>
    <row r="58" spans="1:11" x14ac:dyDescent="0.35">
      <c r="A58" s="85">
        <v>56</v>
      </c>
      <c r="B58" s="40"/>
      <c r="C58" s="39">
        <v>164</v>
      </c>
      <c r="I58" s="45">
        <v>56</v>
      </c>
      <c r="J58" s="45">
        <v>19</v>
      </c>
      <c r="K58" s="45">
        <v>85</v>
      </c>
    </row>
    <row r="59" spans="1:11" x14ac:dyDescent="0.35">
      <c r="A59" s="85">
        <v>57</v>
      </c>
      <c r="B59" s="40"/>
      <c r="C59" s="39">
        <v>201</v>
      </c>
      <c r="I59" s="45">
        <v>57</v>
      </c>
      <c r="J59" s="45">
        <v>21</v>
      </c>
      <c r="K59" s="45">
        <v>85</v>
      </c>
    </row>
    <row r="60" spans="1:11" x14ac:dyDescent="0.35">
      <c r="A60" s="85">
        <v>58</v>
      </c>
      <c r="B60" s="40"/>
      <c r="C60" s="39">
        <v>211</v>
      </c>
      <c r="I60" s="45">
        <v>58</v>
      </c>
      <c r="J60" s="45">
        <v>21</v>
      </c>
      <c r="K60" s="45">
        <v>85</v>
      </c>
    </row>
    <row r="61" spans="1:11" x14ac:dyDescent="0.35">
      <c r="A61" s="85">
        <v>59</v>
      </c>
      <c r="B61" s="40"/>
      <c r="C61" s="39">
        <v>128</v>
      </c>
      <c r="I61" s="45">
        <v>59</v>
      </c>
      <c r="J61" s="45">
        <v>21</v>
      </c>
      <c r="K61" s="45">
        <v>85</v>
      </c>
    </row>
    <row r="62" spans="1:11" x14ac:dyDescent="0.35">
      <c r="A62" s="85">
        <v>60</v>
      </c>
      <c r="B62" s="40"/>
      <c r="C62" s="39">
        <v>1600</v>
      </c>
      <c r="I62" s="45">
        <v>60</v>
      </c>
      <c r="J62" s="45">
        <v>22</v>
      </c>
      <c r="K62" s="45">
        <v>85</v>
      </c>
    </row>
    <row r="63" spans="1:11" x14ac:dyDescent="0.35">
      <c r="A63" s="85">
        <v>61</v>
      </c>
      <c r="B63" s="40">
        <v>2253</v>
      </c>
      <c r="C63" s="39"/>
      <c r="I63" s="45">
        <v>61</v>
      </c>
      <c r="J63" s="45">
        <v>23</v>
      </c>
      <c r="K63" s="45">
        <v>85</v>
      </c>
    </row>
    <row r="64" spans="1:11" x14ac:dyDescent="0.35">
      <c r="A64" s="85">
        <v>62</v>
      </c>
      <c r="B64" s="40"/>
      <c r="C64" s="39">
        <v>249</v>
      </c>
      <c r="I64" s="45">
        <v>62</v>
      </c>
      <c r="J64" s="45">
        <v>24</v>
      </c>
      <c r="K64" s="45">
        <v>86</v>
      </c>
    </row>
    <row r="65" spans="1:11" x14ac:dyDescent="0.35">
      <c r="A65" s="85">
        <v>63</v>
      </c>
      <c r="B65" s="40">
        <v>5</v>
      </c>
      <c r="C65" s="39"/>
      <c r="I65" s="45">
        <v>63</v>
      </c>
      <c r="J65" s="45">
        <v>24</v>
      </c>
      <c r="K65" s="45">
        <v>86</v>
      </c>
    </row>
    <row r="66" spans="1:11" x14ac:dyDescent="0.35">
      <c r="A66" s="85">
        <v>64</v>
      </c>
      <c r="B66" s="40">
        <v>38</v>
      </c>
      <c r="C66" s="39"/>
      <c r="I66" s="45">
        <v>64</v>
      </c>
      <c r="J66" s="45">
        <v>24</v>
      </c>
      <c r="K66" s="45">
        <v>86</v>
      </c>
    </row>
    <row r="67" spans="1:11" x14ac:dyDescent="0.35">
      <c r="A67" s="85">
        <v>65</v>
      </c>
      <c r="B67" s="40"/>
      <c r="C67" s="39">
        <v>236</v>
      </c>
      <c r="I67" s="45">
        <v>65</v>
      </c>
      <c r="J67" s="45">
        <v>25</v>
      </c>
      <c r="K67" s="45">
        <v>87</v>
      </c>
    </row>
    <row r="68" spans="1:11" x14ac:dyDescent="0.35">
      <c r="A68" s="85">
        <v>66</v>
      </c>
      <c r="B68" s="40">
        <v>12</v>
      </c>
      <c r="C68" s="39"/>
      <c r="I68" s="45">
        <v>66</v>
      </c>
      <c r="J68" s="45">
        <v>25</v>
      </c>
      <c r="K68" s="45">
        <v>87</v>
      </c>
    </row>
    <row r="69" spans="1:11" x14ac:dyDescent="0.35">
      <c r="A69" s="85">
        <v>67</v>
      </c>
      <c r="B69" s="40"/>
      <c r="C69" s="39">
        <v>4065</v>
      </c>
      <c r="I69" s="45">
        <v>67</v>
      </c>
      <c r="J69" s="45">
        <v>26</v>
      </c>
      <c r="K69" s="45">
        <v>87</v>
      </c>
    </row>
    <row r="70" spans="1:11" x14ac:dyDescent="0.35">
      <c r="A70" s="85">
        <v>68</v>
      </c>
      <c r="B70" s="40"/>
      <c r="C70" s="39">
        <v>246</v>
      </c>
      <c r="I70" s="45">
        <v>68</v>
      </c>
      <c r="J70" s="45">
        <v>26</v>
      </c>
      <c r="K70" s="45">
        <v>88</v>
      </c>
    </row>
    <row r="71" spans="1:11" x14ac:dyDescent="0.35">
      <c r="A71" s="85">
        <v>70</v>
      </c>
      <c r="B71" s="40"/>
      <c r="C71" s="39">
        <v>2475</v>
      </c>
      <c r="I71" s="45">
        <v>70</v>
      </c>
      <c r="J71" s="45">
        <v>26</v>
      </c>
      <c r="K71" s="45">
        <v>88</v>
      </c>
    </row>
    <row r="72" spans="1:11" x14ac:dyDescent="0.35">
      <c r="A72" s="85">
        <v>71</v>
      </c>
      <c r="B72" s="40"/>
      <c r="C72" s="39">
        <v>76</v>
      </c>
      <c r="I72" s="45">
        <v>71</v>
      </c>
      <c r="J72" s="45">
        <v>27</v>
      </c>
      <c r="K72" s="45">
        <v>88</v>
      </c>
    </row>
    <row r="73" spans="1:11" x14ac:dyDescent="0.35">
      <c r="A73" s="85">
        <v>72</v>
      </c>
      <c r="B73" s="40"/>
      <c r="C73" s="39">
        <v>54</v>
      </c>
      <c r="I73" s="45">
        <v>72</v>
      </c>
      <c r="J73" s="45">
        <v>27</v>
      </c>
      <c r="K73" s="45">
        <v>88</v>
      </c>
    </row>
    <row r="74" spans="1:11" x14ac:dyDescent="0.35">
      <c r="A74" s="85">
        <v>73</v>
      </c>
      <c r="B74" s="40"/>
      <c r="C74" s="39">
        <v>88</v>
      </c>
      <c r="I74" s="45">
        <v>73</v>
      </c>
      <c r="J74" s="45">
        <v>29</v>
      </c>
      <c r="K74" s="45">
        <v>89</v>
      </c>
    </row>
    <row r="75" spans="1:11" x14ac:dyDescent="0.35">
      <c r="A75" s="85">
        <v>74</v>
      </c>
      <c r="B75" s="40"/>
      <c r="C75" s="39">
        <v>85</v>
      </c>
      <c r="I75" s="45">
        <v>74</v>
      </c>
      <c r="J75" s="45">
        <v>30</v>
      </c>
      <c r="K75" s="45">
        <v>89</v>
      </c>
    </row>
    <row r="76" spans="1:11" x14ac:dyDescent="0.35">
      <c r="A76" s="85">
        <v>75</v>
      </c>
      <c r="B76" s="40"/>
      <c r="C76" s="39">
        <v>170</v>
      </c>
      <c r="I76" s="45">
        <v>75</v>
      </c>
      <c r="J76" s="45">
        <v>30</v>
      </c>
      <c r="K76" s="45">
        <v>91</v>
      </c>
    </row>
    <row r="77" spans="1:11" x14ac:dyDescent="0.35">
      <c r="A77" s="85">
        <v>76</v>
      </c>
      <c r="B77" s="40">
        <v>1684</v>
      </c>
      <c r="C77" s="39"/>
      <c r="I77" s="45">
        <v>76</v>
      </c>
      <c r="J77" s="45">
        <v>31</v>
      </c>
      <c r="K77" s="45">
        <v>92</v>
      </c>
    </row>
    <row r="78" spans="1:11" x14ac:dyDescent="0.35">
      <c r="A78" s="85">
        <v>77</v>
      </c>
      <c r="B78" s="40">
        <v>56</v>
      </c>
      <c r="C78" s="39"/>
      <c r="I78" s="45">
        <v>77</v>
      </c>
      <c r="J78" s="45">
        <v>31</v>
      </c>
      <c r="K78" s="45">
        <v>92</v>
      </c>
    </row>
    <row r="79" spans="1:11" x14ac:dyDescent="0.35">
      <c r="A79" s="85">
        <v>78</v>
      </c>
      <c r="B79" s="40"/>
      <c r="C79" s="39">
        <v>330</v>
      </c>
      <c r="I79" s="45">
        <v>78</v>
      </c>
      <c r="J79" s="45">
        <v>31</v>
      </c>
      <c r="K79" s="45">
        <v>92</v>
      </c>
    </row>
    <row r="80" spans="1:11" x14ac:dyDescent="0.35">
      <c r="A80" s="85">
        <v>79</v>
      </c>
      <c r="B80" s="40">
        <v>838</v>
      </c>
      <c r="C80" s="39"/>
      <c r="I80" s="45">
        <v>79</v>
      </c>
      <c r="J80" s="45">
        <v>31</v>
      </c>
      <c r="K80" s="45">
        <v>92</v>
      </c>
    </row>
    <row r="81" spans="1:11" x14ac:dyDescent="0.35">
      <c r="A81" s="85">
        <v>80</v>
      </c>
      <c r="B81" s="40"/>
      <c r="C81" s="39">
        <v>127</v>
      </c>
      <c r="I81" s="45">
        <v>80</v>
      </c>
      <c r="J81" s="45">
        <v>31</v>
      </c>
      <c r="K81" s="45">
        <v>92</v>
      </c>
    </row>
    <row r="82" spans="1:11" x14ac:dyDescent="0.35">
      <c r="A82" s="85">
        <v>81</v>
      </c>
      <c r="B82" s="40"/>
      <c r="C82" s="39">
        <v>411</v>
      </c>
      <c r="I82" s="45">
        <v>81</v>
      </c>
      <c r="J82" s="45">
        <v>32</v>
      </c>
      <c r="K82" s="45">
        <v>93</v>
      </c>
    </row>
    <row r="83" spans="1:11" x14ac:dyDescent="0.35">
      <c r="A83" s="85">
        <v>82</v>
      </c>
      <c r="B83" s="40"/>
      <c r="C83" s="39">
        <v>180</v>
      </c>
      <c r="I83" s="45">
        <v>82</v>
      </c>
      <c r="J83" s="45">
        <v>32</v>
      </c>
      <c r="K83" s="45">
        <v>94</v>
      </c>
    </row>
    <row r="84" spans="1:11" x14ac:dyDescent="0.35">
      <c r="A84" s="85">
        <v>83</v>
      </c>
      <c r="B84" s="40">
        <v>1000</v>
      </c>
      <c r="C84" s="39"/>
      <c r="I84" s="45">
        <v>83</v>
      </c>
      <c r="J84" s="45">
        <v>33</v>
      </c>
      <c r="K84" s="45">
        <v>94</v>
      </c>
    </row>
    <row r="85" spans="1:11" x14ac:dyDescent="0.35">
      <c r="A85" s="85">
        <v>84</v>
      </c>
      <c r="B85" s="40"/>
      <c r="C85" s="39">
        <v>374</v>
      </c>
      <c r="I85" s="45">
        <v>84</v>
      </c>
      <c r="J85" s="45">
        <v>33</v>
      </c>
      <c r="K85" s="45">
        <v>94</v>
      </c>
    </row>
    <row r="86" spans="1:11" x14ac:dyDescent="0.35">
      <c r="A86" s="85">
        <v>85</v>
      </c>
      <c r="B86" s="40"/>
      <c r="C86" s="39">
        <v>71</v>
      </c>
      <c r="I86" s="45">
        <v>85</v>
      </c>
      <c r="J86" s="45">
        <v>33</v>
      </c>
      <c r="K86" s="45">
        <v>95</v>
      </c>
    </row>
    <row r="87" spans="1:11" x14ac:dyDescent="0.35">
      <c r="A87" s="85">
        <v>86</v>
      </c>
      <c r="B87" s="40"/>
      <c r="C87" s="39">
        <v>203</v>
      </c>
      <c r="I87" s="45">
        <v>86</v>
      </c>
      <c r="J87" s="45">
        <v>34</v>
      </c>
      <c r="K87" s="45">
        <v>96</v>
      </c>
    </row>
    <row r="88" spans="1:11" x14ac:dyDescent="0.35">
      <c r="A88" s="85">
        <v>87</v>
      </c>
      <c r="B88" s="40">
        <v>1482</v>
      </c>
      <c r="C88" s="39"/>
      <c r="I88" s="45">
        <v>87</v>
      </c>
      <c r="J88" s="45">
        <v>35</v>
      </c>
      <c r="K88" s="45">
        <v>96</v>
      </c>
    </row>
    <row r="89" spans="1:11" x14ac:dyDescent="0.35">
      <c r="A89" s="85">
        <v>88</v>
      </c>
      <c r="B89" s="40"/>
      <c r="C89" s="39">
        <v>113</v>
      </c>
      <c r="I89" s="45">
        <v>88</v>
      </c>
      <c r="J89" s="45">
        <v>35</v>
      </c>
      <c r="K89" s="45">
        <v>96</v>
      </c>
    </row>
    <row r="90" spans="1:11" x14ac:dyDescent="0.35">
      <c r="A90" s="85">
        <v>89</v>
      </c>
      <c r="B90" s="40"/>
      <c r="C90" s="39">
        <v>96</v>
      </c>
      <c r="I90" s="45">
        <v>89</v>
      </c>
      <c r="J90" s="45">
        <v>35</v>
      </c>
      <c r="K90" s="45">
        <v>97</v>
      </c>
    </row>
    <row r="91" spans="1:11" x14ac:dyDescent="0.35">
      <c r="A91" s="85">
        <v>90</v>
      </c>
      <c r="B91" s="40">
        <v>106</v>
      </c>
      <c r="C91" s="39"/>
      <c r="I91" s="45">
        <v>90</v>
      </c>
      <c r="J91" s="45">
        <v>36</v>
      </c>
      <c r="K91" s="45">
        <v>98</v>
      </c>
    </row>
    <row r="92" spans="1:11" x14ac:dyDescent="0.35">
      <c r="A92" s="85">
        <v>91</v>
      </c>
      <c r="B92" s="40">
        <v>679</v>
      </c>
      <c r="C92" s="39"/>
      <c r="I92" s="45">
        <v>91</v>
      </c>
      <c r="J92" s="45">
        <v>37</v>
      </c>
      <c r="K92" s="45">
        <v>98</v>
      </c>
    </row>
    <row r="93" spans="1:11" x14ac:dyDescent="0.35">
      <c r="A93" s="85">
        <v>92</v>
      </c>
      <c r="B93" s="40"/>
      <c r="C93" s="39">
        <v>498</v>
      </c>
      <c r="I93" s="45">
        <v>92</v>
      </c>
      <c r="J93" s="45">
        <v>37</v>
      </c>
      <c r="K93" s="45">
        <v>100</v>
      </c>
    </row>
    <row r="94" spans="1:11" x14ac:dyDescent="0.35">
      <c r="A94" s="85">
        <v>94</v>
      </c>
      <c r="B94" s="40"/>
      <c r="C94" s="39">
        <v>180</v>
      </c>
      <c r="I94" s="45">
        <v>94</v>
      </c>
      <c r="J94" s="45">
        <v>37</v>
      </c>
      <c r="K94" s="45">
        <v>100</v>
      </c>
    </row>
    <row r="95" spans="1:11" x14ac:dyDescent="0.35">
      <c r="A95" s="85">
        <v>95</v>
      </c>
      <c r="B95" s="40"/>
      <c r="C95" s="39">
        <v>27</v>
      </c>
      <c r="I95" s="45">
        <v>95</v>
      </c>
      <c r="J95" s="45">
        <v>38</v>
      </c>
      <c r="K95" s="45">
        <v>101</v>
      </c>
    </row>
    <row r="96" spans="1:11" x14ac:dyDescent="0.35">
      <c r="A96" s="85">
        <v>96</v>
      </c>
      <c r="B96" s="40"/>
      <c r="C96" s="39">
        <v>2331</v>
      </c>
      <c r="I96" s="45">
        <v>96</v>
      </c>
      <c r="J96" s="45">
        <v>38</v>
      </c>
      <c r="K96" s="45">
        <v>101</v>
      </c>
    </row>
    <row r="97" spans="1:11" x14ac:dyDescent="0.35">
      <c r="A97" s="85">
        <v>97</v>
      </c>
      <c r="B97" s="40"/>
      <c r="C97" s="39">
        <v>113</v>
      </c>
      <c r="I97" s="45">
        <v>97</v>
      </c>
      <c r="J97" s="45">
        <v>38</v>
      </c>
      <c r="K97" s="45">
        <v>102</v>
      </c>
    </row>
    <row r="98" spans="1:11" x14ac:dyDescent="0.35">
      <c r="A98" s="85">
        <v>98</v>
      </c>
      <c r="B98" s="40">
        <v>1220</v>
      </c>
      <c r="C98" s="39"/>
      <c r="I98" s="45">
        <v>98</v>
      </c>
      <c r="J98" s="45">
        <v>39</v>
      </c>
      <c r="K98" s="45">
        <v>102</v>
      </c>
    </row>
    <row r="99" spans="1:11" x14ac:dyDescent="0.35">
      <c r="A99" s="85">
        <v>99</v>
      </c>
      <c r="B99" s="40"/>
      <c r="C99" s="39">
        <v>164</v>
      </c>
      <c r="I99" s="45">
        <v>99</v>
      </c>
      <c r="J99" s="45">
        <v>40</v>
      </c>
      <c r="K99" s="45">
        <v>103</v>
      </c>
    </row>
    <row r="100" spans="1:11" x14ac:dyDescent="0.35">
      <c r="A100" s="85">
        <v>100</v>
      </c>
      <c r="B100" s="40">
        <v>1</v>
      </c>
      <c r="C100" s="39"/>
      <c r="I100" s="45">
        <v>100</v>
      </c>
      <c r="J100" s="45">
        <v>40</v>
      </c>
      <c r="K100" s="45">
        <v>103</v>
      </c>
    </row>
    <row r="101" spans="1:11" x14ac:dyDescent="0.35">
      <c r="A101" s="85">
        <v>101</v>
      </c>
      <c r="B101" s="40"/>
      <c r="C101" s="39">
        <v>164</v>
      </c>
      <c r="I101" s="45">
        <v>101</v>
      </c>
      <c r="J101" s="45">
        <v>40</v>
      </c>
      <c r="K101" s="45">
        <v>105</v>
      </c>
    </row>
    <row r="102" spans="1:11" x14ac:dyDescent="0.35">
      <c r="A102" s="85">
        <v>102</v>
      </c>
      <c r="B102" s="40"/>
      <c r="C102" s="39">
        <v>336</v>
      </c>
      <c r="I102" s="45">
        <v>102</v>
      </c>
      <c r="J102" s="45">
        <v>41</v>
      </c>
      <c r="K102" s="45">
        <v>106</v>
      </c>
    </row>
    <row r="103" spans="1:11" x14ac:dyDescent="0.35">
      <c r="A103" s="85">
        <v>103</v>
      </c>
      <c r="B103" s="40">
        <v>37</v>
      </c>
      <c r="C103" s="39"/>
      <c r="I103" s="45">
        <v>103</v>
      </c>
      <c r="J103" s="45">
        <v>41</v>
      </c>
      <c r="K103" s="45">
        <v>106</v>
      </c>
    </row>
    <row r="104" spans="1:11" x14ac:dyDescent="0.35">
      <c r="A104" s="85">
        <v>104</v>
      </c>
      <c r="B104" s="40"/>
      <c r="C104" s="39">
        <v>1917</v>
      </c>
      <c r="I104" s="45">
        <v>104</v>
      </c>
      <c r="J104" s="45">
        <v>42</v>
      </c>
      <c r="K104" s="45">
        <v>107</v>
      </c>
    </row>
    <row r="105" spans="1:11" x14ac:dyDescent="0.35">
      <c r="A105" s="85">
        <v>105</v>
      </c>
      <c r="B105" s="40"/>
      <c r="C105" s="39">
        <v>95</v>
      </c>
      <c r="I105" s="45">
        <v>105</v>
      </c>
      <c r="J105" s="45">
        <v>44</v>
      </c>
      <c r="K105" s="45">
        <v>107</v>
      </c>
    </row>
    <row r="106" spans="1:11" x14ac:dyDescent="0.35">
      <c r="A106" s="85">
        <v>106</v>
      </c>
      <c r="B106" s="40"/>
      <c r="C106" s="39">
        <v>147</v>
      </c>
      <c r="I106" s="45">
        <v>106</v>
      </c>
      <c r="J106" s="45">
        <v>44</v>
      </c>
      <c r="K106" s="45">
        <v>107</v>
      </c>
    </row>
    <row r="107" spans="1:11" x14ac:dyDescent="0.35">
      <c r="A107" s="85">
        <v>107</v>
      </c>
      <c r="B107" s="40"/>
      <c r="C107" s="39">
        <v>86</v>
      </c>
      <c r="I107" s="45">
        <v>107</v>
      </c>
      <c r="J107" s="45">
        <v>45</v>
      </c>
      <c r="K107" s="45">
        <v>107</v>
      </c>
    </row>
    <row r="108" spans="1:11" x14ac:dyDescent="0.35">
      <c r="A108" s="85">
        <v>108</v>
      </c>
      <c r="B108" s="40"/>
      <c r="C108" s="39">
        <v>83</v>
      </c>
      <c r="I108" s="45">
        <v>108</v>
      </c>
      <c r="J108" s="45">
        <v>46</v>
      </c>
      <c r="K108" s="45">
        <v>107</v>
      </c>
    </row>
    <row r="109" spans="1:11" x14ac:dyDescent="0.35">
      <c r="A109" s="85">
        <v>109</v>
      </c>
      <c r="B109" s="40">
        <v>60</v>
      </c>
      <c r="C109" s="39"/>
      <c r="I109" s="45">
        <v>109</v>
      </c>
      <c r="J109" s="45">
        <v>47</v>
      </c>
      <c r="K109" s="45">
        <v>110</v>
      </c>
    </row>
    <row r="110" spans="1:11" x14ac:dyDescent="0.35">
      <c r="A110" s="85">
        <v>110</v>
      </c>
      <c r="B110" s="40">
        <v>296</v>
      </c>
      <c r="C110" s="39"/>
      <c r="I110" s="45">
        <v>110</v>
      </c>
      <c r="J110" s="45">
        <v>48</v>
      </c>
      <c r="K110" s="45">
        <v>110</v>
      </c>
    </row>
    <row r="111" spans="1:11" x14ac:dyDescent="0.35">
      <c r="A111" s="85">
        <v>111</v>
      </c>
      <c r="B111" s="40"/>
      <c r="C111" s="39">
        <v>676</v>
      </c>
      <c r="I111" s="45">
        <v>111</v>
      </c>
      <c r="J111" s="45">
        <v>49</v>
      </c>
      <c r="K111" s="45">
        <v>110</v>
      </c>
    </row>
    <row r="112" spans="1:11" x14ac:dyDescent="0.35">
      <c r="A112" s="85">
        <v>112</v>
      </c>
      <c r="B112" s="40"/>
      <c r="C112" s="39">
        <v>361</v>
      </c>
      <c r="I112" s="45">
        <v>112</v>
      </c>
      <c r="J112" s="45">
        <v>49</v>
      </c>
      <c r="K112" s="45">
        <v>110</v>
      </c>
    </row>
    <row r="113" spans="1:11" x14ac:dyDescent="0.35">
      <c r="A113" s="85">
        <v>113</v>
      </c>
      <c r="B113" s="40"/>
      <c r="C113" s="39">
        <v>131</v>
      </c>
      <c r="I113" s="45">
        <v>113</v>
      </c>
      <c r="J113" s="45">
        <v>52</v>
      </c>
      <c r="K113" s="45">
        <v>111</v>
      </c>
    </row>
    <row r="114" spans="1:11" x14ac:dyDescent="0.35">
      <c r="A114" s="85">
        <v>114</v>
      </c>
      <c r="B114" s="40"/>
      <c r="C114" s="39">
        <v>126</v>
      </c>
      <c r="I114" s="45">
        <v>114</v>
      </c>
      <c r="J114" s="45">
        <v>53</v>
      </c>
      <c r="K114" s="45">
        <v>112</v>
      </c>
    </row>
    <row r="115" spans="1:11" x14ac:dyDescent="0.35">
      <c r="A115" s="85">
        <v>115</v>
      </c>
      <c r="B115" s="40">
        <v>3304</v>
      </c>
      <c r="C115" s="39"/>
      <c r="I115" s="45">
        <v>115</v>
      </c>
      <c r="J115" s="45">
        <v>54</v>
      </c>
      <c r="K115" s="45">
        <v>112</v>
      </c>
    </row>
    <row r="116" spans="1:11" x14ac:dyDescent="0.35">
      <c r="A116" s="85">
        <v>116</v>
      </c>
      <c r="B116" s="40">
        <v>73</v>
      </c>
      <c r="C116" s="39"/>
      <c r="I116" s="45">
        <v>116</v>
      </c>
      <c r="J116" s="45">
        <v>55</v>
      </c>
      <c r="K116" s="45">
        <v>112</v>
      </c>
    </row>
    <row r="117" spans="1:11" x14ac:dyDescent="0.35">
      <c r="A117" s="85">
        <v>117</v>
      </c>
      <c r="B117" s="40"/>
      <c r="C117" s="39">
        <v>275</v>
      </c>
      <c r="I117" s="45">
        <v>117</v>
      </c>
      <c r="J117" s="45">
        <v>55</v>
      </c>
      <c r="K117" s="45">
        <v>113</v>
      </c>
    </row>
    <row r="118" spans="1:11" x14ac:dyDescent="0.35">
      <c r="A118" s="85">
        <v>118</v>
      </c>
      <c r="B118" s="40"/>
      <c r="C118" s="39">
        <v>67</v>
      </c>
      <c r="I118" s="45">
        <v>118</v>
      </c>
      <c r="J118" s="45">
        <v>56</v>
      </c>
      <c r="K118" s="45">
        <v>113</v>
      </c>
    </row>
    <row r="119" spans="1:11" x14ac:dyDescent="0.35">
      <c r="A119" s="85">
        <v>119</v>
      </c>
      <c r="B119" s="40"/>
      <c r="C119" s="39">
        <v>154</v>
      </c>
      <c r="I119" s="45">
        <v>119</v>
      </c>
      <c r="J119" s="45">
        <v>56</v>
      </c>
      <c r="K119" s="45">
        <v>114</v>
      </c>
    </row>
    <row r="120" spans="1:11" x14ac:dyDescent="0.35">
      <c r="A120" s="85">
        <v>120</v>
      </c>
      <c r="B120" s="40"/>
      <c r="C120" s="39">
        <v>1782</v>
      </c>
      <c r="I120" s="45">
        <v>120</v>
      </c>
      <c r="J120" s="45">
        <v>57</v>
      </c>
      <c r="K120" s="45">
        <v>114</v>
      </c>
    </row>
    <row r="121" spans="1:11" x14ac:dyDescent="0.35">
      <c r="A121" s="85">
        <v>121</v>
      </c>
      <c r="B121" s="40"/>
      <c r="C121" s="39">
        <v>903</v>
      </c>
      <c r="I121" s="45">
        <v>121</v>
      </c>
      <c r="J121" s="45">
        <v>57</v>
      </c>
      <c r="K121" s="45">
        <v>114</v>
      </c>
    </row>
    <row r="122" spans="1:11" x14ac:dyDescent="0.35">
      <c r="A122" s="85">
        <v>122</v>
      </c>
      <c r="B122" s="40">
        <v>3387</v>
      </c>
      <c r="C122" s="39"/>
      <c r="I122" s="45">
        <v>122</v>
      </c>
      <c r="J122" s="45">
        <v>58</v>
      </c>
      <c r="K122" s="45">
        <v>115</v>
      </c>
    </row>
    <row r="123" spans="1:11" x14ac:dyDescent="0.35">
      <c r="A123" s="85">
        <v>123</v>
      </c>
      <c r="B123" s="40">
        <v>662</v>
      </c>
      <c r="C123" s="39"/>
      <c r="I123" s="45">
        <v>123</v>
      </c>
      <c r="J123" s="45">
        <v>60</v>
      </c>
      <c r="K123" s="45">
        <v>116</v>
      </c>
    </row>
    <row r="124" spans="1:11" x14ac:dyDescent="0.35">
      <c r="A124" s="85">
        <v>124</v>
      </c>
      <c r="B124" s="40"/>
      <c r="C124" s="39">
        <v>94</v>
      </c>
      <c r="I124" s="45">
        <v>124</v>
      </c>
      <c r="J124" s="45">
        <v>62</v>
      </c>
      <c r="K124" s="45">
        <v>116</v>
      </c>
    </row>
    <row r="125" spans="1:11" x14ac:dyDescent="0.35">
      <c r="A125" s="85">
        <v>125</v>
      </c>
      <c r="B125" s="40"/>
      <c r="C125" s="39">
        <v>180</v>
      </c>
      <c r="I125" s="45">
        <v>125</v>
      </c>
      <c r="J125" s="45">
        <v>62</v>
      </c>
      <c r="K125" s="45">
        <v>117</v>
      </c>
    </row>
    <row r="126" spans="1:11" x14ac:dyDescent="0.35">
      <c r="A126" s="85">
        <v>126</v>
      </c>
      <c r="B126" s="40">
        <v>774</v>
      </c>
      <c r="C126" s="39"/>
      <c r="I126" s="45">
        <v>126</v>
      </c>
      <c r="J126" s="45">
        <v>63</v>
      </c>
      <c r="K126" s="45">
        <v>117</v>
      </c>
    </row>
    <row r="127" spans="1:11" x14ac:dyDescent="0.35">
      <c r="A127" s="85">
        <v>127</v>
      </c>
      <c r="B127" s="40">
        <v>672</v>
      </c>
      <c r="C127" s="39"/>
      <c r="I127" s="45">
        <v>127</v>
      </c>
      <c r="J127" s="45">
        <v>63</v>
      </c>
      <c r="K127" s="45">
        <v>119</v>
      </c>
    </row>
    <row r="128" spans="1:11" x14ac:dyDescent="0.35">
      <c r="A128" s="85">
        <v>130</v>
      </c>
      <c r="B128" s="40"/>
      <c r="C128" s="39">
        <v>533</v>
      </c>
      <c r="I128" s="45">
        <v>130</v>
      </c>
      <c r="J128" s="45">
        <v>64</v>
      </c>
      <c r="K128" s="45">
        <v>121</v>
      </c>
    </row>
    <row r="129" spans="1:11" x14ac:dyDescent="0.35">
      <c r="A129" s="85">
        <v>131</v>
      </c>
      <c r="B129" s="40"/>
      <c r="C129" s="39">
        <v>2443</v>
      </c>
      <c r="I129" s="45">
        <v>131</v>
      </c>
      <c r="J129" s="45">
        <v>64</v>
      </c>
      <c r="K129" s="45">
        <v>121</v>
      </c>
    </row>
    <row r="130" spans="1:11" x14ac:dyDescent="0.35">
      <c r="A130" s="85">
        <v>132</v>
      </c>
      <c r="B130" s="40"/>
      <c r="C130" s="39">
        <v>89</v>
      </c>
      <c r="I130" s="45">
        <v>132</v>
      </c>
      <c r="J130" s="45">
        <v>64</v>
      </c>
      <c r="K130" s="45">
        <v>121</v>
      </c>
    </row>
    <row r="131" spans="1:11" x14ac:dyDescent="0.35">
      <c r="A131" s="85">
        <v>133</v>
      </c>
      <c r="B131" s="40"/>
      <c r="C131" s="39">
        <v>159</v>
      </c>
      <c r="I131" s="45">
        <v>133</v>
      </c>
      <c r="J131" s="45">
        <v>64</v>
      </c>
      <c r="K131" s="45">
        <v>122</v>
      </c>
    </row>
    <row r="132" spans="1:11" x14ac:dyDescent="0.35">
      <c r="A132" s="85">
        <v>134</v>
      </c>
      <c r="B132" s="40">
        <v>940</v>
      </c>
      <c r="C132" s="39"/>
      <c r="I132" s="45">
        <v>134</v>
      </c>
      <c r="J132" s="45">
        <v>65</v>
      </c>
      <c r="K132" s="45">
        <v>122</v>
      </c>
    </row>
    <row r="133" spans="1:11" x14ac:dyDescent="0.35">
      <c r="A133" s="85">
        <v>135</v>
      </c>
      <c r="B133" s="40">
        <v>117</v>
      </c>
      <c r="C133" s="39"/>
      <c r="I133" s="45">
        <v>135</v>
      </c>
      <c r="J133" s="45">
        <v>65</v>
      </c>
      <c r="K133" s="45">
        <v>122</v>
      </c>
    </row>
    <row r="134" spans="1:11" x14ac:dyDescent="0.35">
      <c r="A134" s="85">
        <v>137</v>
      </c>
      <c r="B134" s="40"/>
      <c r="C134" s="39">
        <v>50</v>
      </c>
      <c r="I134" s="45">
        <v>137</v>
      </c>
      <c r="J134" s="45">
        <v>67</v>
      </c>
      <c r="K134" s="45">
        <v>122</v>
      </c>
    </row>
    <row r="135" spans="1:11" x14ac:dyDescent="0.35">
      <c r="A135" s="85">
        <v>138</v>
      </c>
      <c r="B135" s="40">
        <v>115</v>
      </c>
      <c r="C135" s="39"/>
      <c r="I135" s="45">
        <v>138</v>
      </c>
      <c r="J135" s="45">
        <v>67</v>
      </c>
      <c r="K135" s="45">
        <v>123</v>
      </c>
    </row>
    <row r="136" spans="1:11" x14ac:dyDescent="0.35">
      <c r="A136" s="85">
        <v>139</v>
      </c>
      <c r="B136" s="40">
        <v>326</v>
      </c>
      <c r="C136" s="39"/>
      <c r="I136" s="45">
        <v>139</v>
      </c>
      <c r="J136" s="45">
        <v>67</v>
      </c>
      <c r="K136" s="45">
        <v>123</v>
      </c>
    </row>
    <row r="137" spans="1:11" x14ac:dyDescent="0.35">
      <c r="A137" s="85">
        <v>140</v>
      </c>
      <c r="B137" s="40"/>
      <c r="C137" s="39">
        <v>186</v>
      </c>
      <c r="I137" s="45">
        <v>140</v>
      </c>
      <c r="J137" s="45">
        <v>67</v>
      </c>
      <c r="K137" s="45">
        <v>123</v>
      </c>
    </row>
    <row r="138" spans="1:11" x14ac:dyDescent="0.35">
      <c r="A138" s="85">
        <v>141</v>
      </c>
      <c r="B138" s="40"/>
      <c r="C138" s="39">
        <v>1071</v>
      </c>
      <c r="I138" s="45">
        <v>141</v>
      </c>
      <c r="J138" s="45">
        <v>67</v>
      </c>
      <c r="K138" s="45">
        <v>125</v>
      </c>
    </row>
    <row r="139" spans="1:11" x14ac:dyDescent="0.35">
      <c r="A139" s="85">
        <v>142</v>
      </c>
      <c r="B139" s="40"/>
      <c r="C139" s="39">
        <v>117</v>
      </c>
      <c r="I139" s="45">
        <v>142</v>
      </c>
      <c r="J139" s="45">
        <v>67</v>
      </c>
      <c r="K139" s="45">
        <v>126</v>
      </c>
    </row>
    <row r="140" spans="1:11" x14ac:dyDescent="0.35">
      <c r="A140" s="85">
        <v>143</v>
      </c>
      <c r="B140" s="40"/>
      <c r="C140" s="39">
        <v>70</v>
      </c>
      <c r="I140" s="45">
        <v>143</v>
      </c>
      <c r="J140" s="45">
        <v>67</v>
      </c>
      <c r="K140" s="45">
        <v>126</v>
      </c>
    </row>
    <row r="141" spans="1:11" x14ac:dyDescent="0.35">
      <c r="A141" s="85">
        <v>144</v>
      </c>
      <c r="B141" s="40"/>
      <c r="C141" s="39">
        <v>135</v>
      </c>
      <c r="I141" s="45">
        <v>144</v>
      </c>
      <c r="J141" s="45">
        <v>70</v>
      </c>
      <c r="K141" s="45">
        <v>126</v>
      </c>
    </row>
    <row r="142" spans="1:11" x14ac:dyDescent="0.35">
      <c r="A142" s="85">
        <v>145</v>
      </c>
      <c r="B142" s="40"/>
      <c r="C142" s="39">
        <v>768</v>
      </c>
      <c r="I142" s="45">
        <v>145</v>
      </c>
      <c r="J142" s="45">
        <v>71</v>
      </c>
      <c r="K142" s="45">
        <v>126</v>
      </c>
    </row>
    <row r="143" spans="1:11" x14ac:dyDescent="0.35">
      <c r="A143" s="85">
        <v>147</v>
      </c>
      <c r="B143" s="40"/>
      <c r="C143" s="39">
        <v>199</v>
      </c>
      <c r="I143" s="45">
        <v>147</v>
      </c>
      <c r="J143" s="45">
        <v>73</v>
      </c>
      <c r="K143" s="45">
        <v>126</v>
      </c>
    </row>
    <row r="144" spans="1:11" x14ac:dyDescent="0.35">
      <c r="A144" s="85">
        <v>148</v>
      </c>
      <c r="B144" s="40"/>
      <c r="C144" s="39">
        <v>107</v>
      </c>
      <c r="I144" s="45">
        <v>148</v>
      </c>
      <c r="J144" s="45">
        <v>73</v>
      </c>
      <c r="K144" s="45">
        <v>127</v>
      </c>
    </row>
    <row r="145" spans="1:11" x14ac:dyDescent="0.35">
      <c r="A145" s="85">
        <v>149</v>
      </c>
      <c r="B145" s="40"/>
      <c r="C145" s="39">
        <v>195</v>
      </c>
      <c r="I145" s="45">
        <v>149</v>
      </c>
      <c r="J145" s="45">
        <v>75</v>
      </c>
      <c r="K145" s="45">
        <v>127</v>
      </c>
    </row>
    <row r="146" spans="1:11" x14ac:dyDescent="0.35">
      <c r="A146" s="85">
        <v>150</v>
      </c>
      <c r="B146" s="40">
        <v>1</v>
      </c>
      <c r="C146" s="39"/>
      <c r="I146" s="45">
        <v>150</v>
      </c>
      <c r="J146" s="45">
        <v>75</v>
      </c>
      <c r="K146" s="45">
        <v>128</v>
      </c>
    </row>
    <row r="147" spans="1:11" x14ac:dyDescent="0.35">
      <c r="A147" s="85">
        <v>151</v>
      </c>
      <c r="B147" s="40">
        <v>1467</v>
      </c>
      <c r="C147" s="39"/>
      <c r="I147" s="45">
        <v>151</v>
      </c>
      <c r="J147" s="45">
        <v>75</v>
      </c>
      <c r="K147" s="45">
        <v>128</v>
      </c>
    </row>
    <row r="148" spans="1:11" x14ac:dyDescent="0.35">
      <c r="A148" s="85">
        <v>152</v>
      </c>
      <c r="B148" s="40"/>
      <c r="C148" s="39">
        <v>3376</v>
      </c>
      <c r="I148" s="45">
        <v>152</v>
      </c>
      <c r="J148" s="45">
        <v>75</v>
      </c>
      <c r="K148" s="45">
        <v>129</v>
      </c>
    </row>
    <row r="149" spans="1:11" x14ac:dyDescent="0.35">
      <c r="A149" s="85">
        <v>153</v>
      </c>
      <c r="B149" s="40">
        <v>5681</v>
      </c>
      <c r="C149" s="39"/>
      <c r="I149" s="45">
        <v>153</v>
      </c>
      <c r="J149" s="45">
        <v>76</v>
      </c>
      <c r="K149" s="45">
        <v>129</v>
      </c>
    </row>
    <row r="150" spans="1:11" x14ac:dyDescent="0.35">
      <c r="A150" s="85">
        <v>154</v>
      </c>
      <c r="B150" s="40">
        <v>1059</v>
      </c>
      <c r="C150" s="39"/>
      <c r="I150" s="45">
        <v>154</v>
      </c>
      <c r="J150" s="45">
        <v>77</v>
      </c>
      <c r="K150" s="45">
        <v>130</v>
      </c>
    </row>
    <row r="151" spans="1:11" x14ac:dyDescent="0.35">
      <c r="A151" s="85">
        <v>155</v>
      </c>
      <c r="B151" s="40">
        <v>1194</v>
      </c>
      <c r="C151" s="39"/>
      <c r="I151" s="45">
        <v>155</v>
      </c>
      <c r="J151" s="45">
        <v>77</v>
      </c>
      <c r="K151" s="45">
        <v>130</v>
      </c>
    </row>
    <row r="152" spans="1:11" x14ac:dyDescent="0.35">
      <c r="A152" s="85">
        <v>157</v>
      </c>
      <c r="B152" s="40">
        <v>30</v>
      </c>
      <c r="C152" s="39"/>
      <c r="I152" s="45">
        <v>157</v>
      </c>
      <c r="J152" s="45">
        <v>77</v>
      </c>
      <c r="K152" s="45">
        <v>131</v>
      </c>
    </row>
    <row r="153" spans="1:11" x14ac:dyDescent="0.35">
      <c r="A153" s="85">
        <v>158</v>
      </c>
      <c r="B153" s="40"/>
      <c r="C153" s="39">
        <v>41</v>
      </c>
      <c r="I153" s="45">
        <v>158</v>
      </c>
      <c r="J153" s="45">
        <v>78</v>
      </c>
      <c r="K153" s="45">
        <v>131</v>
      </c>
    </row>
    <row r="154" spans="1:11" x14ac:dyDescent="0.35">
      <c r="A154" s="85">
        <v>159</v>
      </c>
      <c r="B154" s="40"/>
      <c r="C154" s="39">
        <v>1821</v>
      </c>
      <c r="I154" s="45">
        <v>159</v>
      </c>
      <c r="J154" s="45">
        <v>78</v>
      </c>
      <c r="K154" s="45">
        <v>131</v>
      </c>
    </row>
    <row r="155" spans="1:11" x14ac:dyDescent="0.35">
      <c r="A155" s="85">
        <v>160</v>
      </c>
      <c r="B155" s="40"/>
      <c r="C155" s="39">
        <v>164</v>
      </c>
      <c r="I155" s="45">
        <v>160</v>
      </c>
      <c r="J155" s="45">
        <v>79</v>
      </c>
      <c r="K155" s="45">
        <v>131</v>
      </c>
    </row>
    <row r="156" spans="1:11" x14ac:dyDescent="0.35">
      <c r="A156" s="85">
        <v>161</v>
      </c>
      <c r="B156" s="40">
        <v>75</v>
      </c>
      <c r="C156" s="39"/>
      <c r="I156" s="45">
        <v>161</v>
      </c>
      <c r="J156" s="45">
        <v>80</v>
      </c>
      <c r="K156" s="45">
        <v>131</v>
      </c>
    </row>
    <row r="157" spans="1:11" x14ac:dyDescent="0.35">
      <c r="A157" s="85">
        <v>162</v>
      </c>
      <c r="B157" s="40"/>
      <c r="C157" s="39">
        <v>157</v>
      </c>
      <c r="I157" s="45">
        <v>162</v>
      </c>
      <c r="J157" s="45">
        <v>80</v>
      </c>
      <c r="K157" s="45">
        <v>132</v>
      </c>
    </row>
    <row r="158" spans="1:11" x14ac:dyDescent="0.35">
      <c r="A158" s="85">
        <v>163</v>
      </c>
      <c r="B158" s="40"/>
      <c r="C158" s="39">
        <v>246</v>
      </c>
      <c r="I158" s="45">
        <v>163</v>
      </c>
      <c r="J158" s="45">
        <v>82</v>
      </c>
      <c r="K158" s="45">
        <v>132</v>
      </c>
    </row>
    <row r="159" spans="1:11" x14ac:dyDescent="0.35">
      <c r="A159" s="85">
        <v>164</v>
      </c>
      <c r="B159" s="40"/>
      <c r="C159" s="39">
        <v>1396</v>
      </c>
      <c r="I159" s="45">
        <v>164</v>
      </c>
      <c r="J159" s="45">
        <v>83</v>
      </c>
      <c r="K159" s="45">
        <v>132</v>
      </c>
    </row>
    <row r="160" spans="1:11" x14ac:dyDescent="0.35">
      <c r="A160" s="85">
        <v>165</v>
      </c>
      <c r="B160" s="40"/>
      <c r="C160" s="39">
        <v>2506</v>
      </c>
      <c r="I160" s="45">
        <v>165</v>
      </c>
      <c r="J160" s="45">
        <v>83</v>
      </c>
      <c r="K160" s="45">
        <v>133</v>
      </c>
    </row>
    <row r="161" spans="1:11" x14ac:dyDescent="0.35">
      <c r="A161" s="85">
        <v>166</v>
      </c>
      <c r="B161" s="40"/>
      <c r="C161" s="39">
        <v>244</v>
      </c>
      <c r="I161" s="45">
        <v>166</v>
      </c>
      <c r="J161" s="45">
        <v>84</v>
      </c>
      <c r="K161" s="45">
        <v>133</v>
      </c>
    </row>
    <row r="162" spans="1:11" x14ac:dyDescent="0.35">
      <c r="A162" s="85">
        <v>167</v>
      </c>
      <c r="B162" s="40"/>
      <c r="C162" s="39">
        <v>146</v>
      </c>
      <c r="I162" s="45">
        <v>167</v>
      </c>
      <c r="J162" s="45">
        <v>86</v>
      </c>
      <c r="K162" s="45">
        <v>133</v>
      </c>
    </row>
    <row r="163" spans="1:11" x14ac:dyDescent="0.35">
      <c r="A163" s="85">
        <v>168</v>
      </c>
      <c r="B163" s="40">
        <v>955</v>
      </c>
      <c r="C163" s="39"/>
      <c r="I163" s="45">
        <v>168</v>
      </c>
      <c r="J163" s="45">
        <v>86</v>
      </c>
      <c r="K163" s="45">
        <v>134</v>
      </c>
    </row>
    <row r="164" spans="1:11" x14ac:dyDescent="0.35">
      <c r="A164" s="85">
        <v>169</v>
      </c>
      <c r="B164" s="40"/>
      <c r="C164" s="39">
        <v>1267</v>
      </c>
      <c r="I164" s="45">
        <v>169</v>
      </c>
      <c r="J164" s="45">
        <v>86</v>
      </c>
      <c r="K164" s="45">
        <v>134</v>
      </c>
    </row>
    <row r="165" spans="1:11" x14ac:dyDescent="0.35">
      <c r="A165" s="85">
        <v>170</v>
      </c>
      <c r="B165" s="40">
        <v>67</v>
      </c>
      <c r="C165" s="39"/>
      <c r="I165" s="45">
        <v>170</v>
      </c>
      <c r="J165" s="45">
        <v>87</v>
      </c>
      <c r="K165" s="45">
        <v>134</v>
      </c>
    </row>
    <row r="166" spans="1:11" x14ac:dyDescent="0.35">
      <c r="A166" s="85">
        <v>171</v>
      </c>
      <c r="B166" s="40">
        <v>5</v>
      </c>
      <c r="C166" s="39"/>
      <c r="I166" s="45">
        <v>171</v>
      </c>
      <c r="J166" s="45">
        <v>88</v>
      </c>
      <c r="K166" s="45">
        <v>135</v>
      </c>
    </row>
    <row r="167" spans="1:11" x14ac:dyDescent="0.35">
      <c r="A167" s="85">
        <v>172</v>
      </c>
      <c r="B167" s="40">
        <v>26</v>
      </c>
      <c r="C167" s="39"/>
      <c r="I167" s="45">
        <v>172</v>
      </c>
      <c r="J167" s="45">
        <v>91</v>
      </c>
      <c r="K167" s="45">
        <v>135</v>
      </c>
    </row>
    <row r="168" spans="1:11" x14ac:dyDescent="0.35">
      <c r="A168" s="85">
        <v>173</v>
      </c>
      <c r="B168" s="40"/>
      <c r="C168" s="39">
        <v>1561</v>
      </c>
      <c r="I168" s="45">
        <v>173</v>
      </c>
      <c r="J168" s="45">
        <v>92</v>
      </c>
      <c r="K168" s="45">
        <v>135</v>
      </c>
    </row>
    <row r="169" spans="1:11" x14ac:dyDescent="0.35">
      <c r="A169" s="85">
        <v>174</v>
      </c>
      <c r="B169" s="40"/>
      <c r="C169" s="39">
        <v>48</v>
      </c>
      <c r="I169" s="45">
        <v>174</v>
      </c>
      <c r="J169" s="45">
        <v>92</v>
      </c>
      <c r="K169" s="45">
        <v>136</v>
      </c>
    </row>
    <row r="170" spans="1:11" x14ac:dyDescent="0.35">
      <c r="A170" s="85">
        <v>175</v>
      </c>
      <c r="B170" s="40">
        <v>1130</v>
      </c>
      <c r="C170" s="39"/>
      <c r="I170" s="45">
        <v>175</v>
      </c>
      <c r="J170" s="45">
        <v>92</v>
      </c>
      <c r="K170" s="45">
        <v>137</v>
      </c>
    </row>
    <row r="171" spans="1:11" x14ac:dyDescent="0.35">
      <c r="A171" s="85">
        <v>176</v>
      </c>
      <c r="B171" s="40">
        <v>782</v>
      </c>
      <c r="C171" s="39"/>
      <c r="I171" s="45">
        <v>176</v>
      </c>
      <c r="J171" s="45">
        <v>94</v>
      </c>
      <c r="K171" s="45">
        <v>137</v>
      </c>
    </row>
    <row r="172" spans="1:11" x14ac:dyDescent="0.35">
      <c r="A172" s="85">
        <v>177</v>
      </c>
      <c r="B172" s="40"/>
      <c r="C172" s="39">
        <v>2739</v>
      </c>
      <c r="I172" s="45">
        <v>177</v>
      </c>
      <c r="J172" s="45">
        <v>94</v>
      </c>
      <c r="K172" s="45">
        <v>138</v>
      </c>
    </row>
    <row r="173" spans="1:11" x14ac:dyDescent="0.35">
      <c r="A173" s="85">
        <v>178</v>
      </c>
      <c r="B173" s="40">
        <v>210</v>
      </c>
      <c r="C173" s="39"/>
      <c r="I173" s="45">
        <v>178</v>
      </c>
      <c r="J173" s="45">
        <v>100</v>
      </c>
      <c r="K173" s="45">
        <v>138</v>
      </c>
    </row>
    <row r="174" spans="1:11" x14ac:dyDescent="0.35">
      <c r="A174" s="85">
        <v>179</v>
      </c>
      <c r="B174" s="40"/>
      <c r="C174" s="39">
        <v>3537</v>
      </c>
      <c r="I174" s="45">
        <v>179</v>
      </c>
      <c r="J174" s="45">
        <v>101</v>
      </c>
      <c r="K174" s="45">
        <v>138</v>
      </c>
    </row>
    <row r="175" spans="1:11" x14ac:dyDescent="0.35">
      <c r="A175" s="85">
        <v>180</v>
      </c>
      <c r="B175" s="40"/>
      <c r="C175" s="39">
        <v>2107</v>
      </c>
      <c r="I175" s="45">
        <v>180</v>
      </c>
      <c r="J175" s="45">
        <v>102</v>
      </c>
      <c r="K175" s="45">
        <v>139</v>
      </c>
    </row>
    <row r="176" spans="1:11" x14ac:dyDescent="0.35">
      <c r="A176" s="85">
        <v>181</v>
      </c>
      <c r="B176" s="40">
        <v>136</v>
      </c>
      <c r="C176" s="39"/>
      <c r="I176" s="45">
        <v>181</v>
      </c>
      <c r="J176" s="45">
        <v>104</v>
      </c>
      <c r="K176" s="45">
        <v>139</v>
      </c>
    </row>
    <row r="177" spans="1:11" x14ac:dyDescent="0.35">
      <c r="A177" s="85">
        <v>182</v>
      </c>
      <c r="B177" s="40"/>
      <c r="C177" s="39">
        <v>3318</v>
      </c>
      <c r="I177" s="45">
        <v>182</v>
      </c>
      <c r="J177" s="45">
        <v>105</v>
      </c>
      <c r="K177" s="45">
        <v>140</v>
      </c>
    </row>
    <row r="178" spans="1:11" x14ac:dyDescent="0.35">
      <c r="A178" s="85">
        <v>183</v>
      </c>
      <c r="B178" s="40">
        <v>86</v>
      </c>
      <c r="C178" s="39"/>
      <c r="I178" s="45">
        <v>183</v>
      </c>
      <c r="J178" s="45">
        <v>105</v>
      </c>
      <c r="K178" s="45">
        <v>140</v>
      </c>
    </row>
    <row r="179" spans="1:11" x14ac:dyDescent="0.35">
      <c r="A179" s="85">
        <v>184</v>
      </c>
      <c r="B179" s="40"/>
      <c r="C179" s="39">
        <v>340</v>
      </c>
      <c r="I179" s="45">
        <v>184</v>
      </c>
      <c r="J179" s="45">
        <v>106</v>
      </c>
      <c r="K179" s="45">
        <v>140</v>
      </c>
    </row>
    <row r="180" spans="1:11" x14ac:dyDescent="0.35">
      <c r="A180" s="85">
        <v>185</v>
      </c>
      <c r="B180" s="40">
        <v>19</v>
      </c>
      <c r="C180" s="39"/>
      <c r="I180" s="45">
        <v>185</v>
      </c>
      <c r="J180" s="45">
        <v>107</v>
      </c>
      <c r="K180" s="45">
        <v>142</v>
      </c>
    </row>
    <row r="181" spans="1:11" x14ac:dyDescent="0.35">
      <c r="A181" s="85">
        <v>186</v>
      </c>
      <c r="B181" s="40">
        <v>886</v>
      </c>
      <c r="C181" s="39"/>
      <c r="I181" s="45">
        <v>186</v>
      </c>
      <c r="J181" s="45">
        <v>108</v>
      </c>
      <c r="K181" s="45">
        <v>142</v>
      </c>
    </row>
    <row r="182" spans="1:11" x14ac:dyDescent="0.35">
      <c r="A182" s="85">
        <v>187</v>
      </c>
      <c r="B182" s="40"/>
      <c r="C182" s="39">
        <v>1442</v>
      </c>
      <c r="I182" s="45">
        <v>187</v>
      </c>
      <c r="J182" s="45">
        <v>111</v>
      </c>
      <c r="K182" s="45">
        <v>142</v>
      </c>
    </row>
    <row r="183" spans="1:11" x14ac:dyDescent="0.35">
      <c r="A183" s="85">
        <v>188</v>
      </c>
      <c r="B183" s="40">
        <v>35</v>
      </c>
      <c r="C183" s="39"/>
      <c r="I183" s="45">
        <v>188</v>
      </c>
      <c r="J183" s="45">
        <v>112</v>
      </c>
      <c r="K183" s="45">
        <v>142</v>
      </c>
    </row>
    <row r="184" spans="1:11" x14ac:dyDescent="0.35">
      <c r="A184" s="85">
        <v>190</v>
      </c>
      <c r="B184" s="40">
        <v>24</v>
      </c>
      <c r="C184" s="39"/>
      <c r="I184" s="45">
        <v>190</v>
      </c>
      <c r="J184" s="45">
        <v>112</v>
      </c>
      <c r="K184" s="45">
        <v>143</v>
      </c>
    </row>
    <row r="185" spans="1:11" x14ac:dyDescent="0.35">
      <c r="A185" s="85">
        <v>191</v>
      </c>
      <c r="B185" s="40">
        <v>86</v>
      </c>
      <c r="C185" s="39"/>
      <c r="I185" s="45">
        <v>191</v>
      </c>
      <c r="J185" s="45">
        <v>113</v>
      </c>
      <c r="K185" s="45">
        <v>144</v>
      </c>
    </row>
    <row r="186" spans="1:11" x14ac:dyDescent="0.35">
      <c r="A186" s="85">
        <v>192</v>
      </c>
      <c r="B186" s="40">
        <v>243</v>
      </c>
      <c r="C186" s="39"/>
      <c r="I186" s="45">
        <v>192</v>
      </c>
      <c r="J186" s="45">
        <v>114</v>
      </c>
      <c r="K186" s="45">
        <v>144</v>
      </c>
    </row>
    <row r="187" spans="1:11" x14ac:dyDescent="0.35">
      <c r="A187" s="85">
        <v>193</v>
      </c>
      <c r="B187" s="40">
        <v>65</v>
      </c>
      <c r="C187" s="39"/>
      <c r="I187" s="45">
        <v>193</v>
      </c>
      <c r="J187" s="45">
        <v>115</v>
      </c>
      <c r="K187" s="45">
        <v>144</v>
      </c>
    </row>
    <row r="188" spans="1:11" x14ac:dyDescent="0.35">
      <c r="A188" s="85">
        <v>194</v>
      </c>
      <c r="B188" s="40"/>
      <c r="C188" s="39">
        <v>126</v>
      </c>
      <c r="I188" s="45">
        <v>194</v>
      </c>
      <c r="J188" s="45">
        <v>117</v>
      </c>
      <c r="K188" s="45">
        <v>144</v>
      </c>
    </row>
    <row r="189" spans="1:11" x14ac:dyDescent="0.35">
      <c r="A189" s="85">
        <v>195</v>
      </c>
      <c r="B189" s="40"/>
      <c r="C189" s="39">
        <v>524</v>
      </c>
      <c r="I189" s="45">
        <v>195</v>
      </c>
      <c r="J189" s="45">
        <v>118</v>
      </c>
      <c r="K189" s="45">
        <v>146</v>
      </c>
    </row>
    <row r="190" spans="1:11" x14ac:dyDescent="0.35">
      <c r="A190" s="85">
        <v>196</v>
      </c>
      <c r="B190" s="40">
        <v>100</v>
      </c>
      <c r="C190" s="39"/>
      <c r="I190" s="45">
        <v>196</v>
      </c>
      <c r="J190" s="45">
        <v>120</v>
      </c>
      <c r="K190" s="45">
        <v>147</v>
      </c>
    </row>
    <row r="191" spans="1:11" x14ac:dyDescent="0.35">
      <c r="A191" s="85">
        <v>197</v>
      </c>
      <c r="B191" s="40"/>
      <c r="C191" s="39">
        <v>1989</v>
      </c>
      <c r="I191" s="45">
        <v>197</v>
      </c>
      <c r="J191" s="45">
        <v>120</v>
      </c>
      <c r="K191" s="45">
        <v>147</v>
      </c>
    </row>
    <row r="192" spans="1:11" x14ac:dyDescent="0.35">
      <c r="A192" s="85">
        <v>198</v>
      </c>
      <c r="B192" s="40">
        <v>168</v>
      </c>
      <c r="C192" s="39"/>
      <c r="I192" s="45">
        <v>198</v>
      </c>
      <c r="J192" s="45">
        <v>121</v>
      </c>
      <c r="K192" s="45">
        <v>147</v>
      </c>
    </row>
    <row r="193" spans="1:11" x14ac:dyDescent="0.35">
      <c r="A193" s="85">
        <v>199</v>
      </c>
      <c r="B193" s="40">
        <v>13</v>
      </c>
      <c r="C193" s="39"/>
      <c r="I193" s="45">
        <v>199</v>
      </c>
      <c r="J193" s="45">
        <v>127</v>
      </c>
      <c r="K193" s="45">
        <v>148</v>
      </c>
    </row>
    <row r="194" spans="1:11" x14ac:dyDescent="0.35">
      <c r="A194" s="85">
        <v>200</v>
      </c>
      <c r="B194" s="40">
        <v>1</v>
      </c>
      <c r="C194" s="39"/>
      <c r="I194" s="45">
        <v>200</v>
      </c>
      <c r="J194" s="45">
        <v>128</v>
      </c>
      <c r="K194" s="45">
        <v>148</v>
      </c>
    </row>
    <row r="195" spans="1:11" x14ac:dyDescent="0.35">
      <c r="A195" s="85">
        <v>201</v>
      </c>
      <c r="B195" s="40"/>
      <c r="C195" s="39">
        <v>157</v>
      </c>
      <c r="I195" s="45">
        <v>201</v>
      </c>
      <c r="J195" s="45">
        <v>130</v>
      </c>
      <c r="K195" s="45">
        <v>149</v>
      </c>
    </row>
    <row r="196" spans="1:11" x14ac:dyDescent="0.35">
      <c r="A196" s="85">
        <v>203</v>
      </c>
      <c r="B196" s="40"/>
      <c r="C196" s="39">
        <v>4498</v>
      </c>
      <c r="I196" s="45">
        <v>203</v>
      </c>
      <c r="J196" s="45">
        <v>131</v>
      </c>
      <c r="K196" s="45">
        <v>149</v>
      </c>
    </row>
    <row r="197" spans="1:11" x14ac:dyDescent="0.35">
      <c r="A197" s="85">
        <v>204</v>
      </c>
      <c r="B197" s="40">
        <v>40</v>
      </c>
      <c r="C197" s="39"/>
      <c r="I197" s="45">
        <v>204</v>
      </c>
      <c r="J197" s="45">
        <v>132</v>
      </c>
      <c r="K197" s="45">
        <v>150</v>
      </c>
    </row>
    <row r="198" spans="1:11" x14ac:dyDescent="0.35">
      <c r="A198" s="85">
        <v>205</v>
      </c>
      <c r="B198" s="40"/>
      <c r="C198" s="39">
        <v>80</v>
      </c>
      <c r="I198" s="45">
        <v>205</v>
      </c>
      <c r="J198" s="45">
        <v>133</v>
      </c>
      <c r="K198" s="45">
        <v>150</v>
      </c>
    </row>
    <row r="199" spans="1:11" x14ac:dyDescent="0.35">
      <c r="A199" s="85">
        <v>207</v>
      </c>
      <c r="B199" s="40"/>
      <c r="C199" s="39">
        <v>43</v>
      </c>
      <c r="I199" s="45">
        <v>207</v>
      </c>
      <c r="J199" s="45">
        <v>133</v>
      </c>
      <c r="K199" s="45">
        <v>154</v>
      </c>
    </row>
    <row r="200" spans="1:11" x14ac:dyDescent="0.35">
      <c r="A200" s="85">
        <v>208</v>
      </c>
      <c r="B200" s="40"/>
      <c r="C200" s="39">
        <v>2053</v>
      </c>
      <c r="I200" s="45">
        <v>208</v>
      </c>
      <c r="J200" s="45">
        <v>136</v>
      </c>
      <c r="K200" s="45">
        <v>154</v>
      </c>
    </row>
    <row r="201" spans="1:11" x14ac:dyDescent="0.35">
      <c r="A201" s="85">
        <v>210</v>
      </c>
      <c r="B201" s="40">
        <v>226</v>
      </c>
      <c r="C201" s="39"/>
      <c r="I201" s="45">
        <v>210</v>
      </c>
      <c r="J201" s="45">
        <v>137</v>
      </c>
      <c r="K201" s="45">
        <v>154</v>
      </c>
    </row>
    <row r="202" spans="1:11" x14ac:dyDescent="0.35">
      <c r="A202" s="85">
        <v>211</v>
      </c>
      <c r="B202" s="40">
        <v>1625</v>
      </c>
      <c r="C202" s="39"/>
      <c r="I202" s="45">
        <v>211</v>
      </c>
      <c r="J202" s="45">
        <v>141</v>
      </c>
      <c r="K202" s="45">
        <v>154</v>
      </c>
    </row>
    <row r="203" spans="1:11" x14ac:dyDescent="0.35">
      <c r="A203" s="85">
        <v>212</v>
      </c>
      <c r="B203" s="40"/>
      <c r="C203" s="39">
        <v>168</v>
      </c>
      <c r="I203" s="45">
        <v>212</v>
      </c>
      <c r="J203" s="45">
        <v>143</v>
      </c>
      <c r="K203" s="45">
        <v>155</v>
      </c>
    </row>
    <row r="204" spans="1:11" x14ac:dyDescent="0.35">
      <c r="A204" s="85">
        <v>213</v>
      </c>
      <c r="B204" s="40"/>
      <c r="C204" s="39">
        <v>4289</v>
      </c>
      <c r="I204" s="45">
        <v>213</v>
      </c>
      <c r="J204" s="45">
        <v>147</v>
      </c>
      <c r="K204" s="45">
        <v>155</v>
      </c>
    </row>
    <row r="205" spans="1:11" x14ac:dyDescent="0.35">
      <c r="A205" s="85">
        <v>214</v>
      </c>
      <c r="B205" s="40"/>
      <c r="C205" s="39">
        <v>165</v>
      </c>
      <c r="I205" s="45">
        <v>214</v>
      </c>
      <c r="J205" s="45">
        <v>151</v>
      </c>
      <c r="K205" s="45">
        <v>155</v>
      </c>
    </row>
    <row r="206" spans="1:11" x14ac:dyDescent="0.35">
      <c r="A206" s="85">
        <v>215</v>
      </c>
      <c r="B206" s="40">
        <v>143</v>
      </c>
      <c r="C206" s="39"/>
      <c r="I206" s="45">
        <v>215</v>
      </c>
      <c r="J206" s="45">
        <v>154</v>
      </c>
      <c r="K206" s="45">
        <v>155</v>
      </c>
    </row>
    <row r="207" spans="1:11" x14ac:dyDescent="0.35">
      <c r="A207" s="85">
        <v>216</v>
      </c>
      <c r="B207" s="40"/>
      <c r="C207" s="39">
        <v>1815</v>
      </c>
      <c r="I207" s="45">
        <v>216</v>
      </c>
      <c r="J207" s="45">
        <v>156</v>
      </c>
      <c r="K207" s="45">
        <v>156</v>
      </c>
    </row>
    <row r="208" spans="1:11" x14ac:dyDescent="0.35">
      <c r="A208" s="85">
        <v>217</v>
      </c>
      <c r="B208" s="40">
        <v>934</v>
      </c>
      <c r="C208" s="39"/>
      <c r="I208" s="45">
        <v>217</v>
      </c>
      <c r="J208" s="45">
        <v>157</v>
      </c>
      <c r="K208" s="45">
        <v>156</v>
      </c>
    </row>
    <row r="209" spans="1:11" x14ac:dyDescent="0.35">
      <c r="A209" s="85">
        <v>218</v>
      </c>
      <c r="B209" s="40"/>
      <c r="C209" s="39">
        <v>397</v>
      </c>
      <c r="I209" s="45">
        <v>218</v>
      </c>
      <c r="J209" s="45">
        <v>162</v>
      </c>
      <c r="K209" s="45">
        <v>157</v>
      </c>
    </row>
    <row r="210" spans="1:11" x14ac:dyDescent="0.35">
      <c r="A210" s="85">
        <v>219</v>
      </c>
      <c r="B210" s="40"/>
      <c r="C210" s="39">
        <v>1539</v>
      </c>
      <c r="I210" s="45">
        <v>219</v>
      </c>
      <c r="J210" s="45">
        <v>168</v>
      </c>
      <c r="K210" s="45">
        <v>157</v>
      </c>
    </row>
    <row r="211" spans="1:11" x14ac:dyDescent="0.35">
      <c r="A211" s="85">
        <v>220</v>
      </c>
      <c r="B211" s="40">
        <v>17</v>
      </c>
      <c r="C211" s="39"/>
      <c r="I211" s="45">
        <v>220</v>
      </c>
      <c r="J211" s="45">
        <v>180</v>
      </c>
      <c r="K211" s="45">
        <v>157</v>
      </c>
    </row>
    <row r="212" spans="1:11" x14ac:dyDescent="0.35">
      <c r="A212" s="85">
        <v>221</v>
      </c>
      <c r="B212" s="40">
        <v>2179</v>
      </c>
      <c r="C212" s="39"/>
      <c r="I212" s="45">
        <v>221</v>
      </c>
      <c r="J212" s="45">
        <v>181</v>
      </c>
      <c r="K212" s="45">
        <v>157</v>
      </c>
    </row>
    <row r="213" spans="1:11" x14ac:dyDescent="0.35">
      <c r="A213" s="85">
        <v>222</v>
      </c>
      <c r="B213" s="40"/>
      <c r="C213" s="39">
        <v>138</v>
      </c>
      <c r="I213" s="45">
        <v>222</v>
      </c>
      <c r="J213" s="45">
        <v>183</v>
      </c>
      <c r="K213" s="45">
        <v>157</v>
      </c>
    </row>
    <row r="214" spans="1:11" x14ac:dyDescent="0.35">
      <c r="A214" s="85">
        <v>223</v>
      </c>
      <c r="B214" s="40">
        <v>931</v>
      </c>
      <c r="C214" s="39"/>
      <c r="I214" s="45">
        <v>223</v>
      </c>
      <c r="J214" s="45">
        <v>186</v>
      </c>
      <c r="K214" s="45">
        <v>158</v>
      </c>
    </row>
    <row r="215" spans="1:11" x14ac:dyDescent="0.35">
      <c r="A215" s="85">
        <v>224</v>
      </c>
      <c r="B215" s="40"/>
      <c r="C215" s="39">
        <v>3594</v>
      </c>
      <c r="I215" s="45">
        <v>224</v>
      </c>
      <c r="J215" s="45">
        <v>191</v>
      </c>
      <c r="K215" s="45">
        <v>158</v>
      </c>
    </row>
    <row r="216" spans="1:11" x14ac:dyDescent="0.35">
      <c r="A216" s="85">
        <v>225</v>
      </c>
      <c r="B216" s="40"/>
      <c r="C216" s="39">
        <v>5880</v>
      </c>
      <c r="I216" s="45">
        <v>225</v>
      </c>
      <c r="J216" s="45">
        <v>191</v>
      </c>
      <c r="K216" s="45">
        <v>159</v>
      </c>
    </row>
    <row r="217" spans="1:11" x14ac:dyDescent="0.35">
      <c r="A217" s="85">
        <v>226</v>
      </c>
      <c r="B217" s="40"/>
      <c r="C217" s="39">
        <v>112</v>
      </c>
      <c r="I217" s="45">
        <v>226</v>
      </c>
      <c r="J217" s="45">
        <v>200</v>
      </c>
      <c r="K217" s="45">
        <v>159</v>
      </c>
    </row>
    <row r="218" spans="1:11" x14ac:dyDescent="0.35">
      <c r="A218" s="85">
        <v>227</v>
      </c>
      <c r="B218" s="40"/>
      <c r="C218" s="39">
        <v>943</v>
      </c>
      <c r="I218" s="45">
        <v>227</v>
      </c>
      <c r="J218" s="45">
        <v>210</v>
      </c>
      <c r="K218" s="45">
        <v>159</v>
      </c>
    </row>
    <row r="219" spans="1:11" x14ac:dyDescent="0.35">
      <c r="A219" s="85">
        <v>228</v>
      </c>
      <c r="B219" s="40"/>
      <c r="C219" s="39">
        <v>2468</v>
      </c>
      <c r="I219" s="45">
        <v>228</v>
      </c>
      <c r="J219" s="45">
        <v>210</v>
      </c>
      <c r="K219" s="45">
        <v>160</v>
      </c>
    </row>
    <row r="220" spans="1:11" x14ac:dyDescent="0.35">
      <c r="A220" s="85">
        <v>229</v>
      </c>
      <c r="B220" s="40"/>
      <c r="C220" s="39">
        <v>2551</v>
      </c>
      <c r="I220" s="45">
        <v>229</v>
      </c>
      <c r="J220" s="45">
        <v>225</v>
      </c>
      <c r="K220" s="45">
        <v>160</v>
      </c>
    </row>
    <row r="221" spans="1:11" x14ac:dyDescent="0.35">
      <c r="A221" s="85">
        <v>230</v>
      </c>
      <c r="B221" s="40"/>
      <c r="C221" s="39">
        <v>101</v>
      </c>
      <c r="I221" s="45">
        <v>230</v>
      </c>
      <c r="J221" s="45">
        <v>226</v>
      </c>
      <c r="K221" s="45">
        <v>161</v>
      </c>
    </row>
    <row r="222" spans="1:11" x14ac:dyDescent="0.35">
      <c r="A222" s="85">
        <v>232</v>
      </c>
      <c r="B222" s="40"/>
      <c r="C222" s="39">
        <v>92</v>
      </c>
      <c r="I222" s="45">
        <v>232</v>
      </c>
      <c r="J222" s="45">
        <v>243</v>
      </c>
      <c r="K222" s="45">
        <v>163</v>
      </c>
    </row>
    <row r="223" spans="1:11" x14ac:dyDescent="0.35">
      <c r="A223" s="85">
        <v>233</v>
      </c>
      <c r="B223" s="40"/>
      <c r="C223" s="39">
        <v>62</v>
      </c>
      <c r="I223" s="45">
        <v>233</v>
      </c>
      <c r="J223" s="45">
        <v>243</v>
      </c>
      <c r="K223" s="45">
        <v>163</v>
      </c>
    </row>
    <row r="224" spans="1:11" x14ac:dyDescent="0.35">
      <c r="A224" s="85">
        <v>234</v>
      </c>
      <c r="B224" s="40"/>
      <c r="C224" s="39">
        <v>149</v>
      </c>
      <c r="I224" s="45">
        <v>234</v>
      </c>
      <c r="J224" s="45">
        <v>245</v>
      </c>
      <c r="K224" s="45">
        <v>164</v>
      </c>
    </row>
    <row r="225" spans="1:11" x14ac:dyDescent="0.35">
      <c r="A225" s="85">
        <v>235</v>
      </c>
      <c r="B225" s="40">
        <v>92</v>
      </c>
      <c r="C225" s="39"/>
      <c r="I225" s="45">
        <v>235</v>
      </c>
      <c r="J225" s="45">
        <v>245</v>
      </c>
      <c r="K225" s="45">
        <v>164</v>
      </c>
    </row>
    <row r="226" spans="1:11" x14ac:dyDescent="0.35">
      <c r="A226" s="85">
        <v>236</v>
      </c>
      <c r="B226" s="40">
        <v>57</v>
      </c>
      <c r="C226" s="39"/>
      <c r="I226" s="45">
        <v>236</v>
      </c>
      <c r="J226" s="45">
        <v>248</v>
      </c>
      <c r="K226" s="45">
        <v>164</v>
      </c>
    </row>
    <row r="227" spans="1:11" x14ac:dyDescent="0.35">
      <c r="A227" s="85">
        <v>237</v>
      </c>
      <c r="B227" s="40"/>
      <c r="C227" s="39">
        <v>329</v>
      </c>
      <c r="I227" s="45">
        <v>237</v>
      </c>
      <c r="J227" s="45">
        <v>252</v>
      </c>
      <c r="K227" s="45">
        <v>164</v>
      </c>
    </row>
    <row r="228" spans="1:11" x14ac:dyDescent="0.35">
      <c r="A228" s="85">
        <v>238</v>
      </c>
      <c r="B228" s="40"/>
      <c r="C228" s="39">
        <v>97</v>
      </c>
      <c r="I228" s="45">
        <v>238</v>
      </c>
      <c r="J228" s="45">
        <v>253</v>
      </c>
      <c r="K228" s="45">
        <v>164</v>
      </c>
    </row>
    <row r="229" spans="1:11" x14ac:dyDescent="0.35">
      <c r="A229" s="85">
        <v>239</v>
      </c>
      <c r="B229" s="40">
        <v>41</v>
      </c>
      <c r="C229" s="39"/>
      <c r="I229" s="45">
        <v>239</v>
      </c>
      <c r="J229" s="45">
        <v>257</v>
      </c>
      <c r="K229" s="45">
        <v>165</v>
      </c>
    </row>
    <row r="230" spans="1:11" x14ac:dyDescent="0.35">
      <c r="A230" s="85">
        <v>240</v>
      </c>
      <c r="B230" s="40"/>
      <c r="C230" s="39">
        <v>1784</v>
      </c>
      <c r="I230" s="45">
        <v>240</v>
      </c>
      <c r="J230" s="45">
        <v>263</v>
      </c>
      <c r="K230" s="45">
        <v>165</v>
      </c>
    </row>
    <row r="231" spans="1:11" x14ac:dyDescent="0.35">
      <c r="A231" s="85">
        <v>241</v>
      </c>
      <c r="B231" s="40"/>
      <c r="C231" s="39">
        <v>1684</v>
      </c>
      <c r="I231" s="45">
        <v>241</v>
      </c>
      <c r="J231" s="45">
        <v>296</v>
      </c>
      <c r="K231" s="45">
        <v>165</v>
      </c>
    </row>
    <row r="232" spans="1:11" x14ac:dyDescent="0.35">
      <c r="A232" s="85">
        <v>242</v>
      </c>
      <c r="B232" s="40"/>
      <c r="C232" s="39">
        <v>250</v>
      </c>
      <c r="I232" s="45">
        <v>242</v>
      </c>
      <c r="J232" s="45">
        <v>326</v>
      </c>
      <c r="K232" s="45">
        <v>165</v>
      </c>
    </row>
    <row r="233" spans="1:11" x14ac:dyDescent="0.35">
      <c r="A233" s="85">
        <v>243</v>
      </c>
      <c r="B233" s="40"/>
      <c r="C233" s="39">
        <v>238</v>
      </c>
      <c r="I233" s="45">
        <v>243</v>
      </c>
      <c r="J233" s="45">
        <v>328</v>
      </c>
      <c r="K233" s="45">
        <v>166</v>
      </c>
    </row>
    <row r="234" spans="1:11" x14ac:dyDescent="0.35">
      <c r="A234" s="85">
        <v>244</v>
      </c>
      <c r="B234" s="40"/>
      <c r="C234" s="39">
        <v>53</v>
      </c>
      <c r="I234" s="45">
        <v>244</v>
      </c>
      <c r="J234" s="45">
        <v>331</v>
      </c>
      <c r="K234" s="45">
        <v>168</v>
      </c>
    </row>
    <row r="235" spans="1:11" x14ac:dyDescent="0.35">
      <c r="A235" s="85">
        <v>245</v>
      </c>
      <c r="B235" s="40"/>
      <c r="C235" s="39">
        <v>214</v>
      </c>
      <c r="I235" s="45">
        <v>245</v>
      </c>
      <c r="J235" s="45">
        <v>347</v>
      </c>
      <c r="K235" s="45">
        <v>168</v>
      </c>
    </row>
    <row r="236" spans="1:11" x14ac:dyDescent="0.35">
      <c r="A236" s="85">
        <v>246</v>
      </c>
      <c r="B236" s="40"/>
      <c r="C236" s="39">
        <v>222</v>
      </c>
      <c r="I236" s="45">
        <v>246</v>
      </c>
      <c r="J236" s="45">
        <v>355</v>
      </c>
      <c r="K236" s="45">
        <v>169</v>
      </c>
    </row>
    <row r="237" spans="1:11" x14ac:dyDescent="0.35">
      <c r="A237" s="85">
        <v>247</v>
      </c>
      <c r="B237" s="40"/>
      <c r="C237" s="39">
        <v>1884</v>
      </c>
      <c r="I237" s="45">
        <v>247</v>
      </c>
      <c r="J237" s="45">
        <v>362</v>
      </c>
      <c r="K237" s="45">
        <v>170</v>
      </c>
    </row>
    <row r="238" spans="1:11" x14ac:dyDescent="0.35">
      <c r="A238" s="85">
        <v>248</v>
      </c>
      <c r="B238" s="40"/>
      <c r="C238" s="39">
        <v>218</v>
      </c>
      <c r="I238" s="45">
        <v>248</v>
      </c>
      <c r="J238" s="45">
        <v>374</v>
      </c>
      <c r="K238" s="45">
        <v>170</v>
      </c>
    </row>
    <row r="239" spans="1:11" x14ac:dyDescent="0.35">
      <c r="A239" s="85">
        <v>249</v>
      </c>
      <c r="B239" s="40"/>
      <c r="C239" s="39">
        <v>6465</v>
      </c>
      <c r="I239" s="45">
        <v>249</v>
      </c>
      <c r="J239" s="45">
        <v>393</v>
      </c>
      <c r="K239" s="45">
        <v>170</v>
      </c>
    </row>
    <row r="240" spans="1:11" x14ac:dyDescent="0.35">
      <c r="A240" s="85">
        <v>250</v>
      </c>
      <c r="B240" s="40">
        <v>1</v>
      </c>
      <c r="C240" s="39"/>
      <c r="I240" s="45">
        <v>250</v>
      </c>
      <c r="J240" s="45">
        <v>395</v>
      </c>
      <c r="K240" s="45">
        <v>172</v>
      </c>
    </row>
    <row r="241" spans="1:11" x14ac:dyDescent="0.35">
      <c r="A241" s="85">
        <v>251</v>
      </c>
      <c r="B241" s="40">
        <v>101</v>
      </c>
      <c r="C241" s="39"/>
      <c r="I241" s="45">
        <v>251</v>
      </c>
      <c r="J241" s="45">
        <v>418</v>
      </c>
      <c r="K241" s="45">
        <v>173</v>
      </c>
    </row>
    <row r="242" spans="1:11" x14ac:dyDescent="0.35">
      <c r="A242" s="85">
        <v>252</v>
      </c>
      <c r="B242" s="40"/>
      <c r="C242" s="39">
        <v>59</v>
      </c>
      <c r="I242" s="45">
        <v>252</v>
      </c>
      <c r="J242" s="45">
        <v>424</v>
      </c>
      <c r="K242" s="45">
        <v>174</v>
      </c>
    </row>
    <row r="243" spans="1:11" x14ac:dyDescent="0.35">
      <c r="A243" s="85">
        <v>253</v>
      </c>
      <c r="B243" s="40">
        <v>1335</v>
      </c>
      <c r="C243" s="39"/>
      <c r="I243" s="45">
        <v>253</v>
      </c>
      <c r="J243" s="45">
        <v>435</v>
      </c>
      <c r="K243" s="45">
        <v>174</v>
      </c>
    </row>
    <row r="244" spans="1:11" x14ac:dyDescent="0.35">
      <c r="A244" s="85">
        <v>254</v>
      </c>
      <c r="B244" s="40"/>
      <c r="C244" s="39">
        <v>88</v>
      </c>
      <c r="I244" s="45">
        <v>254</v>
      </c>
      <c r="J244" s="45">
        <v>441</v>
      </c>
      <c r="K244" s="45">
        <v>175</v>
      </c>
    </row>
    <row r="245" spans="1:11" x14ac:dyDescent="0.35">
      <c r="A245" s="85">
        <v>255</v>
      </c>
      <c r="B245" s="40"/>
      <c r="C245" s="39">
        <v>1697</v>
      </c>
      <c r="I245" s="45">
        <v>255</v>
      </c>
      <c r="J245" s="45">
        <v>452</v>
      </c>
      <c r="K245" s="45">
        <v>176</v>
      </c>
    </row>
    <row r="246" spans="1:11" x14ac:dyDescent="0.35">
      <c r="A246" s="85">
        <v>256</v>
      </c>
      <c r="B246" s="40">
        <v>15</v>
      </c>
      <c r="C246" s="39"/>
      <c r="I246" s="45">
        <v>256</v>
      </c>
      <c r="J246" s="45">
        <v>452</v>
      </c>
      <c r="K246" s="45">
        <v>179</v>
      </c>
    </row>
    <row r="247" spans="1:11" x14ac:dyDescent="0.35">
      <c r="A247" s="85">
        <v>257</v>
      </c>
      <c r="B247" s="40"/>
      <c r="C247" s="39">
        <v>92</v>
      </c>
      <c r="I247" s="45">
        <v>257</v>
      </c>
      <c r="J247" s="45">
        <v>454</v>
      </c>
      <c r="K247" s="45">
        <v>180</v>
      </c>
    </row>
    <row r="248" spans="1:11" x14ac:dyDescent="0.35">
      <c r="A248" s="85">
        <v>258</v>
      </c>
      <c r="B248" s="40"/>
      <c r="C248" s="39">
        <v>186</v>
      </c>
      <c r="I248" s="45">
        <v>258</v>
      </c>
      <c r="J248" s="45">
        <v>504</v>
      </c>
      <c r="K248" s="45">
        <v>180</v>
      </c>
    </row>
    <row r="249" spans="1:11" x14ac:dyDescent="0.35">
      <c r="A249" s="85">
        <v>259</v>
      </c>
      <c r="B249" s="40"/>
      <c r="C249" s="39">
        <v>138</v>
      </c>
      <c r="I249" s="45">
        <v>259</v>
      </c>
      <c r="J249" s="45">
        <v>513</v>
      </c>
      <c r="K249" s="45">
        <v>180</v>
      </c>
    </row>
    <row r="250" spans="1:11" x14ac:dyDescent="0.35">
      <c r="A250" s="85">
        <v>260</v>
      </c>
      <c r="B250" s="40"/>
      <c r="C250" s="39">
        <v>261</v>
      </c>
      <c r="I250" s="45">
        <v>260</v>
      </c>
      <c r="J250" s="45">
        <v>523</v>
      </c>
      <c r="K250" s="45">
        <v>180</v>
      </c>
    </row>
    <row r="251" spans="1:11" x14ac:dyDescent="0.35">
      <c r="A251" s="85">
        <v>261</v>
      </c>
      <c r="B251" s="40">
        <v>454</v>
      </c>
      <c r="C251" s="39"/>
      <c r="I251" s="45">
        <v>261</v>
      </c>
      <c r="J251" s="45">
        <v>526</v>
      </c>
      <c r="K251" s="45">
        <v>181</v>
      </c>
    </row>
    <row r="252" spans="1:11" x14ac:dyDescent="0.35">
      <c r="A252" s="85">
        <v>262</v>
      </c>
      <c r="B252" s="40"/>
      <c r="C252" s="39">
        <v>107</v>
      </c>
      <c r="I252" s="45">
        <v>262</v>
      </c>
      <c r="J252" s="45">
        <v>535</v>
      </c>
      <c r="K252" s="45">
        <v>181</v>
      </c>
    </row>
    <row r="253" spans="1:11" x14ac:dyDescent="0.35">
      <c r="A253" s="85">
        <v>263</v>
      </c>
      <c r="B253" s="40"/>
      <c r="C253" s="39">
        <v>199</v>
      </c>
      <c r="I253" s="45">
        <v>263</v>
      </c>
      <c r="J253" s="45">
        <v>554</v>
      </c>
      <c r="K253" s="45">
        <v>182</v>
      </c>
    </row>
    <row r="254" spans="1:11" x14ac:dyDescent="0.35">
      <c r="A254" s="85">
        <v>264</v>
      </c>
      <c r="B254" s="40"/>
      <c r="C254" s="39">
        <v>5512</v>
      </c>
      <c r="I254" s="45">
        <v>264</v>
      </c>
      <c r="J254" s="45">
        <v>558</v>
      </c>
      <c r="K254" s="45">
        <v>183</v>
      </c>
    </row>
    <row r="255" spans="1:11" x14ac:dyDescent="0.35">
      <c r="A255" s="85">
        <v>265</v>
      </c>
      <c r="B255" s="40"/>
      <c r="C255" s="39">
        <v>86</v>
      </c>
      <c r="I255" s="45">
        <v>265</v>
      </c>
      <c r="J255" s="45">
        <v>558</v>
      </c>
      <c r="K255" s="45">
        <v>183</v>
      </c>
    </row>
    <row r="256" spans="1:11" x14ac:dyDescent="0.35">
      <c r="A256" s="85">
        <v>266</v>
      </c>
      <c r="B256" s="40">
        <v>3182</v>
      </c>
      <c r="C256" s="39"/>
      <c r="I256" s="45">
        <v>266</v>
      </c>
      <c r="J256" s="45">
        <v>575</v>
      </c>
      <c r="K256" s="45">
        <v>184</v>
      </c>
    </row>
    <row r="257" spans="1:11" x14ac:dyDescent="0.35">
      <c r="A257" s="85">
        <v>267</v>
      </c>
      <c r="B257" s="40"/>
      <c r="C257" s="39">
        <v>2768</v>
      </c>
      <c r="I257" s="45">
        <v>267</v>
      </c>
      <c r="J257" s="45">
        <v>579</v>
      </c>
      <c r="K257" s="45">
        <v>185</v>
      </c>
    </row>
    <row r="258" spans="1:11" x14ac:dyDescent="0.35">
      <c r="A258" s="85">
        <v>268</v>
      </c>
      <c r="B258" s="40"/>
      <c r="C258" s="39">
        <v>48</v>
      </c>
      <c r="I258" s="45">
        <v>268</v>
      </c>
      <c r="J258" s="45">
        <v>594</v>
      </c>
      <c r="K258" s="45">
        <v>186</v>
      </c>
    </row>
    <row r="259" spans="1:11" x14ac:dyDescent="0.35">
      <c r="A259" s="85">
        <v>269</v>
      </c>
      <c r="B259" s="40"/>
      <c r="C259" s="39">
        <v>87</v>
      </c>
      <c r="I259" s="45">
        <v>269</v>
      </c>
      <c r="J259" s="45">
        <v>602</v>
      </c>
      <c r="K259" s="45">
        <v>186</v>
      </c>
    </row>
    <row r="260" spans="1:11" x14ac:dyDescent="0.35">
      <c r="A260" s="85">
        <v>272</v>
      </c>
      <c r="B260" s="40"/>
      <c r="C260" s="39">
        <v>1894</v>
      </c>
      <c r="I260" s="45">
        <v>272</v>
      </c>
      <c r="J260" s="45">
        <v>605</v>
      </c>
      <c r="K260" s="45">
        <v>186</v>
      </c>
    </row>
    <row r="261" spans="1:11" x14ac:dyDescent="0.35">
      <c r="A261" s="85">
        <v>273</v>
      </c>
      <c r="B261" s="40"/>
      <c r="C261" s="39">
        <v>282</v>
      </c>
      <c r="I261" s="45">
        <v>273</v>
      </c>
      <c r="J261" s="45">
        <v>648</v>
      </c>
      <c r="K261" s="45">
        <v>186</v>
      </c>
    </row>
    <row r="262" spans="1:11" x14ac:dyDescent="0.35">
      <c r="A262" s="85">
        <v>274</v>
      </c>
      <c r="B262" s="40">
        <v>15</v>
      </c>
      <c r="C262" s="39"/>
      <c r="I262" s="45">
        <v>274</v>
      </c>
      <c r="J262" s="45">
        <v>648</v>
      </c>
      <c r="K262" s="45">
        <v>186</v>
      </c>
    </row>
    <row r="263" spans="1:11" x14ac:dyDescent="0.35">
      <c r="A263" s="85">
        <v>275</v>
      </c>
      <c r="B263" s="40"/>
      <c r="C263" s="39">
        <v>116</v>
      </c>
      <c r="I263" s="45">
        <v>275</v>
      </c>
      <c r="J263" s="45">
        <v>656</v>
      </c>
      <c r="K263" s="45">
        <v>187</v>
      </c>
    </row>
    <row r="264" spans="1:11" x14ac:dyDescent="0.35">
      <c r="A264" s="85">
        <v>276</v>
      </c>
      <c r="B264" s="40">
        <v>133</v>
      </c>
      <c r="C264" s="39"/>
      <c r="I264" s="45">
        <v>276</v>
      </c>
      <c r="J264" s="45">
        <v>662</v>
      </c>
      <c r="K264" s="45">
        <v>189</v>
      </c>
    </row>
    <row r="265" spans="1:11" x14ac:dyDescent="0.35">
      <c r="A265" s="85">
        <v>277</v>
      </c>
      <c r="B265" s="40"/>
      <c r="C265" s="39">
        <v>83</v>
      </c>
      <c r="I265" s="45">
        <v>277</v>
      </c>
      <c r="J265" s="45">
        <v>672</v>
      </c>
      <c r="K265" s="45">
        <v>189</v>
      </c>
    </row>
    <row r="266" spans="1:11" x14ac:dyDescent="0.35">
      <c r="A266" s="85">
        <v>278</v>
      </c>
      <c r="B266" s="40"/>
      <c r="C266" s="39">
        <v>91</v>
      </c>
      <c r="I266" s="45">
        <v>278</v>
      </c>
      <c r="J266" s="45">
        <v>674</v>
      </c>
      <c r="K266" s="45">
        <v>190</v>
      </c>
    </row>
    <row r="267" spans="1:11" x14ac:dyDescent="0.35">
      <c r="A267" s="85">
        <v>279</v>
      </c>
      <c r="B267" s="40"/>
      <c r="C267" s="39">
        <v>546</v>
      </c>
      <c r="I267" s="45">
        <v>279</v>
      </c>
      <c r="J267" s="45">
        <v>676</v>
      </c>
      <c r="K267" s="45">
        <v>190</v>
      </c>
    </row>
    <row r="268" spans="1:11" x14ac:dyDescent="0.35">
      <c r="A268" s="85">
        <v>280</v>
      </c>
      <c r="B268" s="40"/>
      <c r="C268" s="39">
        <v>393</v>
      </c>
      <c r="I268" s="45">
        <v>280</v>
      </c>
      <c r="J268" s="45">
        <v>679</v>
      </c>
      <c r="K268" s="45">
        <v>191</v>
      </c>
    </row>
    <row r="269" spans="1:11" x14ac:dyDescent="0.35">
      <c r="A269" s="85">
        <v>281</v>
      </c>
      <c r="B269" s="40">
        <v>2062</v>
      </c>
      <c r="C269" s="39"/>
      <c r="I269" s="45">
        <v>281</v>
      </c>
      <c r="J269" s="45">
        <v>679</v>
      </c>
      <c r="K269" s="45">
        <v>191</v>
      </c>
    </row>
    <row r="270" spans="1:11" x14ac:dyDescent="0.35">
      <c r="A270" s="85">
        <v>282</v>
      </c>
      <c r="B270" s="40"/>
      <c r="C270" s="39">
        <v>133</v>
      </c>
      <c r="I270" s="45">
        <v>282</v>
      </c>
      <c r="J270" s="45">
        <v>714</v>
      </c>
      <c r="K270" s="45">
        <v>191</v>
      </c>
    </row>
    <row r="271" spans="1:11" x14ac:dyDescent="0.35">
      <c r="A271" s="85">
        <v>283</v>
      </c>
      <c r="B271" s="40">
        <v>29</v>
      </c>
      <c r="C271" s="39"/>
      <c r="I271" s="45">
        <v>283</v>
      </c>
      <c r="J271" s="45">
        <v>742</v>
      </c>
      <c r="K271" s="45">
        <v>192</v>
      </c>
    </row>
    <row r="272" spans="1:11" x14ac:dyDescent="0.35">
      <c r="A272" s="85">
        <v>284</v>
      </c>
      <c r="B272" s="40">
        <v>132</v>
      </c>
      <c r="C272" s="39"/>
      <c r="I272" s="45">
        <v>284</v>
      </c>
      <c r="J272" s="45">
        <v>747</v>
      </c>
      <c r="K272" s="45">
        <v>192</v>
      </c>
    </row>
    <row r="273" spans="1:11" x14ac:dyDescent="0.35">
      <c r="A273" s="85">
        <v>285</v>
      </c>
      <c r="B273" s="40"/>
      <c r="C273" s="39">
        <v>254</v>
      </c>
      <c r="I273" s="45">
        <v>285</v>
      </c>
      <c r="J273" s="45">
        <v>750</v>
      </c>
      <c r="K273" s="45">
        <v>193</v>
      </c>
    </row>
    <row r="274" spans="1:11" x14ac:dyDescent="0.35">
      <c r="A274" s="85">
        <v>287</v>
      </c>
      <c r="B274" s="40"/>
      <c r="C274" s="39">
        <v>176</v>
      </c>
      <c r="I274" s="45">
        <v>287</v>
      </c>
      <c r="J274" s="45">
        <v>750</v>
      </c>
      <c r="K274" s="45">
        <v>194</v>
      </c>
    </row>
    <row r="275" spans="1:11" x14ac:dyDescent="0.35">
      <c r="A275" s="85">
        <v>288</v>
      </c>
      <c r="B275" s="40">
        <v>137</v>
      </c>
      <c r="C275" s="39"/>
      <c r="I275" s="45">
        <v>288</v>
      </c>
      <c r="J275" s="45">
        <v>752</v>
      </c>
      <c r="K275" s="45">
        <v>194</v>
      </c>
    </row>
    <row r="276" spans="1:11" x14ac:dyDescent="0.35">
      <c r="A276" s="85">
        <v>289</v>
      </c>
      <c r="B276" s="40"/>
      <c r="C276" s="39">
        <v>337</v>
      </c>
      <c r="I276" s="45">
        <v>289</v>
      </c>
      <c r="J276" s="45">
        <v>774</v>
      </c>
      <c r="K276" s="45">
        <v>194</v>
      </c>
    </row>
    <row r="277" spans="1:11" x14ac:dyDescent="0.35">
      <c r="A277" s="85">
        <v>290</v>
      </c>
      <c r="B277" s="40">
        <v>908</v>
      </c>
      <c r="C277" s="39"/>
      <c r="I277" s="45">
        <v>290</v>
      </c>
      <c r="J277" s="45">
        <v>782</v>
      </c>
      <c r="K277" s="45">
        <v>194</v>
      </c>
    </row>
    <row r="278" spans="1:11" x14ac:dyDescent="0.35">
      <c r="A278" s="85">
        <v>291</v>
      </c>
      <c r="B278" s="40"/>
      <c r="C278" s="39">
        <v>107</v>
      </c>
      <c r="I278" s="45">
        <v>291</v>
      </c>
      <c r="J278" s="45">
        <v>792</v>
      </c>
      <c r="K278" s="45">
        <v>195</v>
      </c>
    </row>
    <row r="279" spans="1:11" x14ac:dyDescent="0.35">
      <c r="A279" s="85">
        <v>292</v>
      </c>
      <c r="B279" s="40">
        <v>10</v>
      </c>
      <c r="C279" s="39"/>
      <c r="I279" s="45">
        <v>292</v>
      </c>
      <c r="J279" s="45">
        <v>803</v>
      </c>
      <c r="K279" s="45">
        <v>195</v>
      </c>
    </row>
    <row r="280" spans="1:11" x14ac:dyDescent="0.35">
      <c r="A280" s="85">
        <v>294</v>
      </c>
      <c r="B280" s="40"/>
      <c r="C280" s="39">
        <v>183</v>
      </c>
      <c r="I280" s="45">
        <v>294</v>
      </c>
      <c r="J280" s="45">
        <v>830</v>
      </c>
      <c r="K280" s="45">
        <v>196</v>
      </c>
    </row>
    <row r="281" spans="1:11" x14ac:dyDescent="0.35">
      <c r="A281" s="85">
        <v>295</v>
      </c>
      <c r="B281" s="40">
        <v>1910</v>
      </c>
      <c r="C281" s="39"/>
      <c r="I281" s="45">
        <v>295</v>
      </c>
      <c r="J281" s="45">
        <v>830</v>
      </c>
      <c r="K281" s="45">
        <v>198</v>
      </c>
    </row>
    <row r="282" spans="1:11" x14ac:dyDescent="0.35">
      <c r="A282" s="85">
        <v>296</v>
      </c>
      <c r="B282" s="40">
        <v>38</v>
      </c>
      <c r="C282" s="39"/>
      <c r="I282" s="45">
        <v>296</v>
      </c>
      <c r="J282" s="45">
        <v>831</v>
      </c>
      <c r="K282" s="45">
        <v>198</v>
      </c>
    </row>
    <row r="283" spans="1:11" x14ac:dyDescent="0.35">
      <c r="A283" s="85">
        <v>297</v>
      </c>
      <c r="B283" s="40">
        <v>104</v>
      </c>
      <c r="C283" s="39"/>
      <c r="I283" s="45">
        <v>297</v>
      </c>
      <c r="J283" s="45">
        <v>838</v>
      </c>
      <c r="K283" s="45">
        <v>198</v>
      </c>
    </row>
    <row r="284" spans="1:11" x14ac:dyDescent="0.35">
      <c r="A284" s="85">
        <v>298</v>
      </c>
      <c r="B284" s="40"/>
      <c r="C284" s="39">
        <v>72</v>
      </c>
      <c r="I284" s="45">
        <v>298</v>
      </c>
      <c r="J284" s="45">
        <v>842</v>
      </c>
      <c r="K284" s="45">
        <v>199</v>
      </c>
    </row>
    <row r="285" spans="1:11" x14ac:dyDescent="0.35">
      <c r="A285" s="85">
        <v>299</v>
      </c>
      <c r="B285" s="40">
        <v>49</v>
      </c>
      <c r="C285" s="39"/>
      <c r="I285" s="45">
        <v>299</v>
      </c>
      <c r="J285" s="45">
        <v>846</v>
      </c>
      <c r="K285" s="45">
        <v>199</v>
      </c>
    </row>
    <row r="286" spans="1:11" x14ac:dyDescent="0.35">
      <c r="A286" s="85">
        <v>300</v>
      </c>
      <c r="B286" s="40">
        <v>1</v>
      </c>
      <c r="C286" s="39"/>
      <c r="I286" s="45">
        <v>300</v>
      </c>
      <c r="J286" s="45">
        <v>859</v>
      </c>
      <c r="K286" s="45">
        <v>199</v>
      </c>
    </row>
    <row r="287" spans="1:11" x14ac:dyDescent="0.35">
      <c r="A287" s="85">
        <v>301</v>
      </c>
      <c r="B287" s="40"/>
      <c r="C287" s="39">
        <v>295</v>
      </c>
      <c r="I287" s="45">
        <v>301</v>
      </c>
      <c r="J287" s="45">
        <v>886</v>
      </c>
      <c r="K287" s="45">
        <v>201</v>
      </c>
    </row>
    <row r="288" spans="1:11" x14ac:dyDescent="0.35">
      <c r="A288" s="85">
        <v>302</v>
      </c>
      <c r="B288" s="40">
        <v>245</v>
      </c>
      <c r="C288" s="39"/>
      <c r="I288" s="45">
        <v>302</v>
      </c>
      <c r="J288" s="45">
        <v>889</v>
      </c>
      <c r="K288" s="45">
        <v>202</v>
      </c>
    </row>
    <row r="289" spans="1:11" x14ac:dyDescent="0.35">
      <c r="A289" s="85">
        <v>303</v>
      </c>
      <c r="B289" s="40">
        <v>32</v>
      </c>
      <c r="C289" s="39"/>
      <c r="I289" s="45">
        <v>303</v>
      </c>
      <c r="J289" s="45">
        <v>908</v>
      </c>
      <c r="K289" s="45">
        <v>202</v>
      </c>
    </row>
    <row r="290" spans="1:11" x14ac:dyDescent="0.35">
      <c r="A290" s="85">
        <v>304</v>
      </c>
      <c r="B290" s="40"/>
      <c r="C290" s="39">
        <v>142</v>
      </c>
      <c r="I290" s="45">
        <v>304</v>
      </c>
      <c r="J290" s="45">
        <v>923</v>
      </c>
      <c r="K290" s="45">
        <v>203</v>
      </c>
    </row>
    <row r="291" spans="1:11" x14ac:dyDescent="0.35">
      <c r="A291" s="85">
        <v>305</v>
      </c>
      <c r="B291" s="40"/>
      <c r="C291" s="39">
        <v>85</v>
      </c>
      <c r="I291" s="45">
        <v>305</v>
      </c>
      <c r="J291" s="45">
        <v>926</v>
      </c>
      <c r="K291" s="45">
        <v>203</v>
      </c>
    </row>
    <row r="292" spans="1:11" x14ac:dyDescent="0.35">
      <c r="A292" s="85">
        <v>306</v>
      </c>
      <c r="B292" s="40">
        <v>7</v>
      </c>
      <c r="C292" s="39"/>
      <c r="I292" s="45">
        <v>306</v>
      </c>
      <c r="J292" s="45">
        <v>931</v>
      </c>
      <c r="K292" s="45">
        <v>205</v>
      </c>
    </row>
    <row r="293" spans="1:11" x14ac:dyDescent="0.35">
      <c r="A293" s="85">
        <v>307</v>
      </c>
      <c r="B293" s="40"/>
      <c r="C293" s="39">
        <v>659</v>
      </c>
      <c r="I293" s="45">
        <v>307</v>
      </c>
      <c r="J293" s="45">
        <v>934</v>
      </c>
      <c r="K293" s="45">
        <v>206</v>
      </c>
    </row>
    <row r="294" spans="1:11" x14ac:dyDescent="0.35">
      <c r="A294" s="85">
        <v>308</v>
      </c>
      <c r="B294" s="40">
        <v>803</v>
      </c>
      <c r="C294" s="39"/>
      <c r="I294" s="45">
        <v>308</v>
      </c>
      <c r="J294" s="45">
        <v>940</v>
      </c>
      <c r="K294" s="45">
        <v>207</v>
      </c>
    </row>
    <row r="295" spans="1:11" x14ac:dyDescent="0.35">
      <c r="A295" s="85">
        <v>310</v>
      </c>
      <c r="B295" s="40">
        <v>16</v>
      </c>
      <c r="C295" s="39"/>
      <c r="I295" s="45">
        <v>310</v>
      </c>
      <c r="J295" s="45">
        <v>941</v>
      </c>
      <c r="K295" s="45">
        <v>207</v>
      </c>
    </row>
    <row r="296" spans="1:11" x14ac:dyDescent="0.35">
      <c r="A296" s="85">
        <v>311</v>
      </c>
      <c r="B296" s="40"/>
      <c r="C296" s="39">
        <v>121</v>
      </c>
      <c r="I296" s="45">
        <v>311</v>
      </c>
      <c r="J296" s="45">
        <v>955</v>
      </c>
      <c r="K296" s="45">
        <v>209</v>
      </c>
    </row>
    <row r="297" spans="1:11" x14ac:dyDescent="0.35">
      <c r="A297" s="85">
        <v>312</v>
      </c>
      <c r="B297" s="40"/>
      <c r="C297" s="39">
        <v>3742</v>
      </c>
      <c r="I297" s="45">
        <v>312</v>
      </c>
      <c r="J297" s="45">
        <v>1000</v>
      </c>
      <c r="K297" s="45">
        <v>210</v>
      </c>
    </row>
    <row r="298" spans="1:11" x14ac:dyDescent="0.35">
      <c r="A298" s="85">
        <v>313</v>
      </c>
      <c r="B298" s="40"/>
      <c r="C298" s="39">
        <v>223</v>
      </c>
      <c r="I298" s="45">
        <v>313</v>
      </c>
      <c r="J298" s="45">
        <v>1028</v>
      </c>
      <c r="K298" s="45">
        <v>211</v>
      </c>
    </row>
    <row r="299" spans="1:11" x14ac:dyDescent="0.35">
      <c r="A299" s="85">
        <v>314</v>
      </c>
      <c r="B299" s="40"/>
      <c r="C299" s="39">
        <v>133</v>
      </c>
      <c r="I299" s="45">
        <v>314</v>
      </c>
      <c r="J299" s="45">
        <v>1059</v>
      </c>
      <c r="K299" s="45">
        <v>211</v>
      </c>
    </row>
    <row r="300" spans="1:11" x14ac:dyDescent="0.35">
      <c r="A300" s="85">
        <v>315</v>
      </c>
      <c r="B300" s="40">
        <v>31</v>
      </c>
      <c r="C300" s="39"/>
      <c r="I300" s="45">
        <v>315</v>
      </c>
      <c r="J300" s="45">
        <v>1063</v>
      </c>
      <c r="K300" s="45">
        <v>214</v>
      </c>
    </row>
    <row r="301" spans="1:11" x14ac:dyDescent="0.35">
      <c r="A301" s="85">
        <v>316</v>
      </c>
      <c r="B301" s="40">
        <v>108</v>
      </c>
      <c r="C301" s="39"/>
      <c r="I301" s="45">
        <v>316</v>
      </c>
      <c r="J301" s="45">
        <v>1068</v>
      </c>
      <c r="K301" s="45">
        <v>216</v>
      </c>
    </row>
    <row r="302" spans="1:11" x14ac:dyDescent="0.35">
      <c r="A302" s="85">
        <v>317</v>
      </c>
      <c r="B302" s="40">
        <v>30</v>
      </c>
      <c r="C302" s="39"/>
      <c r="I302" s="45">
        <v>317</v>
      </c>
      <c r="J302" s="45">
        <v>1072</v>
      </c>
      <c r="K302" s="45">
        <v>217</v>
      </c>
    </row>
    <row r="303" spans="1:11" x14ac:dyDescent="0.35">
      <c r="A303" s="85">
        <v>318</v>
      </c>
      <c r="B303" s="40">
        <v>17</v>
      </c>
      <c r="C303" s="39"/>
      <c r="I303" s="45">
        <v>318</v>
      </c>
      <c r="J303" s="45">
        <v>1120</v>
      </c>
      <c r="K303" s="45">
        <v>218</v>
      </c>
    </row>
    <row r="304" spans="1:11" x14ac:dyDescent="0.35">
      <c r="A304" s="85">
        <v>320</v>
      </c>
      <c r="B304" s="40">
        <v>80</v>
      </c>
      <c r="C304" s="39"/>
      <c r="I304" s="45">
        <v>320</v>
      </c>
      <c r="J304" s="45">
        <v>1121</v>
      </c>
      <c r="K304" s="45">
        <v>218</v>
      </c>
    </row>
    <row r="305" spans="1:11" x14ac:dyDescent="0.35">
      <c r="A305" s="85">
        <v>321</v>
      </c>
      <c r="B305" s="40">
        <v>2468</v>
      </c>
      <c r="C305" s="39"/>
      <c r="I305" s="45">
        <v>321</v>
      </c>
      <c r="J305" s="45">
        <v>1130</v>
      </c>
      <c r="K305" s="45">
        <v>219</v>
      </c>
    </row>
    <row r="306" spans="1:11" x14ac:dyDescent="0.35">
      <c r="A306" s="85">
        <v>322</v>
      </c>
      <c r="B306" s="40"/>
      <c r="C306" s="39">
        <v>5168</v>
      </c>
      <c r="I306" s="45">
        <v>322</v>
      </c>
      <c r="J306" s="45">
        <v>1181</v>
      </c>
      <c r="K306" s="45">
        <v>220</v>
      </c>
    </row>
    <row r="307" spans="1:11" x14ac:dyDescent="0.35">
      <c r="A307" s="85">
        <v>323</v>
      </c>
      <c r="B307" s="40">
        <v>26</v>
      </c>
      <c r="C307" s="39"/>
      <c r="I307" s="45">
        <v>323</v>
      </c>
      <c r="J307" s="45">
        <v>1194</v>
      </c>
      <c r="K307" s="45">
        <v>220</v>
      </c>
    </row>
    <row r="308" spans="1:11" x14ac:dyDescent="0.35">
      <c r="A308" s="85">
        <v>324</v>
      </c>
      <c r="B308" s="40"/>
      <c r="C308" s="39">
        <v>307</v>
      </c>
      <c r="I308" s="45">
        <v>324</v>
      </c>
      <c r="J308" s="45">
        <v>1198</v>
      </c>
      <c r="K308" s="45">
        <v>221</v>
      </c>
    </row>
    <row r="309" spans="1:11" x14ac:dyDescent="0.35">
      <c r="A309" s="85">
        <v>325</v>
      </c>
      <c r="B309" s="40">
        <v>73</v>
      </c>
      <c r="C309" s="39"/>
      <c r="I309" s="45">
        <v>325</v>
      </c>
      <c r="J309" s="45">
        <v>1220</v>
      </c>
      <c r="K309" s="45">
        <v>221</v>
      </c>
    </row>
    <row r="310" spans="1:11" x14ac:dyDescent="0.35">
      <c r="A310" s="85">
        <v>326</v>
      </c>
      <c r="B310" s="40">
        <v>128</v>
      </c>
      <c r="C310" s="39"/>
      <c r="I310" s="45">
        <v>326</v>
      </c>
      <c r="J310" s="45">
        <v>1221</v>
      </c>
      <c r="K310" s="45">
        <v>222</v>
      </c>
    </row>
    <row r="311" spans="1:11" x14ac:dyDescent="0.35">
      <c r="A311" s="85">
        <v>327</v>
      </c>
      <c r="B311" s="40">
        <v>33</v>
      </c>
      <c r="C311" s="39"/>
      <c r="I311" s="45">
        <v>327</v>
      </c>
      <c r="J311" s="45">
        <v>1225</v>
      </c>
      <c r="K311" s="45">
        <v>222</v>
      </c>
    </row>
    <row r="312" spans="1:11" x14ac:dyDescent="0.35">
      <c r="A312" s="85">
        <v>328</v>
      </c>
      <c r="B312" s="40"/>
      <c r="C312" s="39">
        <v>2441</v>
      </c>
      <c r="I312" s="45">
        <v>328</v>
      </c>
      <c r="J312" s="45">
        <v>1229</v>
      </c>
      <c r="K312" s="45">
        <v>223</v>
      </c>
    </row>
    <row r="313" spans="1:11" x14ac:dyDescent="0.35">
      <c r="A313" s="85">
        <v>330</v>
      </c>
      <c r="B313" s="40"/>
      <c r="C313" s="39">
        <v>1385</v>
      </c>
      <c r="I313" s="45">
        <v>330</v>
      </c>
      <c r="J313" s="45">
        <v>1257</v>
      </c>
      <c r="K313" s="45">
        <v>225</v>
      </c>
    </row>
    <row r="314" spans="1:11" x14ac:dyDescent="0.35">
      <c r="A314" s="85">
        <v>331</v>
      </c>
      <c r="B314" s="40"/>
      <c r="C314" s="39">
        <v>190</v>
      </c>
      <c r="I314" s="45">
        <v>331</v>
      </c>
      <c r="J314" s="45">
        <v>1258</v>
      </c>
      <c r="K314" s="45">
        <v>226</v>
      </c>
    </row>
    <row r="315" spans="1:11" x14ac:dyDescent="0.35">
      <c r="A315" s="85">
        <v>332</v>
      </c>
      <c r="B315" s="40"/>
      <c r="C315" s="39">
        <v>470</v>
      </c>
      <c r="I315" s="45">
        <v>332</v>
      </c>
      <c r="J315" s="45">
        <v>1274</v>
      </c>
      <c r="K315" s="45">
        <v>226</v>
      </c>
    </row>
    <row r="316" spans="1:11" x14ac:dyDescent="0.35">
      <c r="A316" s="85">
        <v>333</v>
      </c>
      <c r="B316" s="40"/>
      <c r="C316" s="39">
        <v>253</v>
      </c>
      <c r="I316" s="45">
        <v>333</v>
      </c>
      <c r="J316" s="45">
        <v>1296</v>
      </c>
      <c r="K316" s="45">
        <v>227</v>
      </c>
    </row>
    <row r="317" spans="1:11" x14ac:dyDescent="0.35">
      <c r="A317" s="85">
        <v>334</v>
      </c>
      <c r="B317" s="40"/>
      <c r="C317" s="39">
        <v>1113</v>
      </c>
      <c r="I317" s="45">
        <v>334</v>
      </c>
      <c r="J317" s="45">
        <v>1335</v>
      </c>
      <c r="K317" s="45">
        <v>233</v>
      </c>
    </row>
    <row r="318" spans="1:11" x14ac:dyDescent="0.35">
      <c r="A318" s="85">
        <v>335</v>
      </c>
      <c r="B318" s="40"/>
      <c r="C318" s="39">
        <v>2283</v>
      </c>
      <c r="I318" s="45">
        <v>335</v>
      </c>
      <c r="J318" s="45">
        <v>1368</v>
      </c>
      <c r="K318" s="45">
        <v>234</v>
      </c>
    </row>
    <row r="319" spans="1:11" x14ac:dyDescent="0.35">
      <c r="A319" s="85">
        <v>336</v>
      </c>
      <c r="B319" s="40">
        <v>1072</v>
      </c>
      <c r="C319" s="39"/>
      <c r="I319" s="45">
        <v>336</v>
      </c>
      <c r="J319" s="45">
        <v>1439</v>
      </c>
      <c r="K319" s="45">
        <v>235</v>
      </c>
    </row>
    <row r="320" spans="1:11" x14ac:dyDescent="0.35">
      <c r="A320" s="85">
        <v>337</v>
      </c>
      <c r="B320" s="40"/>
      <c r="C320" s="39">
        <v>1095</v>
      </c>
      <c r="I320" s="45">
        <v>337</v>
      </c>
      <c r="J320" s="45">
        <v>1467</v>
      </c>
      <c r="K320" s="45">
        <v>236</v>
      </c>
    </row>
    <row r="321" spans="1:11" x14ac:dyDescent="0.35">
      <c r="A321" s="85">
        <v>338</v>
      </c>
      <c r="B321" s="40"/>
      <c r="C321" s="39">
        <v>1690</v>
      </c>
      <c r="I321" s="45">
        <v>338</v>
      </c>
      <c r="J321" s="45">
        <v>1467</v>
      </c>
      <c r="K321" s="45">
        <v>236</v>
      </c>
    </row>
    <row r="322" spans="1:11" x14ac:dyDescent="0.35">
      <c r="A322" s="85">
        <v>340</v>
      </c>
      <c r="B322" s="40">
        <v>393</v>
      </c>
      <c r="C322" s="39"/>
      <c r="I322" s="45">
        <v>340</v>
      </c>
      <c r="J322" s="45">
        <v>1482</v>
      </c>
      <c r="K322" s="45">
        <v>237</v>
      </c>
    </row>
    <row r="323" spans="1:11" x14ac:dyDescent="0.35">
      <c r="A323" s="85">
        <v>341</v>
      </c>
      <c r="B323" s="40">
        <v>1257</v>
      </c>
      <c r="C323" s="39"/>
      <c r="I323" s="45">
        <v>341</v>
      </c>
      <c r="J323" s="45">
        <v>1538</v>
      </c>
      <c r="K323" s="45">
        <v>238</v>
      </c>
    </row>
    <row r="324" spans="1:11" x14ac:dyDescent="0.35">
      <c r="A324" s="85">
        <v>342</v>
      </c>
      <c r="B324" s="40">
        <v>328</v>
      </c>
      <c r="C324" s="39"/>
      <c r="I324" s="45">
        <v>342</v>
      </c>
      <c r="J324" s="45">
        <v>1596</v>
      </c>
      <c r="K324" s="45">
        <v>238</v>
      </c>
    </row>
    <row r="325" spans="1:11" x14ac:dyDescent="0.35">
      <c r="A325" s="85">
        <v>343</v>
      </c>
      <c r="B325" s="40">
        <v>147</v>
      </c>
      <c r="C325" s="39"/>
      <c r="I325" s="45">
        <v>343</v>
      </c>
      <c r="J325" s="45">
        <v>1608</v>
      </c>
      <c r="K325" s="45">
        <v>239</v>
      </c>
    </row>
    <row r="326" spans="1:11" x14ac:dyDescent="0.35">
      <c r="A326" s="85">
        <v>344</v>
      </c>
      <c r="B326" s="40">
        <v>830</v>
      </c>
      <c r="C326" s="39"/>
      <c r="I326" s="45">
        <v>344</v>
      </c>
      <c r="J326" s="45">
        <v>1625</v>
      </c>
      <c r="K326" s="45">
        <v>241</v>
      </c>
    </row>
    <row r="327" spans="1:11" x14ac:dyDescent="0.35">
      <c r="A327" s="85">
        <v>345</v>
      </c>
      <c r="B327" s="40">
        <v>331</v>
      </c>
      <c r="C327" s="39"/>
      <c r="I327" s="45">
        <v>345</v>
      </c>
      <c r="J327" s="45">
        <v>1657</v>
      </c>
      <c r="K327" s="45">
        <v>244</v>
      </c>
    </row>
    <row r="328" spans="1:11" x14ac:dyDescent="0.35">
      <c r="A328" s="85">
        <v>346</v>
      </c>
      <c r="B328" s="40">
        <v>25</v>
      </c>
      <c r="C328" s="39"/>
      <c r="I328" s="45">
        <v>346</v>
      </c>
      <c r="J328" s="45">
        <v>1684</v>
      </c>
      <c r="K328" s="45">
        <v>244</v>
      </c>
    </row>
    <row r="329" spans="1:11" x14ac:dyDescent="0.35">
      <c r="A329" s="85">
        <v>347</v>
      </c>
      <c r="B329" s="40"/>
      <c r="C329" s="39">
        <v>191</v>
      </c>
      <c r="I329" s="45">
        <v>347</v>
      </c>
      <c r="J329" s="45">
        <v>1691</v>
      </c>
      <c r="K329" s="45">
        <v>245</v>
      </c>
    </row>
    <row r="330" spans="1:11" x14ac:dyDescent="0.35">
      <c r="A330" s="85">
        <v>348</v>
      </c>
      <c r="B330" s="40">
        <v>3483</v>
      </c>
      <c r="C330" s="39"/>
      <c r="I330" s="45">
        <v>348</v>
      </c>
      <c r="J330" s="45">
        <v>1748</v>
      </c>
      <c r="K330" s="45">
        <v>246</v>
      </c>
    </row>
    <row r="331" spans="1:11" x14ac:dyDescent="0.35">
      <c r="A331" s="85">
        <v>349</v>
      </c>
      <c r="B331" s="40">
        <v>923</v>
      </c>
      <c r="C331" s="39"/>
      <c r="I331" s="45">
        <v>349</v>
      </c>
      <c r="J331" s="45">
        <v>1758</v>
      </c>
      <c r="K331" s="45">
        <v>246</v>
      </c>
    </row>
    <row r="332" spans="1:11" x14ac:dyDescent="0.35">
      <c r="A332" s="85">
        <v>350</v>
      </c>
      <c r="B332" s="40">
        <v>1</v>
      </c>
      <c r="C332" s="39"/>
      <c r="I332" s="45">
        <v>350</v>
      </c>
      <c r="J332" s="45">
        <v>1784</v>
      </c>
      <c r="K332" s="45">
        <v>247</v>
      </c>
    </row>
    <row r="333" spans="1:11" x14ac:dyDescent="0.35">
      <c r="A333" s="85">
        <v>351</v>
      </c>
      <c r="B333" s="40"/>
      <c r="C333" s="39">
        <v>2013</v>
      </c>
      <c r="I333" s="45">
        <v>351</v>
      </c>
      <c r="J333" s="45">
        <v>1790</v>
      </c>
      <c r="K333" s="45">
        <v>247</v>
      </c>
    </row>
    <row r="334" spans="1:11" x14ac:dyDescent="0.35">
      <c r="A334" s="85">
        <v>352</v>
      </c>
      <c r="B334" s="40">
        <v>33</v>
      </c>
      <c r="C334" s="39"/>
      <c r="I334" s="45">
        <v>352</v>
      </c>
      <c r="J334" s="45">
        <v>1796</v>
      </c>
      <c r="K334" s="45">
        <v>249</v>
      </c>
    </row>
    <row r="335" spans="1:11" x14ac:dyDescent="0.35">
      <c r="A335" s="85">
        <v>353</v>
      </c>
      <c r="B335" s="40"/>
      <c r="C335" s="39">
        <v>1703</v>
      </c>
      <c r="I335" s="45">
        <v>353</v>
      </c>
      <c r="J335" s="45">
        <v>1825</v>
      </c>
      <c r="K335" s="45">
        <v>249</v>
      </c>
    </row>
    <row r="336" spans="1:11" x14ac:dyDescent="0.35">
      <c r="A336" s="85">
        <v>354</v>
      </c>
      <c r="B336" s="40"/>
      <c r="C336" s="39">
        <v>80</v>
      </c>
      <c r="I336" s="45">
        <v>354</v>
      </c>
      <c r="J336" s="45">
        <v>1886</v>
      </c>
      <c r="K336" s="45">
        <v>250</v>
      </c>
    </row>
    <row r="337" spans="1:11" x14ac:dyDescent="0.35">
      <c r="A337" s="85">
        <v>356</v>
      </c>
      <c r="B337" s="40">
        <v>40</v>
      </c>
      <c r="C337" s="39"/>
      <c r="I337" s="45">
        <v>356</v>
      </c>
      <c r="J337" s="45">
        <v>1910</v>
      </c>
      <c r="K337" s="45">
        <v>252</v>
      </c>
    </row>
    <row r="338" spans="1:11" x14ac:dyDescent="0.35">
      <c r="A338" s="85">
        <v>357</v>
      </c>
      <c r="B338" s="40"/>
      <c r="C338" s="39">
        <v>41</v>
      </c>
      <c r="I338" s="45">
        <v>357</v>
      </c>
      <c r="J338" s="45">
        <v>1979</v>
      </c>
      <c r="K338" s="45">
        <v>253</v>
      </c>
    </row>
    <row r="339" spans="1:11" x14ac:dyDescent="0.35">
      <c r="A339" s="85">
        <v>358</v>
      </c>
      <c r="B339" s="40">
        <v>23</v>
      </c>
      <c r="C339" s="39"/>
      <c r="I339" s="45">
        <v>358</v>
      </c>
      <c r="J339" s="45">
        <v>1999</v>
      </c>
      <c r="K339" s="45">
        <v>254</v>
      </c>
    </row>
    <row r="340" spans="1:11" x14ac:dyDescent="0.35">
      <c r="A340" s="85">
        <v>359</v>
      </c>
      <c r="B340" s="40"/>
      <c r="C340" s="39">
        <v>187</v>
      </c>
      <c r="I340" s="45">
        <v>359</v>
      </c>
      <c r="J340" s="45">
        <v>2025</v>
      </c>
      <c r="K340" s="45">
        <v>255</v>
      </c>
    </row>
    <row r="341" spans="1:11" x14ac:dyDescent="0.35">
      <c r="A341" s="85">
        <v>360</v>
      </c>
      <c r="B341" s="40"/>
      <c r="C341" s="39">
        <v>2875</v>
      </c>
      <c r="I341" s="45">
        <v>360</v>
      </c>
      <c r="J341" s="45">
        <v>2062</v>
      </c>
      <c r="K341" s="45">
        <v>261</v>
      </c>
    </row>
    <row r="342" spans="1:11" x14ac:dyDescent="0.35">
      <c r="A342" s="85">
        <v>361</v>
      </c>
      <c r="B342" s="40"/>
      <c r="C342" s="39">
        <v>88</v>
      </c>
      <c r="I342" s="45">
        <v>361</v>
      </c>
      <c r="J342" s="45">
        <v>2072</v>
      </c>
      <c r="K342" s="45">
        <v>261</v>
      </c>
    </row>
    <row r="343" spans="1:11" x14ac:dyDescent="0.35">
      <c r="A343" s="85">
        <v>362</v>
      </c>
      <c r="B343" s="40"/>
      <c r="C343" s="39">
        <v>191</v>
      </c>
      <c r="I343" s="45">
        <v>362</v>
      </c>
      <c r="J343" s="45">
        <v>2108</v>
      </c>
      <c r="K343" s="45">
        <v>264</v>
      </c>
    </row>
    <row r="344" spans="1:11" x14ac:dyDescent="0.35">
      <c r="A344" s="85">
        <v>363</v>
      </c>
      <c r="B344" s="40"/>
      <c r="C344" s="39">
        <v>139</v>
      </c>
      <c r="I344" s="45">
        <v>363</v>
      </c>
      <c r="J344" s="45">
        <v>2176</v>
      </c>
      <c r="K344" s="45">
        <v>266</v>
      </c>
    </row>
    <row r="345" spans="1:11" x14ac:dyDescent="0.35">
      <c r="A345" s="85">
        <v>364</v>
      </c>
      <c r="B345" s="40"/>
      <c r="C345" s="39">
        <v>186</v>
      </c>
      <c r="I345" s="45">
        <v>364</v>
      </c>
      <c r="J345" s="45">
        <v>2179</v>
      </c>
      <c r="K345" s="45">
        <v>268</v>
      </c>
    </row>
    <row r="346" spans="1:11" x14ac:dyDescent="0.35">
      <c r="A346" s="85">
        <v>365</v>
      </c>
      <c r="B346" s="40"/>
      <c r="C346" s="39">
        <v>112</v>
      </c>
      <c r="I346" s="45">
        <v>365</v>
      </c>
      <c r="J346" s="45">
        <v>2201</v>
      </c>
      <c r="K346" s="45">
        <v>269</v>
      </c>
    </row>
    <row r="347" spans="1:11" x14ac:dyDescent="0.35">
      <c r="A347" s="85">
        <v>366</v>
      </c>
      <c r="B347" s="40"/>
      <c r="C347" s="39">
        <v>101</v>
      </c>
      <c r="I347" s="45">
        <v>366</v>
      </c>
      <c r="J347" s="45">
        <v>2253</v>
      </c>
      <c r="K347" s="45">
        <v>270</v>
      </c>
    </row>
    <row r="348" spans="1:11" x14ac:dyDescent="0.35">
      <c r="A348" s="85">
        <v>367</v>
      </c>
      <c r="B348" s="40">
        <v>75</v>
      </c>
      <c r="C348" s="39"/>
      <c r="I348" s="45">
        <v>367</v>
      </c>
      <c r="J348" s="45">
        <v>2307</v>
      </c>
      <c r="K348" s="45">
        <v>272</v>
      </c>
    </row>
    <row r="349" spans="1:11" x14ac:dyDescent="0.35">
      <c r="A349" s="85">
        <v>368</v>
      </c>
      <c r="B349" s="40"/>
      <c r="C349" s="39">
        <v>206</v>
      </c>
      <c r="I349" s="45">
        <v>368</v>
      </c>
      <c r="J349" s="45">
        <v>2468</v>
      </c>
      <c r="K349" s="45">
        <v>275</v>
      </c>
    </row>
    <row r="350" spans="1:11" x14ac:dyDescent="0.35">
      <c r="A350" s="85">
        <v>369</v>
      </c>
      <c r="B350" s="40"/>
      <c r="C350" s="39">
        <v>154</v>
      </c>
      <c r="I350" s="45">
        <v>369</v>
      </c>
      <c r="J350" s="45">
        <v>2604</v>
      </c>
      <c r="K350" s="45">
        <v>279</v>
      </c>
    </row>
    <row r="351" spans="1:11" x14ac:dyDescent="0.35">
      <c r="A351" s="85">
        <v>370</v>
      </c>
      <c r="B351" s="40"/>
      <c r="C351" s="39">
        <v>5966</v>
      </c>
      <c r="I351" s="45">
        <v>370</v>
      </c>
      <c r="J351" s="45">
        <v>2690</v>
      </c>
      <c r="K351" s="45">
        <v>280</v>
      </c>
    </row>
    <row r="352" spans="1:11" x14ac:dyDescent="0.35">
      <c r="A352" s="85">
        <v>371</v>
      </c>
      <c r="B352" s="40">
        <v>2176</v>
      </c>
      <c r="C352" s="39"/>
      <c r="I352" s="45">
        <v>371</v>
      </c>
      <c r="J352" s="45">
        <v>2779</v>
      </c>
      <c r="K352" s="45">
        <v>282</v>
      </c>
    </row>
    <row r="353" spans="1:11" x14ac:dyDescent="0.35">
      <c r="A353" s="85">
        <v>372</v>
      </c>
      <c r="B353" s="40"/>
      <c r="C353" s="39">
        <v>169</v>
      </c>
      <c r="I353" s="45">
        <v>372</v>
      </c>
      <c r="J353" s="45">
        <v>2915</v>
      </c>
      <c r="K353" s="45">
        <v>288</v>
      </c>
    </row>
    <row r="354" spans="1:11" x14ac:dyDescent="0.35">
      <c r="A354" s="85">
        <v>373</v>
      </c>
      <c r="B354" s="40"/>
      <c r="C354" s="39">
        <v>2106</v>
      </c>
      <c r="I354" s="45">
        <v>373</v>
      </c>
      <c r="J354" s="45">
        <v>2928</v>
      </c>
      <c r="K354" s="45">
        <v>290</v>
      </c>
    </row>
    <row r="355" spans="1:11" x14ac:dyDescent="0.35">
      <c r="A355" s="85">
        <v>374</v>
      </c>
      <c r="B355" s="40">
        <v>441</v>
      </c>
      <c r="C355" s="39"/>
      <c r="I355" s="45">
        <v>374</v>
      </c>
      <c r="J355" s="45">
        <v>2955</v>
      </c>
      <c r="K355" s="45">
        <v>295</v>
      </c>
    </row>
    <row r="356" spans="1:11" x14ac:dyDescent="0.35">
      <c r="A356" s="85">
        <v>375</v>
      </c>
      <c r="B356" s="40">
        <v>25</v>
      </c>
      <c r="C356" s="39"/>
      <c r="I356" s="45">
        <v>375</v>
      </c>
      <c r="J356" s="45">
        <v>3015</v>
      </c>
      <c r="K356" s="45">
        <v>296</v>
      </c>
    </row>
    <row r="357" spans="1:11" x14ac:dyDescent="0.35">
      <c r="A357" s="85">
        <v>376</v>
      </c>
      <c r="B357" s="40"/>
      <c r="C357" s="39">
        <v>131</v>
      </c>
      <c r="I357" s="45">
        <v>376</v>
      </c>
      <c r="J357" s="45">
        <v>3182</v>
      </c>
      <c r="K357" s="45">
        <v>297</v>
      </c>
    </row>
    <row r="358" spans="1:11" x14ac:dyDescent="0.35">
      <c r="A358" s="85">
        <v>377</v>
      </c>
      <c r="B358" s="40">
        <v>127</v>
      </c>
      <c r="C358" s="39"/>
      <c r="I358" s="45">
        <v>377</v>
      </c>
      <c r="J358" s="45">
        <v>3304</v>
      </c>
      <c r="K358" s="45">
        <v>299</v>
      </c>
    </row>
    <row r="359" spans="1:11" x14ac:dyDescent="0.35">
      <c r="A359" s="85">
        <v>378</v>
      </c>
      <c r="B359" s="40">
        <v>355</v>
      </c>
      <c r="C359" s="39"/>
      <c r="I359" s="45">
        <v>378</v>
      </c>
      <c r="J359" s="45">
        <v>3387</v>
      </c>
      <c r="K359" s="45">
        <v>300</v>
      </c>
    </row>
    <row r="360" spans="1:11" x14ac:dyDescent="0.35">
      <c r="A360" s="85">
        <v>379</v>
      </c>
      <c r="B360" s="40">
        <v>44</v>
      </c>
      <c r="C360" s="39"/>
      <c r="I360" s="45">
        <v>379</v>
      </c>
      <c r="J360" s="45">
        <v>3410</v>
      </c>
      <c r="K360" s="45">
        <v>300</v>
      </c>
    </row>
    <row r="361" spans="1:11" x14ac:dyDescent="0.35">
      <c r="A361" s="85">
        <v>380</v>
      </c>
      <c r="B361" s="40"/>
      <c r="C361" s="39">
        <v>84</v>
      </c>
      <c r="I361" s="45">
        <v>380</v>
      </c>
      <c r="J361" s="45">
        <v>3483</v>
      </c>
      <c r="K361" s="45">
        <v>303</v>
      </c>
    </row>
    <row r="362" spans="1:11" x14ac:dyDescent="0.35">
      <c r="A362" s="85">
        <v>381</v>
      </c>
      <c r="B362" s="40"/>
      <c r="C362" s="39">
        <v>155</v>
      </c>
      <c r="I362" s="45">
        <v>381</v>
      </c>
      <c r="J362" s="45">
        <v>3868</v>
      </c>
      <c r="K362" s="45">
        <v>307</v>
      </c>
    </row>
    <row r="363" spans="1:11" x14ac:dyDescent="0.35">
      <c r="A363" s="85">
        <v>382</v>
      </c>
      <c r="B363" s="40">
        <v>67</v>
      </c>
      <c r="C363" s="39"/>
      <c r="I363" s="45">
        <v>382</v>
      </c>
      <c r="J363" s="45">
        <v>4405</v>
      </c>
      <c r="K363" s="45">
        <v>307</v>
      </c>
    </row>
    <row r="364" spans="1:11" x14ac:dyDescent="0.35">
      <c r="A364" s="85">
        <v>383</v>
      </c>
      <c r="B364" s="40"/>
      <c r="C364" s="39">
        <v>189</v>
      </c>
      <c r="I364" s="45">
        <v>383</v>
      </c>
      <c r="J364" s="45">
        <v>4428</v>
      </c>
      <c r="K364" s="45">
        <v>316</v>
      </c>
    </row>
    <row r="365" spans="1:11" x14ac:dyDescent="0.35">
      <c r="A365" s="85">
        <v>384</v>
      </c>
      <c r="B365" s="40"/>
      <c r="C365" s="39">
        <v>4799</v>
      </c>
      <c r="I365" s="45">
        <v>384</v>
      </c>
      <c r="J365" s="45">
        <v>4697</v>
      </c>
      <c r="K365" s="45">
        <v>323</v>
      </c>
    </row>
    <row r="366" spans="1:11" x14ac:dyDescent="0.35">
      <c r="A366" s="85">
        <v>385</v>
      </c>
      <c r="B366" s="40"/>
      <c r="C366" s="39">
        <v>1137</v>
      </c>
      <c r="I366" s="45">
        <v>385</v>
      </c>
      <c r="J366" s="45">
        <v>5497</v>
      </c>
      <c r="K366" s="45">
        <v>329</v>
      </c>
    </row>
    <row r="367" spans="1:11" x14ac:dyDescent="0.35">
      <c r="A367" s="85">
        <v>386</v>
      </c>
      <c r="B367" s="40">
        <v>1068</v>
      </c>
      <c r="C367" s="39"/>
      <c r="I367" s="45">
        <v>386</v>
      </c>
      <c r="J367" s="45">
        <v>5681</v>
      </c>
      <c r="K367" s="45">
        <v>330</v>
      </c>
    </row>
    <row r="368" spans="1:11" x14ac:dyDescent="0.35">
      <c r="A368" s="85">
        <v>387</v>
      </c>
      <c r="B368" s="40">
        <v>424</v>
      </c>
      <c r="C368" s="39"/>
      <c r="H368" s="24">
        <f>SUM(J339:J368)</f>
        <v>95158</v>
      </c>
      <c r="I368" s="45">
        <v>387</v>
      </c>
      <c r="J368" s="45">
        <v>6080</v>
      </c>
      <c r="K368" s="45">
        <v>331</v>
      </c>
    </row>
    <row r="369" spans="1:11" x14ac:dyDescent="0.35">
      <c r="A369" s="85">
        <v>389</v>
      </c>
      <c r="B369" s="40"/>
      <c r="C369" s="39">
        <v>1152</v>
      </c>
      <c r="I369" s="45">
        <v>389</v>
      </c>
      <c r="J369" s="45">
        <f>SUM(J339:J367)</f>
        <v>89078</v>
      </c>
      <c r="K369" s="45">
        <v>336</v>
      </c>
    </row>
    <row r="370" spans="1:11" x14ac:dyDescent="0.35">
      <c r="A370" s="85">
        <v>390</v>
      </c>
      <c r="B370" s="40"/>
      <c r="C370" s="39">
        <v>50</v>
      </c>
      <c r="I370" s="45">
        <v>390</v>
      </c>
      <c r="J370" s="45"/>
      <c r="K370" s="45">
        <v>337</v>
      </c>
    </row>
    <row r="371" spans="1:11" x14ac:dyDescent="0.35">
      <c r="A371" s="85">
        <v>391</v>
      </c>
      <c r="B371" s="40">
        <v>151</v>
      </c>
      <c r="C371" s="39"/>
      <c r="I371" s="45">
        <v>391</v>
      </c>
      <c r="J371" s="45"/>
      <c r="K371" s="45">
        <v>340</v>
      </c>
    </row>
    <row r="372" spans="1:11" x14ac:dyDescent="0.35">
      <c r="A372" s="85">
        <v>392</v>
      </c>
      <c r="B372" s="40">
        <v>1608</v>
      </c>
      <c r="C372" s="39"/>
      <c r="I372" s="45">
        <v>392</v>
      </c>
      <c r="J372" s="45"/>
      <c r="K372" s="45">
        <v>361</v>
      </c>
    </row>
    <row r="373" spans="1:11" x14ac:dyDescent="0.35">
      <c r="A373" s="85">
        <v>393</v>
      </c>
      <c r="B373" s="40"/>
      <c r="C373" s="39">
        <v>3059</v>
      </c>
      <c r="I373" s="45">
        <v>393</v>
      </c>
      <c r="J373" s="45"/>
      <c r="K373" s="45">
        <v>363</v>
      </c>
    </row>
    <row r="374" spans="1:11" x14ac:dyDescent="0.35">
      <c r="A374" s="85">
        <v>394</v>
      </c>
      <c r="B374" s="40"/>
      <c r="C374" s="39">
        <v>34</v>
      </c>
      <c r="I374" s="45">
        <v>394</v>
      </c>
      <c r="J374" s="45"/>
      <c r="K374" s="45">
        <v>366</v>
      </c>
    </row>
    <row r="375" spans="1:11" x14ac:dyDescent="0.35">
      <c r="A375" s="85">
        <v>395</v>
      </c>
      <c r="B375" s="40"/>
      <c r="C375" s="39">
        <v>220</v>
      </c>
      <c r="I375" s="45">
        <v>395</v>
      </c>
      <c r="J375" s="45"/>
      <c r="K375" s="45">
        <v>369</v>
      </c>
    </row>
    <row r="376" spans="1:11" x14ac:dyDescent="0.35">
      <c r="A376" s="85">
        <v>396</v>
      </c>
      <c r="B376" s="40"/>
      <c r="C376" s="39">
        <v>1604</v>
      </c>
      <c r="I376" s="45">
        <v>396</v>
      </c>
      <c r="J376" s="45"/>
      <c r="K376" s="45">
        <v>374</v>
      </c>
    </row>
    <row r="377" spans="1:11" x14ac:dyDescent="0.35">
      <c r="A377" s="85">
        <v>397</v>
      </c>
      <c r="B377" s="40"/>
      <c r="C377" s="39">
        <v>454</v>
      </c>
      <c r="I377" s="45">
        <v>397</v>
      </c>
      <c r="J377" s="45"/>
      <c r="K377" s="45">
        <v>375</v>
      </c>
    </row>
    <row r="378" spans="1:11" x14ac:dyDescent="0.35">
      <c r="A378" s="85">
        <v>398</v>
      </c>
      <c r="B378" s="40"/>
      <c r="C378" s="39">
        <v>123</v>
      </c>
      <c r="I378" s="45">
        <v>398</v>
      </c>
      <c r="J378" s="45"/>
      <c r="K378" s="45">
        <v>381</v>
      </c>
    </row>
    <row r="379" spans="1:11" x14ac:dyDescent="0.35">
      <c r="A379" s="85">
        <v>399</v>
      </c>
      <c r="B379" s="40">
        <v>941</v>
      </c>
      <c r="C379" s="39"/>
      <c r="I379" s="45">
        <v>399</v>
      </c>
      <c r="J379" s="45"/>
      <c r="K379" s="45">
        <v>381</v>
      </c>
    </row>
    <row r="380" spans="1:11" x14ac:dyDescent="0.35">
      <c r="A380" s="85">
        <v>400</v>
      </c>
      <c r="B380" s="40">
        <v>1</v>
      </c>
      <c r="C380" s="39"/>
      <c r="I380" s="45">
        <v>400</v>
      </c>
      <c r="J380" s="45"/>
      <c r="K380" s="45">
        <v>393</v>
      </c>
    </row>
    <row r="381" spans="1:11" x14ac:dyDescent="0.35">
      <c r="A381" s="85">
        <v>401</v>
      </c>
      <c r="B381" s="40"/>
      <c r="C381" s="39">
        <v>299</v>
      </c>
      <c r="I381" s="45">
        <v>401</v>
      </c>
      <c r="J381" s="45"/>
      <c r="K381" s="45">
        <v>397</v>
      </c>
    </row>
    <row r="382" spans="1:11" x14ac:dyDescent="0.35">
      <c r="A382" s="85">
        <v>402</v>
      </c>
      <c r="B382" s="40">
        <v>40</v>
      </c>
      <c r="C382" s="39"/>
      <c r="I382" s="45">
        <v>402</v>
      </c>
      <c r="J382" s="45"/>
      <c r="K382" s="45">
        <v>409</v>
      </c>
    </row>
    <row r="383" spans="1:11" x14ac:dyDescent="0.35">
      <c r="A383" s="85">
        <v>403</v>
      </c>
      <c r="B383" s="40">
        <v>3015</v>
      </c>
      <c r="C383" s="39"/>
      <c r="I383" s="45">
        <v>403</v>
      </c>
      <c r="J383" s="45"/>
      <c r="K383" s="45">
        <v>411</v>
      </c>
    </row>
    <row r="384" spans="1:11" x14ac:dyDescent="0.35">
      <c r="A384" s="85">
        <v>404</v>
      </c>
      <c r="B384" s="40"/>
      <c r="C384" s="39">
        <v>2237</v>
      </c>
      <c r="I384" s="45">
        <v>404</v>
      </c>
      <c r="J384" s="45"/>
      <c r="K384" s="45">
        <v>419</v>
      </c>
    </row>
    <row r="385" spans="1:11" x14ac:dyDescent="0.35">
      <c r="A385" s="85">
        <v>405</v>
      </c>
      <c r="B385" s="40">
        <v>435</v>
      </c>
      <c r="C385" s="39"/>
      <c r="I385" s="45">
        <v>405</v>
      </c>
      <c r="J385" s="45"/>
      <c r="K385" s="45">
        <v>432</v>
      </c>
    </row>
    <row r="386" spans="1:11" x14ac:dyDescent="0.35">
      <c r="A386" s="85">
        <v>406</v>
      </c>
      <c r="B386" s="40"/>
      <c r="C386" s="39">
        <v>645</v>
      </c>
      <c r="I386" s="45">
        <v>406</v>
      </c>
      <c r="J386" s="45"/>
      <c r="K386" s="45">
        <v>452</v>
      </c>
    </row>
    <row r="387" spans="1:11" x14ac:dyDescent="0.35">
      <c r="A387" s="85">
        <v>407</v>
      </c>
      <c r="B387" s="40"/>
      <c r="C387" s="39">
        <v>484</v>
      </c>
      <c r="I387" s="45">
        <v>407</v>
      </c>
      <c r="J387" s="45"/>
      <c r="K387" s="45">
        <v>454</v>
      </c>
    </row>
    <row r="388" spans="1:11" x14ac:dyDescent="0.35">
      <c r="A388" s="85">
        <v>408</v>
      </c>
      <c r="B388" s="40"/>
      <c r="C388" s="39">
        <v>154</v>
      </c>
      <c r="I388" s="45">
        <v>408</v>
      </c>
      <c r="J388" s="45"/>
      <c r="K388" s="45">
        <v>460</v>
      </c>
    </row>
    <row r="389" spans="1:11" x14ac:dyDescent="0.35">
      <c r="A389" s="85">
        <v>409</v>
      </c>
      <c r="B389" s="40">
        <v>714</v>
      </c>
      <c r="C389" s="39"/>
      <c r="I389" s="45">
        <v>409</v>
      </c>
      <c r="J389" s="45"/>
      <c r="K389" s="45">
        <v>462</v>
      </c>
    </row>
    <row r="390" spans="1:11" x14ac:dyDescent="0.35">
      <c r="A390" s="85">
        <v>411</v>
      </c>
      <c r="B390" s="40"/>
      <c r="C390" s="39">
        <v>82</v>
      </c>
      <c r="I390" s="45">
        <v>411</v>
      </c>
      <c r="J390" s="45"/>
      <c r="K390" s="45">
        <v>470</v>
      </c>
    </row>
    <row r="391" spans="1:11" x14ac:dyDescent="0.35">
      <c r="A391" s="85">
        <v>412</v>
      </c>
      <c r="B391" s="40"/>
      <c r="C391" s="39">
        <v>134</v>
      </c>
      <c r="I391" s="45">
        <v>412</v>
      </c>
      <c r="J391" s="45"/>
      <c r="K391" s="45">
        <v>480</v>
      </c>
    </row>
    <row r="392" spans="1:11" x14ac:dyDescent="0.35">
      <c r="A392" s="85">
        <v>414</v>
      </c>
      <c r="B392" s="40">
        <v>5497</v>
      </c>
      <c r="C392" s="39"/>
      <c r="I392" s="45">
        <v>414</v>
      </c>
      <c r="J392" s="45"/>
      <c r="K392" s="45">
        <v>484</v>
      </c>
    </row>
    <row r="393" spans="1:11" x14ac:dyDescent="0.35">
      <c r="A393" s="85">
        <v>415</v>
      </c>
      <c r="B393" s="40">
        <v>418</v>
      </c>
      <c r="C393" s="39"/>
      <c r="I393" s="45">
        <v>415</v>
      </c>
      <c r="J393" s="45"/>
      <c r="K393" s="45">
        <v>498</v>
      </c>
    </row>
    <row r="394" spans="1:11" x14ac:dyDescent="0.35">
      <c r="A394" s="85">
        <v>416</v>
      </c>
      <c r="B394" s="40">
        <v>1439</v>
      </c>
      <c r="C394" s="39"/>
      <c r="I394" s="45">
        <v>416</v>
      </c>
      <c r="J394" s="45"/>
      <c r="K394" s="45">
        <v>524</v>
      </c>
    </row>
    <row r="395" spans="1:11" x14ac:dyDescent="0.35">
      <c r="A395" s="85">
        <v>417</v>
      </c>
      <c r="B395" s="40">
        <v>15</v>
      </c>
      <c r="C395" s="39"/>
      <c r="I395" s="45">
        <v>417</v>
      </c>
      <c r="J395" s="45"/>
      <c r="K395" s="45">
        <v>533</v>
      </c>
    </row>
    <row r="396" spans="1:11" x14ac:dyDescent="0.35">
      <c r="A396" s="85">
        <v>418</v>
      </c>
      <c r="B396" s="40">
        <v>1999</v>
      </c>
      <c r="C396" s="39"/>
      <c r="I396" s="45">
        <v>418</v>
      </c>
      <c r="J396" s="45"/>
      <c r="K396" s="45">
        <v>536</v>
      </c>
    </row>
    <row r="397" spans="1:11" x14ac:dyDescent="0.35">
      <c r="A397" s="85">
        <v>419</v>
      </c>
      <c r="B397" s="40"/>
      <c r="C397" s="39">
        <v>5203</v>
      </c>
      <c r="I397" s="45">
        <v>419</v>
      </c>
      <c r="J397" s="45"/>
      <c r="K397" s="45">
        <v>546</v>
      </c>
    </row>
    <row r="398" spans="1:11" x14ac:dyDescent="0.35">
      <c r="A398" s="85">
        <v>420</v>
      </c>
      <c r="B398" s="40"/>
      <c r="C398" s="39">
        <v>94</v>
      </c>
      <c r="I398" s="45">
        <v>420</v>
      </c>
      <c r="J398" s="45"/>
      <c r="K398" s="45">
        <v>554</v>
      </c>
    </row>
    <row r="399" spans="1:11" x14ac:dyDescent="0.35">
      <c r="A399" s="85">
        <v>421</v>
      </c>
      <c r="B399" s="40">
        <v>118</v>
      </c>
      <c r="C399" s="39"/>
      <c r="I399" s="45">
        <v>421</v>
      </c>
      <c r="J399" s="45"/>
      <c r="K399" s="45">
        <v>555</v>
      </c>
    </row>
    <row r="400" spans="1:11" x14ac:dyDescent="0.35">
      <c r="A400" s="85">
        <v>422</v>
      </c>
      <c r="B400" s="40"/>
      <c r="C400" s="39">
        <v>205</v>
      </c>
      <c r="I400" s="45">
        <v>422</v>
      </c>
      <c r="J400" s="45"/>
      <c r="K400" s="45">
        <v>589</v>
      </c>
    </row>
    <row r="401" spans="1:11" x14ac:dyDescent="0.35">
      <c r="A401" s="85">
        <v>423</v>
      </c>
      <c r="B401" s="40">
        <v>162</v>
      </c>
      <c r="C401" s="39"/>
      <c r="I401" s="45">
        <v>423</v>
      </c>
      <c r="J401" s="45"/>
      <c r="K401" s="45">
        <v>645</v>
      </c>
    </row>
    <row r="402" spans="1:11" x14ac:dyDescent="0.35">
      <c r="A402" s="85">
        <v>424</v>
      </c>
      <c r="B402" s="40">
        <v>83</v>
      </c>
      <c r="C402" s="39"/>
      <c r="I402" s="45">
        <v>424</v>
      </c>
      <c r="J402" s="45"/>
      <c r="K402" s="45">
        <v>659</v>
      </c>
    </row>
    <row r="403" spans="1:11" x14ac:dyDescent="0.35">
      <c r="A403" s="85">
        <v>425</v>
      </c>
      <c r="B403" s="40"/>
      <c r="C403" s="39">
        <v>92</v>
      </c>
      <c r="I403" s="45">
        <v>425</v>
      </c>
      <c r="J403" s="45"/>
      <c r="K403" s="45">
        <v>676</v>
      </c>
    </row>
    <row r="404" spans="1:11" x14ac:dyDescent="0.35">
      <c r="A404" s="85">
        <v>426</v>
      </c>
      <c r="B404" s="40"/>
      <c r="C404" s="39">
        <v>219</v>
      </c>
      <c r="I404" s="45">
        <v>426</v>
      </c>
      <c r="J404" s="45"/>
      <c r="K404" s="45">
        <v>723</v>
      </c>
    </row>
    <row r="405" spans="1:11" x14ac:dyDescent="0.35">
      <c r="A405" s="85">
        <v>427</v>
      </c>
      <c r="B405" s="40"/>
      <c r="C405" s="39">
        <v>2526</v>
      </c>
      <c r="I405" s="45">
        <v>427</v>
      </c>
      <c r="J405" s="45"/>
      <c r="K405" s="45">
        <v>762</v>
      </c>
    </row>
    <row r="406" spans="1:11" x14ac:dyDescent="0.35">
      <c r="A406" s="85">
        <v>428</v>
      </c>
      <c r="B406" s="40">
        <v>747</v>
      </c>
      <c r="C406" s="39"/>
      <c r="I406" s="45">
        <v>428</v>
      </c>
      <c r="J406" s="45"/>
      <c r="K406" s="45">
        <v>768</v>
      </c>
    </row>
    <row r="407" spans="1:11" x14ac:dyDescent="0.35">
      <c r="A407" s="85">
        <v>430</v>
      </c>
      <c r="B407" s="40">
        <v>84</v>
      </c>
      <c r="C407" s="39"/>
      <c r="I407" s="45">
        <v>430</v>
      </c>
      <c r="J407" s="45"/>
      <c r="K407" s="45">
        <v>820</v>
      </c>
    </row>
    <row r="408" spans="1:11" x14ac:dyDescent="0.35">
      <c r="A408" s="85">
        <v>431</v>
      </c>
      <c r="B408" s="40"/>
      <c r="C408" s="39">
        <v>94</v>
      </c>
      <c r="I408" s="45">
        <v>431</v>
      </c>
      <c r="J408" s="45"/>
      <c r="K408" s="45">
        <v>890</v>
      </c>
    </row>
    <row r="409" spans="1:11" x14ac:dyDescent="0.35">
      <c r="A409" s="85">
        <v>432</v>
      </c>
      <c r="B409" s="40">
        <v>91</v>
      </c>
      <c r="C409" s="39"/>
      <c r="I409" s="45">
        <v>432</v>
      </c>
      <c r="J409" s="45"/>
      <c r="K409" s="45">
        <v>903</v>
      </c>
    </row>
    <row r="410" spans="1:11" x14ac:dyDescent="0.35">
      <c r="A410" s="85">
        <v>433</v>
      </c>
      <c r="B410" s="40">
        <v>792</v>
      </c>
      <c r="C410" s="39"/>
      <c r="I410" s="45">
        <v>433</v>
      </c>
      <c r="J410" s="45"/>
      <c r="K410" s="45">
        <v>909</v>
      </c>
    </row>
    <row r="411" spans="1:11" x14ac:dyDescent="0.35">
      <c r="A411" s="85">
        <v>435</v>
      </c>
      <c r="B411" s="40"/>
      <c r="C411" s="39">
        <v>1713</v>
      </c>
      <c r="I411" s="45">
        <v>435</v>
      </c>
      <c r="J411" s="45"/>
      <c r="K411" s="45">
        <v>943</v>
      </c>
    </row>
    <row r="412" spans="1:11" x14ac:dyDescent="0.35">
      <c r="A412" s="85">
        <v>436</v>
      </c>
      <c r="B412" s="40"/>
      <c r="C412" s="39">
        <v>249</v>
      </c>
      <c r="I412" s="45">
        <v>436</v>
      </c>
      <c r="J412" s="45"/>
      <c r="K412" s="45">
        <v>980</v>
      </c>
    </row>
    <row r="413" spans="1:11" x14ac:dyDescent="0.35">
      <c r="A413" s="85">
        <v>437</v>
      </c>
      <c r="B413" s="40"/>
      <c r="C413" s="39">
        <v>192</v>
      </c>
      <c r="I413" s="45">
        <v>437</v>
      </c>
      <c r="J413" s="45"/>
      <c r="K413" s="45">
        <v>1015</v>
      </c>
    </row>
    <row r="414" spans="1:11" x14ac:dyDescent="0.35">
      <c r="A414" s="85">
        <v>438</v>
      </c>
      <c r="B414" s="40"/>
      <c r="C414" s="39">
        <v>247</v>
      </c>
      <c r="I414" s="45">
        <v>438</v>
      </c>
      <c r="J414" s="45"/>
      <c r="K414" s="45">
        <v>1022</v>
      </c>
    </row>
    <row r="415" spans="1:11" x14ac:dyDescent="0.35">
      <c r="A415" s="85">
        <v>439</v>
      </c>
      <c r="B415" s="40"/>
      <c r="C415" s="39">
        <v>2293</v>
      </c>
      <c r="I415" s="45">
        <v>439</v>
      </c>
      <c r="J415" s="45"/>
      <c r="K415" s="45">
        <v>1052</v>
      </c>
    </row>
    <row r="416" spans="1:11" x14ac:dyDescent="0.35">
      <c r="A416" s="85">
        <v>440</v>
      </c>
      <c r="B416" s="40"/>
      <c r="C416" s="39">
        <v>3131</v>
      </c>
      <c r="I416" s="45">
        <v>440</v>
      </c>
      <c r="J416" s="45"/>
      <c r="K416" s="45">
        <v>1071</v>
      </c>
    </row>
    <row r="417" spans="1:11" x14ac:dyDescent="0.35">
      <c r="A417" s="85">
        <v>441</v>
      </c>
      <c r="B417" s="40">
        <v>32</v>
      </c>
      <c r="C417" s="39"/>
      <c r="I417" s="45">
        <v>441</v>
      </c>
      <c r="J417" s="45"/>
      <c r="K417" s="45">
        <v>1071</v>
      </c>
    </row>
    <row r="418" spans="1:11" x14ac:dyDescent="0.35">
      <c r="A418" s="85">
        <v>442</v>
      </c>
      <c r="B418" s="40"/>
      <c r="C418" s="39">
        <v>143</v>
      </c>
      <c r="I418" s="45">
        <v>442</v>
      </c>
      <c r="J418" s="45"/>
      <c r="K418" s="45">
        <v>1073</v>
      </c>
    </row>
    <row r="419" spans="1:11" x14ac:dyDescent="0.35">
      <c r="A419" s="85">
        <v>444</v>
      </c>
      <c r="B419" s="40"/>
      <c r="C419" s="39">
        <v>296</v>
      </c>
      <c r="I419" s="45">
        <v>444</v>
      </c>
      <c r="J419" s="45"/>
      <c r="K419" s="45">
        <v>1095</v>
      </c>
    </row>
    <row r="420" spans="1:11" x14ac:dyDescent="0.35">
      <c r="A420" s="85">
        <v>445</v>
      </c>
      <c r="B420" s="40"/>
      <c r="C420" s="39">
        <v>170</v>
      </c>
      <c r="I420" s="45">
        <v>445</v>
      </c>
      <c r="J420" s="45"/>
      <c r="K420" s="45">
        <v>1101</v>
      </c>
    </row>
    <row r="421" spans="1:11" x14ac:dyDescent="0.35">
      <c r="A421" s="85">
        <v>446</v>
      </c>
      <c r="B421" s="40">
        <v>186</v>
      </c>
      <c r="C421" s="39"/>
      <c r="I421" s="45">
        <v>446</v>
      </c>
      <c r="J421" s="45"/>
      <c r="K421" s="45">
        <v>1113</v>
      </c>
    </row>
    <row r="422" spans="1:11" x14ac:dyDescent="0.35">
      <c r="A422" s="85">
        <v>448</v>
      </c>
      <c r="B422" s="40">
        <v>605</v>
      </c>
      <c r="C422" s="39"/>
      <c r="I422" s="45">
        <v>448</v>
      </c>
      <c r="J422" s="45"/>
      <c r="K422" s="45">
        <v>1137</v>
      </c>
    </row>
    <row r="423" spans="1:11" x14ac:dyDescent="0.35">
      <c r="A423" s="85">
        <v>449</v>
      </c>
      <c r="B423" s="40"/>
      <c r="C423" s="39">
        <v>86</v>
      </c>
      <c r="I423" s="45">
        <v>449</v>
      </c>
      <c r="J423" s="45"/>
      <c r="K423" s="45">
        <v>1140</v>
      </c>
    </row>
    <row r="424" spans="1:11" x14ac:dyDescent="0.35">
      <c r="A424" s="85">
        <v>450</v>
      </c>
      <c r="B424" s="40">
        <v>1</v>
      </c>
      <c r="C424" s="39"/>
      <c r="I424" s="45">
        <v>450</v>
      </c>
      <c r="J424" s="45"/>
      <c r="K424" s="45">
        <v>1152</v>
      </c>
    </row>
    <row r="425" spans="1:11" x14ac:dyDescent="0.35">
      <c r="A425" s="85">
        <v>451</v>
      </c>
      <c r="B425" s="40"/>
      <c r="C425" s="39">
        <v>6286</v>
      </c>
      <c r="I425" s="45">
        <v>451</v>
      </c>
      <c r="J425" s="45"/>
      <c r="K425" s="45">
        <v>1170</v>
      </c>
    </row>
    <row r="426" spans="1:11" x14ac:dyDescent="0.35">
      <c r="A426" s="85">
        <v>452</v>
      </c>
      <c r="B426" s="40">
        <v>31</v>
      </c>
      <c r="C426" s="39"/>
      <c r="I426" s="45">
        <v>452</v>
      </c>
      <c r="J426" s="45"/>
      <c r="K426" s="45">
        <v>1249</v>
      </c>
    </row>
    <row r="427" spans="1:11" x14ac:dyDescent="0.35">
      <c r="A427" s="85">
        <v>453</v>
      </c>
      <c r="B427" s="40">
        <v>1181</v>
      </c>
      <c r="C427" s="39"/>
      <c r="I427" s="45">
        <v>453</v>
      </c>
      <c r="J427" s="45"/>
      <c r="K427" s="45">
        <v>1267</v>
      </c>
    </row>
    <row r="428" spans="1:11" x14ac:dyDescent="0.35">
      <c r="A428" s="85">
        <v>454</v>
      </c>
      <c r="B428" s="40">
        <v>39</v>
      </c>
      <c r="C428" s="39"/>
      <c r="I428" s="45">
        <v>454</v>
      </c>
      <c r="J428" s="45"/>
      <c r="K428" s="45">
        <v>1280</v>
      </c>
    </row>
    <row r="429" spans="1:11" x14ac:dyDescent="0.35">
      <c r="A429" s="85">
        <v>455</v>
      </c>
      <c r="B429" s="40"/>
      <c r="C429" s="39">
        <v>3727</v>
      </c>
      <c r="I429" s="45">
        <v>455</v>
      </c>
      <c r="J429" s="45"/>
      <c r="K429" s="45">
        <v>1297</v>
      </c>
    </row>
    <row r="430" spans="1:11" x14ac:dyDescent="0.35">
      <c r="A430" s="85">
        <v>456</v>
      </c>
      <c r="B430" s="40"/>
      <c r="C430" s="39">
        <v>1605</v>
      </c>
      <c r="I430" s="45">
        <v>456</v>
      </c>
      <c r="J430" s="45"/>
      <c r="K430" s="45">
        <v>1345</v>
      </c>
    </row>
    <row r="431" spans="1:11" x14ac:dyDescent="0.35">
      <c r="A431" s="85">
        <v>457</v>
      </c>
      <c r="B431" s="40">
        <v>46</v>
      </c>
      <c r="C431" s="39"/>
      <c r="I431" s="45">
        <v>457</v>
      </c>
      <c r="J431" s="45"/>
      <c r="K431" s="45">
        <v>1354</v>
      </c>
    </row>
    <row r="432" spans="1:11" x14ac:dyDescent="0.35">
      <c r="A432" s="85">
        <v>458</v>
      </c>
      <c r="B432" s="40"/>
      <c r="C432" s="39">
        <v>2120</v>
      </c>
      <c r="I432" s="45">
        <v>458</v>
      </c>
      <c r="J432" s="45"/>
      <c r="K432" s="45">
        <v>1385</v>
      </c>
    </row>
    <row r="433" spans="1:11" x14ac:dyDescent="0.35">
      <c r="A433" s="85">
        <v>459</v>
      </c>
      <c r="B433" s="40">
        <v>105</v>
      </c>
      <c r="C433" s="39"/>
      <c r="I433" s="45">
        <v>459</v>
      </c>
      <c r="J433" s="45"/>
      <c r="K433" s="45">
        <v>1396</v>
      </c>
    </row>
    <row r="434" spans="1:11" x14ac:dyDescent="0.35">
      <c r="A434" s="85">
        <v>460</v>
      </c>
      <c r="B434" s="40"/>
      <c r="C434" s="39">
        <v>50</v>
      </c>
      <c r="I434" s="45">
        <v>460</v>
      </c>
      <c r="J434" s="45"/>
      <c r="K434" s="45">
        <v>1396</v>
      </c>
    </row>
    <row r="435" spans="1:11" x14ac:dyDescent="0.35">
      <c r="A435" s="85">
        <v>461</v>
      </c>
      <c r="B435" s="40"/>
      <c r="C435" s="39">
        <v>2080</v>
      </c>
      <c r="I435" s="45">
        <v>461</v>
      </c>
      <c r="J435" s="45"/>
      <c r="K435" s="45">
        <v>1425</v>
      </c>
    </row>
    <row r="436" spans="1:11" x14ac:dyDescent="0.35">
      <c r="A436" s="85">
        <v>462</v>
      </c>
      <c r="B436" s="40">
        <v>535</v>
      </c>
      <c r="C436" s="39"/>
      <c r="I436" s="45">
        <v>462</v>
      </c>
      <c r="J436" s="45"/>
      <c r="K436" s="45">
        <v>1442</v>
      </c>
    </row>
    <row r="437" spans="1:11" x14ac:dyDescent="0.35">
      <c r="A437" s="85">
        <v>463</v>
      </c>
      <c r="B437" s="40"/>
      <c r="C437" s="39">
        <v>2105</v>
      </c>
      <c r="I437" s="45">
        <v>463</v>
      </c>
      <c r="J437" s="45"/>
      <c r="K437" s="45">
        <v>1460</v>
      </c>
    </row>
    <row r="438" spans="1:11" x14ac:dyDescent="0.35">
      <c r="A438" s="85">
        <v>464</v>
      </c>
      <c r="B438" s="40"/>
      <c r="C438" s="39">
        <v>2436</v>
      </c>
      <c r="I438" s="45">
        <v>464</v>
      </c>
      <c r="J438" s="45"/>
      <c r="K438" s="45">
        <v>1467</v>
      </c>
    </row>
    <row r="439" spans="1:11" x14ac:dyDescent="0.35">
      <c r="A439" s="85">
        <v>465</v>
      </c>
      <c r="B439" s="40"/>
      <c r="C439" s="39">
        <v>80</v>
      </c>
      <c r="I439" s="45">
        <v>465</v>
      </c>
      <c r="J439" s="45"/>
      <c r="K439" s="45">
        <v>1470</v>
      </c>
    </row>
    <row r="440" spans="1:11" x14ac:dyDescent="0.35">
      <c r="A440" s="85">
        <v>466</v>
      </c>
      <c r="B440" s="40"/>
      <c r="C440" s="39">
        <v>42</v>
      </c>
      <c r="I440" s="45">
        <v>466</v>
      </c>
      <c r="J440" s="45"/>
      <c r="K440" s="45">
        <v>1518</v>
      </c>
    </row>
    <row r="441" spans="1:11" x14ac:dyDescent="0.35">
      <c r="A441" s="85">
        <v>467</v>
      </c>
      <c r="B441" s="40"/>
      <c r="C441" s="39">
        <v>139</v>
      </c>
      <c r="I441" s="45">
        <v>467</v>
      </c>
      <c r="J441" s="45"/>
      <c r="K441" s="45">
        <v>1539</v>
      </c>
    </row>
    <row r="442" spans="1:11" x14ac:dyDescent="0.35">
      <c r="A442" s="85">
        <v>468</v>
      </c>
      <c r="B442" s="40">
        <v>16</v>
      </c>
      <c r="C442" s="39"/>
      <c r="I442" s="45">
        <v>468</v>
      </c>
      <c r="J442" s="45"/>
      <c r="K442" s="45">
        <v>1548</v>
      </c>
    </row>
    <row r="443" spans="1:11" x14ac:dyDescent="0.35">
      <c r="A443" s="85">
        <v>469</v>
      </c>
      <c r="B443" s="40"/>
      <c r="C443" s="39">
        <v>159</v>
      </c>
      <c r="I443" s="45">
        <v>469</v>
      </c>
      <c r="J443" s="45"/>
      <c r="K443" s="45">
        <v>1559</v>
      </c>
    </row>
    <row r="444" spans="1:11" x14ac:dyDescent="0.35">
      <c r="A444" s="85">
        <v>470</v>
      </c>
      <c r="B444" s="40"/>
      <c r="C444" s="39">
        <v>381</v>
      </c>
      <c r="I444" s="45">
        <v>470</v>
      </c>
      <c r="J444" s="45"/>
      <c r="K444" s="45">
        <v>1561</v>
      </c>
    </row>
    <row r="445" spans="1:11" x14ac:dyDescent="0.35">
      <c r="A445" s="85">
        <v>471</v>
      </c>
      <c r="B445" s="40"/>
      <c r="C445" s="39">
        <v>194</v>
      </c>
      <c r="I445" s="45">
        <v>471</v>
      </c>
      <c r="J445" s="45"/>
      <c r="K445" s="45">
        <v>1572</v>
      </c>
    </row>
    <row r="446" spans="1:11" x14ac:dyDescent="0.35">
      <c r="A446" s="85">
        <v>472</v>
      </c>
      <c r="B446" s="40">
        <v>575</v>
      </c>
      <c r="C446" s="39"/>
      <c r="I446" s="45">
        <v>472</v>
      </c>
      <c r="J446" s="45"/>
      <c r="K446" s="45">
        <v>1573</v>
      </c>
    </row>
    <row r="447" spans="1:11" x14ac:dyDescent="0.35">
      <c r="A447" s="85">
        <v>473</v>
      </c>
      <c r="B447" s="40"/>
      <c r="C447" s="39">
        <v>106</v>
      </c>
      <c r="I447" s="45">
        <v>473</v>
      </c>
      <c r="J447" s="45"/>
      <c r="K447" s="45">
        <v>1600</v>
      </c>
    </row>
    <row r="448" spans="1:11" x14ac:dyDescent="0.35">
      <c r="A448" s="85">
        <v>474</v>
      </c>
      <c r="B448" s="40"/>
      <c r="C448" s="39">
        <v>142</v>
      </c>
      <c r="I448" s="45">
        <v>474</v>
      </c>
      <c r="J448" s="45"/>
      <c r="K448" s="45">
        <v>1604</v>
      </c>
    </row>
    <row r="449" spans="1:11" x14ac:dyDescent="0.35">
      <c r="A449" s="85">
        <v>475</v>
      </c>
      <c r="B449" s="40"/>
      <c r="C449" s="39">
        <v>211</v>
      </c>
      <c r="I449" s="45">
        <v>475</v>
      </c>
      <c r="J449" s="45"/>
      <c r="K449" s="45">
        <v>1605</v>
      </c>
    </row>
    <row r="450" spans="1:11" x14ac:dyDescent="0.35">
      <c r="A450" s="85">
        <v>476</v>
      </c>
      <c r="B450" s="40">
        <v>1120</v>
      </c>
      <c r="C450" s="39"/>
      <c r="I450" s="45">
        <v>476</v>
      </c>
      <c r="J450" s="45"/>
      <c r="K450" s="45">
        <v>1606</v>
      </c>
    </row>
    <row r="451" spans="1:11" x14ac:dyDescent="0.35">
      <c r="A451" s="85">
        <v>477</v>
      </c>
      <c r="B451" s="40">
        <v>113</v>
      </c>
      <c r="C451" s="39"/>
      <c r="I451" s="45">
        <v>477</v>
      </c>
      <c r="J451" s="45"/>
      <c r="K451" s="45">
        <v>1613</v>
      </c>
    </row>
    <row r="452" spans="1:11" x14ac:dyDescent="0.35">
      <c r="A452" s="85">
        <v>478</v>
      </c>
      <c r="B452" s="40"/>
      <c r="C452" s="39">
        <v>2756</v>
      </c>
      <c r="I452" s="45">
        <v>478</v>
      </c>
      <c r="J452" s="45"/>
      <c r="K452" s="45">
        <v>1621</v>
      </c>
    </row>
    <row r="453" spans="1:11" x14ac:dyDescent="0.35">
      <c r="A453" s="85">
        <v>479</v>
      </c>
      <c r="B453" s="40"/>
      <c r="C453" s="39">
        <v>173</v>
      </c>
      <c r="I453" s="45">
        <v>479</v>
      </c>
      <c r="J453" s="45"/>
      <c r="K453" s="45">
        <v>1629</v>
      </c>
    </row>
    <row r="454" spans="1:11" x14ac:dyDescent="0.35">
      <c r="A454" s="85">
        <v>480</v>
      </c>
      <c r="B454" s="40"/>
      <c r="C454" s="39">
        <v>87</v>
      </c>
      <c r="I454" s="45">
        <v>480</v>
      </c>
      <c r="J454" s="45"/>
      <c r="K454" s="45">
        <v>1681</v>
      </c>
    </row>
    <row r="455" spans="1:11" x14ac:dyDescent="0.35">
      <c r="A455" s="85">
        <v>481</v>
      </c>
      <c r="B455" s="40">
        <v>1538</v>
      </c>
      <c r="C455" s="39"/>
      <c r="I455" s="45">
        <v>481</v>
      </c>
      <c r="J455" s="45"/>
      <c r="K455" s="45">
        <v>1684</v>
      </c>
    </row>
    <row r="456" spans="1:11" x14ac:dyDescent="0.35">
      <c r="A456" s="85">
        <v>482</v>
      </c>
      <c r="B456" s="40">
        <v>9</v>
      </c>
      <c r="C456" s="39"/>
      <c r="I456" s="45">
        <v>482</v>
      </c>
      <c r="J456" s="45"/>
      <c r="K456" s="45">
        <v>1690</v>
      </c>
    </row>
    <row r="457" spans="1:11" x14ac:dyDescent="0.35">
      <c r="A457" s="85">
        <v>483</v>
      </c>
      <c r="B457" s="40">
        <v>554</v>
      </c>
      <c r="C457" s="39"/>
      <c r="I457" s="45">
        <v>483</v>
      </c>
      <c r="J457" s="45"/>
      <c r="K457" s="45">
        <v>1697</v>
      </c>
    </row>
    <row r="458" spans="1:11" x14ac:dyDescent="0.35">
      <c r="A458" s="85">
        <v>484</v>
      </c>
      <c r="B458" s="40"/>
      <c r="C458" s="39">
        <v>1572</v>
      </c>
      <c r="I458" s="45">
        <v>484</v>
      </c>
      <c r="J458" s="45"/>
      <c r="K458" s="45">
        <v>1703</v>
      </c>
    </row>
    <row r="459" spans="1:11" x14ac:dyDescent="0.35">
      <c r="A459" s="85">
        <v>485</v>
      </c>
      <c r="B459" s="40">
        <v>648</v>
      </c>
      <c r="C459" s="39"/>
      <c r="I459" s="45">
        <v>485</v>
      </c>
      <c r="J459" s="45"/>
      <c r="K459" s="45">
        <v>1713</v>
      </c>
    </row>
    <row r="460" spans="1:11" x14ac:dyDescent="0.35">
      <c r="A460" s="85">
        <v>486</v>
      </c>
      <c r="B460" s="40">
        <v>21</v>
      </c>
      <c r="C460" s="39"/>
      <c r="I460" s="45">
        <v>486</v>
      </c>
      <c r="J460" s="45"/>
      <c r="K460" s="45">
        <v>1773</v>
      </c>
    </row>
    <row r="461" spans="1:11" x14ac:dyDescent="0.35">
      <c r="A461" s="85">
        <v>487</v>
      </c>
      <c r="B461" s="40"/>
      <c r="C461" s="39">
        <v>2346</v>
      </c>
      <c r="I461" s="45">
        <v>487</v>
      </c>
      <c r="J461" s="45"/>
      <c r="K461" s="45">
        <v>1782</v>
      </c>
    </row>
    <row r="462" spans="1:11" x14ac:dyDescent="0.35">
      <c r="A462" s="85">
        <v>488</v>
      </c>
      <c r="B462" s="40"/>
      <c r="C462" s="39">
        <v>115</v>
      </c>
      <c r="I462" s="45">
        <v>488</v>
      </c>
      <c r="J462" s="45"/>
      <c r="K462" s="45">
        <v>1784</v>
      </c>
    </row>
    <row r="463" spans="1:11" x14ac:dyDescent="0.35">
      <c r="A463" s="85">
        <v>489</v>
      </c>
      <c r="B463" s="40"/>
      <c r="C463" s="39">
        <v>85</v>
      </c>
      <c r="I463" s="45">
        <v>489</v>
      </c>
      <c r="J463" s="45"/>
      <c r="K463" s="45">
        <v>1785</v>
      </c>
    </row>
    <row r="464" spans="1:11" x14ac:dyDescent="0.35">
      <c r="A464" s="85">
        <v>490</v>
      </c>
      <c r="B464" s="40"/>
      <c r="C464" s="39">
        <v>144</v>
      </c>
      <c r="I464" s="45">
        <v>490</v>
      </c>
      <c r="J464" s="45"/>
      <c r="K464" s="45">
        <v>1797</v>
      </c>
    </row>
    <row r="465" spans="1:12" x14ac:dyDescent="0.35">
      <c r="A465" s="85">
        <v>491</v>
      </c>
      <c r="B465" s="40"/>
      <c r="C465" s="39">
        <v>2443</v>
      </c>
      <c r="I465" s="45">
        <v>491</v>
      </c>
      <c r="J465" s="45"/>
      <c r="K465" s="45">
        <v>1815</v>
      </c>
    </row>
    <row r="466" spans="1:12" x14ac:dyDescent="0.35">
      <c r="A466" s="85">
        <v>493</v>
      </c>
      <c r="B466" s="40"/>
      <c r="C466" s="39">
        <v>64</v>
      </c>
      <c r="I466" s="45">
        <v>493</v>
      </c>
      <c r="J466" s="45"/>
      <c r="K466" s="45">
        <v>1821</v>
      </c>
    </row>
    <row r="467" spans="1:12" x14ac:dyDescent="0.35">
      <c r="A467" s="85">
        <v>494</v>
      </c>
      <c r="B467" s="40"/>
      <c r="C467" s="39">
        <v>268</v>
      </c>
      <c r="I467" s="45">
        <v>494</v>
      </c>
      <c r="J467" s="45"/>
      <c r="K467" s="45">
        <v>1866</v>
      </c>
    </row>
    <row r="468" spans="1:12" x14ac:dyDescent="0.35">
      <c r="A468" s="85">
        <v>495</v>
      </c>
      <c r="B468" s="40"/>
      <c r="C468" s="39">
        <v>195</v>
      </c>
      <c r="I468" s="45">
        <v>495</v>
      </c>
      <c r="J468" s="45"/>
      <c r="K468" s="45">
        <v>1884</v>
      </c>
    </row>
    <row r="469" spans="1:12" x14ac:dyDescent="0.35">
      <c r="A469" s="85">
        <v>496</v>
      </c>
      <c r="B469" s="40">
        <v>54</v>
      </c>
      <c r="C469" s="39"/>
      <c r="I469" s="45">
        <v>496</v>
      </c>
      <c r="J469" s="45"/>
      <c r="K469" s="45">
        <v>1887</v>
      </c>
    </row>
    <row r="470" spans="1:12" x14ac:dyDescent="0.35">
      <c r="A470" s="85">
        <v>497</v>
      </c>
      <c r="B470" s="40">
        <v>120</v>
      </c>
      <c r="C470" s="39"/>
      <c r="I470" s="45">
        <v>497</v>
      </c>
      <c r="J470" s="45"/>
      <c r="K470" s="45">
        <v>1894</v>
      </c>
    </row>
    <row r="471" spans="1:12" x14ac:dyDescent="0.35">
      <c r="A471" s="85">
        <v>498</v>
      </c>
      <c r="B471" s="40">
        <v>579</v>
      </c>
      <c r="C471" s="39"/>
      <c r="I471" s="45">
        <v>498</v>
      </c>
      <c r="J471" s="45"/>
      <c r="K471" s="45">
        <v>1902</v>
      </c>
    </row>
    <row r="472" spans="1:12" x14ac:dyDescent="0.35">
      <c r="A472" s="85">
        <v>499</v>
      </c>
      <c r="B472" s="40">
        <v>2072</v>
      </c>
      <c r="C472" s="39"/>
      <c r="I472" s="45">
        <v>499</v>
      </c>
      <c r="J472" s="45"/>
      <c r="K472" s="45">
        <v>1917</v>
      </c>
    </row>
    <row r="473" spans="1:12" x14ac:dyDescent="0.35">
      <c r="A473" s="85">
        <v>500</v>
      </c>
      <c r="B473" s="40">
        <v>0</v>
      </c>
      <c r="C473" s="39"/>
      <c r="I473" s="45">
        <v>500</v>
      </c>
      <c r="J473" s="45"/>
      <c r="K473" s="45">
        <v>1965</v>
      </c>
    </row>
    <row r="474" spans="1:12" x14ac:dyDescent="0.35">
      <c r="A474" s="85">
        <v>501</v>
      </c>
      <c r="B474" s="40">
        <v>1796</v>
      </c>
      <c r="C474" s="39"/>
      <c r="I474" s="45">
        <v>501</v>
      </c>
      <c r="J474" s="45"/>
      <c r="K474" s="45">
        <v>1989</v>
      </c>
    </row>
    <row r="475" spans="1:12" x14ac:dyDescent="0.35">
      <c r="A475" s="85">
        <v>502</v>
      </c>
      <c r="B475" s="40"/>
      <c r="C475" s="39">
        <v>186</v>
      </c>
      <c r="I475" s="45">
        <v>502</v>
      </c>
      <c r="J475" s="45"/>
      <c r="K475" s="45">
        <v>1991</v>
      </c>
    </row>
    <row r="476" spans="1:12" x14ac:dyDescent="0.35">
      <c r="A476" s="85">
        <v>503</v>
      </c>
      <c r="B476" s="40"/>
      <c r="C476" s="39">
        <v>460</v>
      </c>
      <c r="I476" s="45">
        <v>503</v>
      </c>
      <c r="J476" s="45"/>
      <c r="K476" s="45">
        <v>2013</v>
      </c>
      <c r="L476" s="37"/>
    </row>
    <row r="477" spans="1:12" x14ac:dyDescent="0.35">
      <c r="A477" s="85">
        <v>504</v>
      </c>
      <c r="B477" s="40">
        <v>62</v>
      </c>
      <c r="C477" s="39"/>
      <c r="I477" s="45">
        <v>504</v>
      </c>
      <c r="J477" s="45"/>
      <c r="K477" s="45">
        <v>2038</v>
      </c>
      <c r="L477" s="38"/>
    </row>
    <row r="478" spans="1:12" x14ac:dyDescent="0.35">
      <c r="A478" s="85">
        <v>505</v>
      </c>
      <c r="B478" s="40">
        <v>347</v>
      </c>
      <c r="C478" s="39"/>
      <c r="I478" s="45">
        <v>505</v>
      </c>
      <c r="J478" s="45"/>
      <c r="K478" s="45">
        <v>2043</v>
      </c>
    </row>
    <row r="479" spans="1:12" x14ac:dyDescent="0.35">
      <c r="A479" s="85">
        <v>506</v>
      </c>
      <c r="B479" s="40"/>
      <c r="C479" s="39">
        <v>2528</v>
      </c>
      <c r="I479" s="45">
        <v>506</v>
      </c>
      <c r="J479" s="45"/>
      <c r="K479" s="45">
        <v>2053</v>
      </c>
    </row>
    <row r="480" spans="1:12" x14ac:dyDescent="0.35">
      <c r="A480" s="85">
        <v>507</v>
      </c>
      <c r="B480" s="40">
        <v>19</v>
      </c>
      <c r="C480" s="39"/>
      <c r="I480" s="45">
        <v>507</v>
      </c>
      <c r="J480" s="45"/>
      <c r="K480" s="45">
        <v>2080</v>
      </c>
    </row>
    <row r="481" spans="1:11" x14ac:dyDescent="0.35">
      <c r="A481" s="85">
        <v>508</v>
      </c>
      <c r="B481" s="40"/>
      <c r="C481" s="39">
        <v>3657</v>
      </c>
      <c r="I481" s="45">
        <v>508</v>
      </c>
      <c r="J481" s="45"/>
      <c r="K481" s="45">
        <v>2100</v>
      </c>
    </row>
    <row r="482" spans="1:11" x14ac:dyDescent="0.35">
      <c r="A482" s="85">
        <v>509</v>
      </c>
      <c r="B482" s="40">
        <v>1258</v>
      </c>
      <c r="C482" s="39"/>
      <c r="I482" s="45">
        <v>509</v>
      </c>
      <c r="J482" s="45"/>
      <c r="K482" s="45">
        <v>2105</v>
      </c>
    </row>
    <row r="483" spans="1:11" x14ac:dyDescent="0.35">
      <c r="A483" s="85">
        <v>510</v>
      </c>
      <c r="B483" s="40"/>
      <c r="C483" s="39">
        <v>131</v>
      </c>
      <c r="I483" s="45">
        <v>510</v>
      </c>
      <c r="J483" s="45"/>
      <c r="K483" s="45">
        <v>2106</v>
      </c>
    </row>
    <row r="484" spans="1:11" x14ac:dyDescent="0.35">
      <c r="A484" s="85">
        <v>511</v>
      </c>
      <c r="B484" s="40">
        <v>362</v>
      </c>
      <c r="C484" s="39"/>
      <c r="I484" s="45">
        <v>511</v>
      </c>
      <c r="J484" s="45"/>
      <c r="K484" s="45">
        <v>2107</v>
      </c>
    </row>
    <row r="485" spans="1:11" x14ac:dyDescent="0.35">
      <c r="A485" s="85">
        <v>512</v>
      </c>
      <c r="B485" s="40"/>
      <c r="C485" s="39">
        <v>239</v>
      </c>
      <c r="I485" s="45">
        <v>512</v>
      </c>
      <c r="J485" s="45"/>
      <c r="K485" s="45">
        <v>2120</v>
      </c>
    </row>
    <row r="486" spans="1:11" x14ac:dyDescent="0.35">
      <c r="A486" s="85">
        <v>515</v>
      </c>
      <c r="B486" s="40">
        <v>133</v>
      </c>
      <c r="C486" s="39"/>
      <c r="I486" s="45">
        <v>515</v>
      </c>
      <c r="J486" s="45"/>
      <c r="K486" s="45">
        <v>2144</v>
      </c>
    </row>
    <row r="487" spans="1:11" x14ac:dyDescent="0.35">
      <c r="A487" s="85">
        <v>516</v>
      </c>
      <c r="B487" s="40">
        <v>846</v>
      </c>
      <c r="C487" s="39"/>
      <c r="I487" s="45">
        <v>516</v>
      </c>
      <c r="J487" s="45"/>
      <c r="K487" s="45">
        <v>2188</v>
      </c>
    </row>
    <row r="488" spans="1:11" x14ac:dyDescent="0.35">
      <c r="A488" s="85">
        <v>517</v>
      </c>
      <c r="B488" s="40"/>
      <c r="C488" s="39">
        <v>78</v>
      </c>
      <c r="I488" s="45">
        <v>517</v>
      </c>
      <c r="J488" s="45"/>
      <c r="K488" s="45">
        <v>2218</v>
      </c>
    </row>
    <row r="489" spans="1:11" x14ac:dyDescent="0.35">
      <c r="A489" s="85">
        <v>518</v>
      </c>
      <c r="B489" s="40">
        <v>10</v>
      </c>
      <c r="C489" s="39"/>
      <c r="I489" s="45">
        <v>518</v>
      </c>
      <c r="J489" s="45"/>
      <c r="K489" s="45">
        <v>2220</v>
      </c>
    </row>
    <row r="490" spans="1:11" x14ac:dyDescent="0.35">
      <c r="A490" s="85">
        <v>519</v>
      </c>
      <c r="B490" s="40"/>
      <c r="C490" s="39">
        <v>1773</v>
      </c>
      <c r="I490" s="45">
        <v>519</v>
      </c>
      <c r="J490" s="45"/>
      <c r="K490" s="45">
        <v>2230</v>
      </c>
    </row>
    <row r="491" spans="1:11" x14ac:dyDescent="0.35">
      <c r="A491" s="85">
        <v>520</v>
      </c>
      <c r="B491" s="40"/>
      <c r="C491" s="39">
        <v>32</v>
      </c>
      <c r="I491" s="45">
        <v>520</v>
      </c>
      <c r="J491" s="45"/>
      <c r="K491" s="45">
        <v>2237</v>
      </c>
    </row>
    <row r="492" spans="1:11" x14ac:dyDescent="0.35">
      <c r="A492" s="85">
        <v>521</v>
      </c>
      <c r="B492" s="40"/>
      <c r="C492" s="39">
        <v>369</v>
      </c>
      <c r="I492" s="45">
        <v>521</v>
      </c>
      <c r="J492" s="45"/>
      <c r="K492" s="45">
        <v>2261</v>
      </c>
    </row>
    <row r="493" spans="1:11" x14ac:dyDescent="0.35">
      <c r="A493" s="85">
        <v>522</v>
      </c>
      <c r="B493" s="40">
        <v>191</v>
      </c>
      <c r="C493" s="39"/>
      <c r="I493" s="45">
        <v>522</v>
      </c>
      <c r="J493" s="45"/>
      <c r="K493" s="45">
        <v>2266</v>
      </c>
    </row>
    <row r="494" spans="1:11" x14ac:dyDescent="0.35">
      <c r="A494" s="85">
        <v>523</v>
      </c>
      <c r="B494" s="40"/>
      <c r="C494" s="39">
        <v>89</v>
      </c>
      <c r="I494" s="45">
        <v>523</v>
      </c>
      <c r="J494" s="45"/>
      <c r="K494" s="45">
        <v>2283</v>
      </c>
    </row>
    <row r="495" spans="1:11" x14ac:dyDescent="0.35">
      <c r="A495" s="85">
        <v>524</v>
      </c>
      <c r="B495" s="40">
        <v>1979</v>
      </c>
      <c r="C495" s="39"/>
      <c r="I495" s="45">
        <v>524</v>
      </c>
      <c r="J495" s="45"/>
      <c r="K495" s="45">
        <v>2289</v>
      </c>
    </row>
    <row r="496" spans="1:11" x14ac:dyDescent="0.35">
      <c r="A496" s="85">
        <v>525</v>
      </c>
      <c r="B496" s="40">
        <v>63</v>
      </c>
      <c r="C496" s="39"/>
      <c r="I496" s="45">
        <v>525</v>
      </c>
      <c r="J496" s="45"/>
      <c r="K496" s="45">
        <v>2293</v>
      </c>
    </row>
    <row r="497" spans="1:11" x14ac:dyDescent="0.35">
      <c r="A497" s="85">
        <v>526</v>
      </c>
      <c r="B497" s="40"/>
      <c r="C497" s="39">
        <v>147</v>
      </c>
      <c r="I497" s="45">
        <v>526</v>
      </c>
      <c r="J497" s="45"/>
      <c r="K497" s="45">
        <v>2320</v>
      </c>
    </row>
    <row r="498" spans="1:11" x14ac:dyDescent="0.35">
      <c r="A498" s="85">
        <v>527</v>
      </c>
      <c r="B498" s="40">
        <v>6080</v>
      </c>
      <c r="C498" s="39"/>
      <c r="I498" s="45">
        <v>527</v>
      </c>
      <c r="J498" s="45"/>
      <c r="K498" s="45">
        <v>2326</v>
      </c>
    </row>
    <row r="499" spans="1:11" x14ac:dyDescent="0.35">
      <c r="A499" s="85">
        <v>528</v>
      </c>
      <c r="B499" s="40">
        <v>80</v>
      </c>
      <c r="C499" s="39"/>
      <c r="I499" s="45">
        <v>528</v>
      </c>
      <c r="J499" s="45"/>
      <c r="K499" s="45">
        <v>2331</v>
      </c>
    </row>
    <row r="500" spans="1:11" x14ac:dyDescent="0.35">
      <c r="A500" s="85">
        <v>529</v>
      </c>
      <c r="B500" s="40">
        <v>9</v>
      </c>
      <c r="C500" s="39"/>
      <c r="I500" s="45">
        <v>529</v>
      </c>
      <c r="J500" s="45"/>
      <c r="K500" s="45">
        <v>2346</v>
      </c>
    </row>
    <row r="501" spans="1:11" x14ac:dyDescent="0.35">
      <c r="A501" s="85">
        <v>530</v>
      </c>
      <c r="B501" s="40">
        <v>1784</v>
      </c>
      <c r="C501" s="39"/>
      <c r="I501" s="45">
        <v>530</v>
      </c>
      <c r="J501" s="45"/>
      <c r="K501" s="45">
        <v>2353</v>
      </c>
    </row>
    <row r="502" spans="1:11" x14ac:dyDescent="0.35">
      <c r="A502" s="85">
        <v>532</v>
      </c>
      <c r="B502" s="40"/>
      <c r="C502" s="39">
        <v>126</v>
      </c>
      <c r="I502" s="45">
        <v>532</v>
      </c>
      <c r="J502" s="45"/>
      <c r="K502" s="45">
        <v>2409</v>
      </c>
    </row>
    <row r="503" spans="1:11" x14ac:dyDescent="0.35">
      <c r="A503" s="85">
        <v>533</v>
      </c>
      <c r="B503" s="40"/>
      <c r="C503" s="39">
        <v>2218</v>
      </c>
      <c r="I503" s="45">
        <v>533</v>
      </c>
      <c r="J503" s="45"/>
      <c r="K503" s="45">
        <v>2414</v>
      </c>
    </row>
    <row r="504" spans="1:11" x14ac:dyDescent="0.35">
      <c r="A504" s="85">
        <v>534</v>
      </c>
      <c r="B504" s="40">
        <v>243</v>
      </c>
      <c r="C504" s="39"/>
      <c r="I504" s="45">
        <v>534</v>
      </c>
      <c r="J504" s="45"/>
      <c r="K504" s="45">
        <v>2431</v>
      </c>
    </row>
    <row r="505" spans="1:11" x14ac:dyDescent="0.35">
      <c r="A505" s="85">
        <v>535</v>
      </c>
      <c r="B505" s="40"/>
      <c r="C505" s="39">
        <v>202</v>
      </c>
      <c r="I505" s="45">
        <v>535</v>
      </c>
      <c r="J505" s="45"/>
      <c r="K505" s="45">
        <v>2436</v>
      </c>
    </row>
    <row r="506" spans="1:11" x14ac:dyDescent="0.35">
      <c r="A506" s="85">
        <v>536</v>
      </c>
      <c r="B506" s="40"/>
      <c r="C506" s="39">
        <v>140</v>
      </c>
      <c r="I506" s="45">
        <v>536</v>
      </c>
      <c r="J506" s="45"/>
      <c r="K506" s="45">
        <v>2441</v>
      </c>
    </row>
    <row r="507" spans="1:11" x14ac:dyDescent="0.35">
      <c r="A507" s="85">
        <v>537</v>
      </c>
      <c r="B507" s="40"/>
      <c r="C507" s="39">
        <v>1052</v>
      </c>
      <c r="I507" s="45">
        <v>537</v>
      </c>
      <c r="J507" s="45"/>
      <c r="K507" s="45">
        <v>2443</v>
      </c>
    </row>
    <row r="508" spans="1:11" x14ac:dyDescent="0.35">
      <c r="A508" s="85">
        <v>538</v>
      </c>
      <c r="B508" s="40">
        <v>1296</v>
      </c>
      <c r="C508" s="39"/>
      <c r="I508" s="45">
        <v>538</v>
      </c>
      <c r="J508" s="45"/>
      <c r="K508" s="45">
        <v>2443</v>
      </c>
    </row>
    <row r="509" spans="1:11" x14ac:dyDescent="0.35">
      <c r="A509" s="85">
        <v>539</v>
      </c>
      <c r="B509" s="40">
        <v>77</v>
      </c>
      <c r="C509" s="39"/>
      <c r="I509" s="45">
        <v>539</v>
      </c>
      <c r="J509" s="45"/>
      <c r="K509" s="45">
        <v>2468</v>
      </c>
    </row>
    <row r="510" spans="1:11" x14ac:dyDescent="0.35">
      <c r="A510" s="85">
        <v>540</v>
      </c>
      <c r="B510" s="40"/>
      <c r="C510" s="39">
        <v>247</v>
      </c>
      <c r="I510" s="45">
        <v>540</v>
      </c>
      <c r="J510" s="45"/>
      <c r="K510" s="45">
        <v>2475</v>
      </c>
    </row>
    <row r="511" spans="1:11" x14ac:dyDescent="0.35">
      <c r="A511" s="85">
        <v>541</v>
      </c>
      <c r="B511" s="40">
        <v>395</v>
      </c>
      <c r="C511" s="39"/>
      <c r="I511" s="45">
        <v>541</v>
      </c>
      <c r="J511" s="45"/>
      <c r="K511" s="45">
        <v>2489</v>
      </c>
    </row>
    <row r="512" spans="1:11" x14ac:dyDescent="0.35">
      <c r="A512" s="85">
        <v>542</v>
      </c>
      <c r="B512" s="40">
        <v>49</v>
      </c>
      <c r="C512" s="39"/>
      <c r="I512" s="45">
        <v>542</v>
      </c>
      <c r="J512" s="45"/>
      <c r="K512" s="45">
        <v>2506</v>
      </c>
    </row>
    <row r="513" spans="1:11" x14ac:dyDescent="0.35">
      <c r="A513" s="85">
        <v>543</v>
      </c>
      <c r="B513" s="40">
        <v>180</v>
      </c>
      <c r="C513" s="39"/>
      <c r="I513" s="45">
        <v>543</v>
      </c>
      <c r="J513" s="45"/>
      <c r="K513" s="45">
        <v>2526</v>
      </c>
    </row>
    <row r="514" spans="1:11" x14ac:dyDescent="0.35">
      <c r="A514" s="85">
        <v>544</v>
      </c>
      <c r="B514" s="40"/>
      <c r="C514" s="39">
        <v>84</v>
      </c>
      <c r="I514" s="45">
        <v>544</v>
      </c>
      <c r="J514" s="45"/>
      <c r="K514" s="45">
        <v>2528</v>
      </c>
    </row>
    <row r="515" spans="1:11" x14ac:dyDescent="0.35">
      <c r="A515" s="85">
        <v>545</v>
      </c>
      <c r="B515" s="40">
        <v>2690</v>
      </c>
      <c r="C515" s="39"/>
      <c r="I515" s="45">
        <v>545</v>
      </c>
      <c r="J515" s="45"/>
      <c r="K515" s="45">
        <v>2551</v>
      </c>
    </row>
    <row r="516" spans="1:11" x14ac:dyDescent="0.35">
      <c r="A516" s="85">
        <v>546</v>
      </c>
      <c r="B516" s="40"/>
      <c r="C516" s="39">
        <v>88</v>
      </c>
      <c r="I516" s="45">
        <v>546</v>
      </c>
      <c r="J516" s="45"/>
      <c r="K516" s="45">
        <v>2662</v>
      </c>
    </row>
    <row r="517" spans="1:11" x14ac:dyDescent="0.35">
      <c r="A517" s="85">
        <v>547</v>
      </c>
      <c r="B517" s="40"/>
      <c r="C517" s="39">
        <v>156</v>
      </c>
      <c r="I517" s="45">
        <v>547</v>
      </c>
      <c r="J517" s="45"/>
      <c r="K517" s="45">
        <v>2673</v>
      </c>
    </row>
    <row r="518" spans="1:11" x14ac:dyDescent="0.35">
      <c r="A518" s="85">
        <v>548</v>
      </c>
      <c r="B518" s="40"/>
      <c r="C518" s="39">
        <v>2985</v>
      </c>
      <c r="I518" s="45">
        <v>548</v>
      </c>
      <c r="J518" s="45"/>
      <c r="K518" s="45">
        <v>2693</v>
      </c>
    </row>
    <row r="519" spans="1:11" x14ac:dyDescent="0.35">
      <c r="A519" s="85">
        <v>549</v>
      </c>
      <c r="B519" s="40"/>
      <c r="C519" s="39">
        <v>762</v>
      </c>
      <c r="I519" s="45">
        <v>549</v>
      </c>
      <c r="J519" s="45"/>
      <c r="K519" s="45">
        <v>2725</v>
      </c>
    </row>
    <row r="520" spans="1:11" x14ac:dyDescent="0.35">
      <c r="A520" s="85">
        <v>551</v>
      </c>
      <c r="B520" s="40">
        <v>2779</v>
      </c>
      <c r="C520" s="39"/>
      <c r="I520" s="45">
        <v>551</v>
      </c>
      <c r="J520" s="45"/>
      <c r="K520" s="45">
        <v>2739</v>
      </c>
    </row>
    <row r="521" spans="1:11" x14ac:dyDescent="0.35">
      <c r="A521" s="85">
        <v>552</v>
      </c>
      <c r="B521" s="40">
        <v>92</v>
      </c>
      <c r="C521" s="39"/>
      <c r="I521" s="45">
        <v>552</v>
      </c>
      <c r="J521" s="45"/>
      <c r="K521" s="45">
        <v>2756</v>
      </c>
    </row>
    <row r="522" spans="1:11" x14ac:dyDescent="0.35">
      <c r="A522" s="85">
        <v>553</v>
      </c>
      <c r="B522" s="40">
        <v>1028</v>
      </c>
      <c r="C522" s="39"/>
      <c r="I522" s="45">
        <v>553</v>
      </c>
      <c r="J522" s="45"/>
      <c r="K522" s="45">
        <v>2768</v>
      </c>
    </row>
    <row r="523" spans="1:11" x14ac:dyDescent="0.35">
      <c r="A523" s="85">
        <v>554</v>
      </c>
      <c r="B523" s="40"/>
      <c r="C523" s="39">
        <v>554</v>
      </c>
      <c r="I523" s="45">
        <v>554</v>
      </c>
      <c r="J523" s="45"/>
      <c r="K523" s="45">
        <v>2805</v>
      </c>
    </row>
    <row r="524" spans="1:11" x14ac:dyDescent="0.35">
      <c r="A524" s="85">
        <v>555</v>
      </c>
      <c r="B524" s="40"/>
      <c r="C524" s="39">
        <v>135</v>
      </c>
      <c r="I524" s="45">
        <v>555</v>
      </c>
      <c r="J524" s="45"/>
      <c r="K524" s="45">
        <v>2857</v>
      </c>
    </row>
    <row r="525" spans="1:11" x14ac:dyDescent="0.35">
      <c r="A525" s="85">
        <v>556</v>
      </c>
      <c r="B525" s="40"/>
      <c r="C525" s="39">
        <v>122</v>
      </c>
      <c r="I525" s="45">
        <v>556</v>
      </c>
      <c r="J525" s="45"/>
      <c r="K525" s="45">
        <v>2875</v>
      </c>
    </row>
    <row r="526" spans="1:11" x14ac:dyDescent="0.35">
      <c r="A526" s="85">
        <v>557</v>
      </c>
      <c r="B526" s="40"/>
      <c r="C526" s="39">
        <v>221</v>
      </c>
      <c r="I526" s="45">
        <v>557</v>
      </c>
      <c r="J526" s="45"/>
      <c r="K526" s="45">
        <v>2893</v>
      </c>
    </row>
    <row r="527" spans="1:11" x14ac:dyDescent="0.35">
      <c r="A527" s="85">
        <v>558</v>
      </c>
      <c r="B527" s="40"/>
      <c r="C527" s="39">
        <v>126</v>
      </c>
      <c r="I527" s="45">
        <v>558</v>
      </c>
      <c r="J527" s="45"/>
      <c r="K527" s="45">
        <v>2985</v>
      </c>
    </row>
    <row r="528" spans="1:11" x14ac:dyDescent="0.35">
      <c r="A528" s="85">
        <v>559</v>
      </c>
      <c r="B528" s="40"/>
      <c r="C528" s="39">
        <v>1022</v>
      </c>
      <c r="I528" s="45">
        <v>559</v>
      </c>
      <c r="J528" s="45"/>
      <c r="K528" s="45">
        <v>3016</v>
      </c>
    </row>
    <row r="529" spans="1:11" x14ac:dyDescent="0.35">
      <c r="A529" s="85">
        <v>560</v>
      </c>
      <c r="B529" s="40"/>
      <c r="C529" s="39">
        <v>3177</v>
      </c>
      <c r="I529" s="45">
        <v>560</v>
      </c>
      <c r="J529" s="45"/>
      <c r="K529" s="45">
        <v>3036</v>
      </c>
    </row>
    <row r="530" spans="1:11" x14ac:dyDescent="0.35">
      <c r="A530" s="85">
        <v>561</v>
      </c>
      <c r="B530" s="40"/>
      <c r="C530" s="39">
        <v>198</v>
      </c>
      <c r="I530" s="45">
        <v>561</v>
      </c>
      <c r="J530" s="45"/>
      <c r="K530" s="45">
        <v>3059</v>
      </c>
    </row>
    <row r="531" spans="1:11" x14ac:dyDescent="0.35">
      <c r="A531" s="85">
        <v>562</v>
      </c>
      <c r="B531" s="40">
        <v>26</v>
      </c>
      <c r="C531" s="39"/>
      <c r="I531" s="45">
        <v>562</v>
      </c>
      <c r="J531" s="45"/>
      <c r="K531" s="45">
        <v>3063</v>
      </c>
    </row>
    <row r="532" spans="1:11" x14ac:dyDescent="0.35">
      <c r="A532" s="85">
        <v>563</v>
      </c>
      <c r="B532" s="40"/>
      <c r="C532" s="39">
        <v>85</v>
      </c>
      <c r="I532" s="45">
        <v>563</v>
      </c>
      <c r="J532" s="45"/>
      <c r="K532" s="45">
        <v>3116</v>
      </c>
    </row>
    <row r="533" spans="1:11" x14ac:dyDescent="0.35">
      <c r="A533" s="85">
        <v>564</v>
      </c>
      <c r="B533" s="40">
        <v>1790</v>
      </c>
      <c r="C533" s="39"/>
      <c r="I533" s="45">
        <v>564</v>
      </c>
      <c r="J533" s="45"/>
      <c r="K533" s="45">
        <v>3131</v>
      </c>
    </row>
    <row r="534" spans="1:11" x14ac:dyDescent="0.35">
      <c r="A534" s="85">
        <v>565</v>
      </c>
      <c r="B534" s="40"/>
      <c r="C534" s="39">
        <v>3596</v>
      </c>
      <c r="I534" s="45">
        <v>565</v>
      </c>
      <c r="J534" s="45"/>
      <c r="K534" s="45">
        <v>3177</v>
      </c>
    </row>
    <row r="535" spans="1:11" x14ac:dyDescent="0.35">
      <c r="A535" s="85">
        <v>566</v>
      </c>
      <c r="B535" s="40">
        <v>37</v>
      </c>
      <c r="C535" s="39"/>
      <c r="I535" s="45">
        <v>566</v>
      </c>
      <c r="J535" s="45"/>
      <c r="K535" s="45">
        <v>3205</v>
      </c>
    </row>
    <row r="536" spans="1:11" x14ac:dyDescent="0.35">
      <c r="A536" s="85">
        <v>567</v>
      </c>
      <c r="B536" s="40"/>
      <c r="C536" s="39">
        <v>244</v>
      </c>
      <c r="I536" s="45">
        <v>567</v>
      </c>
      <c r="J536" s="45"/>
      <c r="K536" s="45">
        <v>3272</v>
      </c>
    </row>
    <row r="537" spans="1:11" x14ac:dyDescent="0.35">
      <c r="A537" s="85">
        <v>568</v>
      </c>
      <c r="B537" s="40"/>
      <c r="C537" s="39">
        <v>5180</v>
      </c>
      <c r="I537" s="45">
        <v>568</v>
      </c>
      <c r="J537" s="45"/>
      <c r="K537" s="45">
        <v>3308</v>
      </c>
    </row>
    <row r="538" spans="1:11" x14ac:dyDescent="0.35">
      <c r="A538" s="85">
        <v>569</v>
      </c>
      <c r="B538" s="40"/>
      <c r="C538" s="39">
        <v>589</v>
      </c>
      <c r="I538" s="45">
        <v>569</v>
      </c>
      <c r="J538" s="45"/>
      <c r="K538" s="45">
        <v>3318</v>
      </c>
    </row>
    <row r="539" spans="1:11" x14ac:dyDescent="0.35">
      <c r="A539" s="85">
        <v>570</v>
      </c>
      <c r="B539" s="40"/>
      <c r="C539" s="39">
        <v>2725</v>
      </c>
      <c r="I539" s="45">
        <v>570</v>
      </c>
      <c r="J539" s="45"/>
      <c r="K539" s="45">
        <v>3376</v>
      </c>
    </row>
    <row r="540" spans="1:11" x14ac:dyDescent="0.35">
      <c r="A540" s="85">
        <v>571</v>
      </c>
      <c r="B540" s="40">
        <v>35</v>
      </c>
      <c r="C540" s="39"/>
      <c r="I540" s="45">
        <v>571</v>
      </c>
      <c r="J540" s="45"/>
      <c r="K540" s="45">
        <v>3388</v>
      </c>
    </row>
    <row r="541" spans="1:11" x14ac:dyDescent="0.35">
      <c r="A541" s="85">
        <v>573</v>
      </c>
      <c r="B541" s="40"/>
      <c r="C541" s="39">
        <v>300</v>
      </c>
      <c r="I541" s="45">
        <v>573</v>
      </c>
      <c r="J541" s="45"/>
      <c r="K541" s="45">
        <v>3533</v>
      </c>
    </row>
    <row r="542" spans="1:11" x14ac:dyDescent="0.35">
      <c r="A542" s="85">
        <v>574</v>
      </c>
      <c r="B542" s="40"/>
      <c r="C542" s="39">
        <v>144</v>
      </c>
      <c r="I542" s="45">
        <v>574</v>
      </c>
      <c r="J542" s="45"/>
      <c r="K542" s="45">
        <v>3537</v>
      </c>
    </row>
    <row r="543" spans="1:11" x14ac:dyDescent="0.35">
      <c r="A543" s="85">
        <v>575</v>
      </c>
      <c r="B543" s="40">
        <v>558</v>
      </c>
      <c r="C543" s="39"/>
      <c r="I543" s="45">
        <v>575</v>
      </c>
      <c r="J543" s="45"/>
      <c r="K543" s="45">
        <v>3594</v>
      </c>
    </row>
    <row r="544" spans="1:11" x14ac:dyDescent="0.35">
      <c r="A544" s="85">
        <v>576</v>
      </c>
      <c r="B544" s="40">
        <v>64</v>
      </c>
      <c r="C544" s="39"/>
      <c r="I544" s="45">
        <v>576</v>
      </c>
      <c r="J544" s="45"/>
      <c r="K544" s="45">
        <v>3596</v>
      </c>
    </row>
    <row r="545" spans="1:11" x14ac:dyDescent="0.35">
      <c r="A545" s="85">
        <v>578</v>
      </c>
      <c r="B545" s="40">
        <v>245</v>
      </c>
      <c r="C545" s="39"/>
      <c r="I545" s="45">
        <v>578</v>
      </c>
      <c r="J545" s="45"/>
      <c r="K545" s="45">
        <v>3657</v>
      </c>
    </row>
    <row r="546" spans="1:11" x14ac:dyDescent="0.35">
      <c r="A546" s="85">
        <v>579</v>
      </c>
      <c r="B546" s="40"/>
      <c r="C546" s="39">
        <v>87</v>
      </c>
      <c r="I546" s="45">
        <v>579</v>
      </c>
      <c r="J546" s="45"/>
      <c r="K546" s="45">
        <v>3727</v>
      </c>
    </row>
    <row r="547" spans="1:11" x14ac:dyDescent="0.35">
      <c r="A547" s="85">
        <v>580</v>
      </c>
      <c r="B547" s="40"/>
      <c r="C547" s="39">
        <v>3116</v>
      </c>
      <c r="I547" s="45">
        <v>580</v>
      </c>
      <c r="J547" s="45"/>
      <c r="K547" s="45">
        <v>3742</v>
      </c>
    </row>
    <row r="548" spans="1:11" x14ac:dyDescent="0.35">
      <c r="A548" s="85">
        <v>581</v>
      </c>
      <c r="B548" s="40">
        <v>71</v>
      </c>
      <c r="C548" s="39"/>
      <c r="I548" s="45">
        <v>581</v>
      </c>
      <c r="J548" s="45"/>
      <c r="K548" s="45">
        <v>3777</v>
      </c>
    </row>
    <row r="549" spans="1:11" x14ac:dyDescent="0.35">
      <c r="A549" s="85">
        <v>582</v>
      </c>
      <c r="B549" s="40">
        <v>42</v>
      </c>
      <c r="C549" s="39"/>
      <c r="I549" s="45">
        <v>582</v>
      </c>
      <c r="J549" s="45"/>
      <c r="K549" s="45">
        <v>3934</v>
      </c>
    </row>
    <row r="550" spans="1:11" x14ac:dyDescent="0.35">
      <c r="A550" s="85">
        <v>583</v>
      </c>
      <c r="B550" s="40"/>
      <c r="C550" s="39">
        <v>909</v>
      </c>
      <c r="I550" s="45">
        <v>583</v>
      </c>
      <c r="J550" s="45"/>
      <c r="K550" s="45">
        <v>4006</v>
      </c>
    </row>
    <row r="551" spans="1:11" x14ac:dyDescent="0.35">
      <c r="A551" s="85">
        <v>584</v>
      </c>
      <c r="B551" s="40"/>
      <c r="C551" s="39">
        <v>1613</v>
      </c>
      <c r="I551" s="45">
        <v>584</v>
      </c>
      <c r="J551" s="45"/>
      <c r="K551" s="45">
        <v>4065</v>
      </c>
    </row>
    <row r="552" spans="1:11" x14ac:dyDescent="0.35">
      <c r="A552" s="85">
        <v>585</v>
      </c>
      <c r="B552" s="40"/>
      <c r="C552" s="39">
        <v>136</v>
      </c>
      <c r="I552" s="45">
        <v>585</v>
      </c>
      <c r="J552" s="45"/>
      <c r="K552" s="45">
        <v>4233</v>
      </c>
    </row>
    <row r="553" spans="1:11" x14ac:dyDescent="0.35">
      <c r="A553" s="85">
        <v>586</v>
      </c>
      <c r="B553" s="40"/>
      <c r="C553" s="39">
        <v>130</v>
      </c>
      <c r="I553" s="45">
        <v>586</v>
      </c>
      <c r="J553" s="45"/>
      <c r="K553" s="45">
        <v>4289</v>
      </c>
    </row>
    <row r="554" spans="1:11" x14ac:dyDescent="0.35">
      <c r="A554" s="85">
        <v>587</v>
      </c>
      <c r="B554" s="40">
        <v>156</v>
      </c>
      <c r="C554" s="39"/>
      <c r="I554" s="45">
        <v>587</v>
      </c>
      <c r="J554" s="45"/>
      <c r="K554" s="45">
        <v>4358</v>
      </c>
    </row>
    <row r="555" spans="1:11" x14ac:dyDescent="0.35">
      <c r="A555" s="85">
        <v>588</v>
      </c>
      <c r="B555" s="40">
        <v>1368</v>
      </c>
      <c r="C555" s="39"/>
      <c r="I555" s="45">
        <v>588</v>
      </c>
      <c r="J555" s="45"/>
      <c r="K555" s="45">
        <v>4498</v>
      </c>
    </row>
    <row r="556" spans="1:11" x14ac:dyDescent="0.35">
      <c r="A556" s="85">
        <v>589</v>
      </c>
      <c r="B556" s="40">
        <v>102</v>
      </c>
      <c r="C556" s="39"/>
      <c r="I556" s="45">
        <v>589</v>
      </c>
      <c r="J556" s="45"/>
      <c r="K556" s="45">
        <v>4799</v>
      </c>
    </row>
    <row r="557" spans="1:11" x14ac:dyDescent="0.35">
      <c r="A557" s="85">
        <v>590</v>
      </c>
      <c r="B557" s="40">
        <v>86</v>
      </c>
      <c r="C557" s="39"/>
      <c r="I557" s="45">
        <v>590</v>
      </c>
      <c r="J557" s="45"/>
      <c r="K557" s="45">
        <v>5139</v>
      </c>
    </row>
    <row r="558" spans="1:11" x14ac:dyDescent="0.35">
      <c r="A558" s="85">
        <v>591</v>
      </c>
      <c r="B558" s="40"/>
      <c r="C558" s="39">
        <v>102</v>
      </c>
      <c r="I558" s="45">
        <v>591</v>
      </c>
      <c r="J558" s="45"/>
      <c r="K558" s="45">
        <v>5168</v>
      </c>
    </row>
    <row r="559" spans="1:11" x14ac:dyDescent="0.35">
      <c r="A559" s="85">
        <v>592</v>
      </c>
      <c r="B559" s="40">
        <v>253</v>
      </c>
      <c r="C559" s="39"/>
      <c r="I559" s="45">
        <v>592</v>
      </c>
      <c r="J559" s="45"/>
      <c r="K559" s="45">
        <v>5180</v>
      </c>
    </row>
    <row r="560" spans="1:11" x14ac:dyDescent="0.35">
      <c r="A560" s="85">
        <v>593</v>
      </c>
      <c r="B560" s="40"/>
      <c r="C560" s="39">
        <v>4006</v>
      </c>
      <c r="I560" s="45">
        <v>593</v>
      </c>
      <c r="J560" s="45"/>
      <c r="K560" s="45">
        <v>5203</v>
      </c>
    </row>
    <row r="561" spans="1:12" x14ac:dyDescent="0.35">
      <c r="A561" s="85">
        <v>594</v>
      </c>
      <c r="B561" s="40">
        <v>157</v>
      </c>
      <c r="C561" s="39"/>
      <c r="I561" s="45">
        <v>594</v>
      </c>
      <c r="J561" s="45"/>
      <c r="K561" s="45">
        <v>5419</v>
      </c>
    </row>
    <row r="562" spans="1:12" x14ac:dyDescent="0.35">
      <c r="A562" s="85">
        <v>595</v>
      </c>
      <c r="B562" s="40"/>
      <c r="C562" s="39">
        <v>1629</v>
      </c>
      <c r="I562" s="45">
        <v>595</v>
      </c>
      <c r="J562" s="45"/>
      <c r="K562" s="45">
        <v>5512</v>
      </c>
    </row>
    <row r="563" spans="1:12" x14ac:dyDescent="0.35">
      <c r="A563" s="85">
        <v>596</v>
      </c>
      <c r="B563" s="40">
        <v>183</v>
      </c>
      <c r="C563" s="39"/>
      <c r="I563" s="45">
        <v>596</v>
      </c>
      <c r="J563" s="45"/>
      <c r="K563" s="45">
        <v>5880</v>
      </c>
    </row>
    <row r="564" spans="1:12" x14ac:dyDescent="0.35">
      <c r="A564" s="85">
        <v>597</v>
      </c>
      <c r="B564" s="40"/>
      <c r="C564" s="39">
        <v>2188</v>
      </c>
      <c r="I564" s="45">
        <v>597</v>
      </c>
      <c r="J564" s="45"/>
      <c r="K564" s="45">
        <v>5966</v>
      </c>
    </row>
    <row r="565" spans="1:12" x14ac:dyDescent="0.35">
      <c r="A565" s="85">
        <v>598</v>
      </c>
      <c r="B565" s="40"/>
      <c r="C565" s="39">
        <v>2409</v>
      </c>
      <c r="I565" s="45">
        <v>598</v>
      </c>
      <c r="J565" s="45"/>
      <c r="K565" s="45">
        <v>6212</v>
      </c>
    </row>
    <row r="566" spans="1:12" x14ac:dyDescent="0.35">
      <c r="A566" s="85">
        <v>599</v>
      </c>
      <c r="B566" s="40">
        <v>82</v>
      </c>
      <c r="C566" s="39"/>
      <c r="I566" s="45">
        <v>599</v>
      </c>
      <c r="J566" s="45"/>
      <c r="K566" s="45">
        <v>6286</v>
      </c>
    </row>
    <row r="567" spans="1:12" x14ac:dyDescent="0.35">
      <c r="A567" s="85">
        <v>600</v>
      </c>
      <c r="B567" s="40">
        <v>1</v>
      </c>
      <c r="C567" s="39"/>
      <c r="I567" s="45">
        <v>600</v>
      </c>
      <c r="J567" s="45"/>
      <c r="K567" s="45">
        <v>6406</v>
      </c>
    </row>
    <row r="568" spans="1:12" x14ac:dyDescent="0.35">
      <c r="A568" s="85">
        <v>601</v>
      </c>
      <c r="B568" s="40"/>
      <c r="C568" s="39">
        <v>194</v>
      </c>
      <c r="I568" s="45">
        <v>601</v>
      </c>
      <c r="J568" s="45"/>
      <c r="K568" s="45">
        <v>6465</v>
      </c>
    </row>
    <row r="569" spans="1:12" x14ac:dyDescent="0.35">
      <c r="A569" s="85">
        <v>602</v>
      </c>
      <c r="B569" s="40"/>
      <c r="C569" s="39">
        <v>1140</v>
      </c>
      <c r="I569" s="45">
        <v>602</v>
      </c>
      <c r="J569" s="45"/>
      <c r="K569" s="45">
        <v>7295</v>
      </c>
    </row>
    <row r="570" spans="1:12" x14ac:dyDescent="0.35">
      <c r="A570" s="85">
        <v>603</v>
      </c>
      <c r="B570" s="40"/>
      <c r="C570" s="39">
        <v>102</v>
      </c>
      <c r="I570" s="45">
        <v>603</v>
      </c>
      <c r="J570" s="45"/>
      <c r="K570" s="50">
        <f>SUM(K5:K475)</f>
        <v>174896</v>
      </c>
      <c r="L570" s="38"/>
    </row>
    <row r="571" spans="1:12" x14ac:dyDescent="0.35">
      <c r="A571" s="85">
        <v>604</v>
      </c>
      <c r="B571" s="40"/>
      <c r="C571" s="39">
        <v>2857</v>
      </c>
      <c r="I571" s="45">
        <v>604</v>
      </c>
      <c r="J571" s="45"/>
      <c r="K571" s="45"/>
    </row>
    <row r="572" spans="1:12" x14ac:dyDescent="0.35">
      <c r="A572" s="85">
        <v>605</v>
      </c>
      <c r="B572" s="40"/>
      <c r="C572" s="39">
        <v>107</v>
      </c>
      <c r="I572" s="45">
        <v>605</v>
      </c>
      <c r="J572" s="45"/>
      <c r="K572" s="45"/>
    </row>
    <row r="573" spans="1:12" x14ac:dyDescent="0.35">
      <c r="A573" s="85">
        <v>606</v>
      </c>
      <c r="B573" s="40"/>
      <c r="C573" s="39">
        <v>160</v>
      </c>
      <c r="I573" s="45">
        <v>606</v>
      </c>
      <c r="J573" s="45"/>
      <c r="K573" s="45"/>
    </row>
    <row r="574" spans="1:12" x14ac:dyDescent="0.35">
      <c r="A574" s="85">
        <v>607</v>
      </c>
      <c r="B574" s="40"/>
      <c r="C574" s="39">
        <v>2230</v>
      </c>
      <c r="I574" s="45">
        <v>607</v>
      </c>
      <c r="J574" s="45"/>
      <c r="K574" s="45"/>
    </row>
    <row r="575" spans="1:12" x14ac:dyDescent="0.35">
      <c r="A575" s="85">
        <v>608</v>
      </c>
      <c r="B575" s="40"/>
      <c r="C575" s="39">
        <v>316</v>
      </c>
      <c r="I575" s="45">
        <v>608</v>
      </c>
      <c r="J575" s="45"/>
      <c r="K575" s="45"/>
    </row>
    <row r="576" spans="1:12" x14ac:dyDescent="0.35">
      <c r="A576" s="85">
        <v>609</v>
      </c>
      <c r="B576" s="40"/>
      <c r="C576" s="39">
        <v>117</v>
      </c>
      <c r="I576" s="45">
        <v>609</v>
      </c>
      <c r="J576" s="45"/>
      <c r="K576" s="45"/>
    </row>
    <row r="577" spans="1:11" x14ac:dyDescent="0.35">
      <c r="A577" s="85">
        <v>610</v>
      </c>
      <c r="B577" s="40"/>
      <c r="C577" s="39">
        <v>6406</v>
      </c>
      <c r="I577" s="45">
        <v>610</v>
      </c>
      <c r="J577" s="45"/>
      <c r="K577" s="45"/>
    </row>
    <row r="578" spans="1:11" x14ac:dyDescent="0.35">
      <c r="A578" s="85">
        <v>612</v>
      </c>
      <c r="B578" s="40"/>
      <c r="C578" s="39">
        <v>192</v>
      </c>
      <c r="I578" s="45">
        <v>612</v>
      </c>
      <c r="J578" s="45"/>
      <c r="K578" s="45"/>
    </row>
    <row r="579" spans="1:11" x14ac:dyDescent="0.35">
      <c r="A579" s="85">
        <v>613</v>
      </c>
      <c r="B579" s="40"/>
      <c r="C579" s="39">
        <v>26</v>
      </c>
      <c r="I579" s="45">
        <v>613</v>
      </c>
      <c r="J579" s="45"/>
      <c r="K579" s="45"/>
    </row>
    <row r="580" spans="1:11" x14ac:dyDescent="0.35">
      <c r="A580" s="85">
        <v>614</v>
      </c>
      <c r="B580" s="40"/>
      <c r="C580" s="39">
        <v>723</v>
      </c>
      <c r="I580" s="45">
        <v>614</v>
      </c>
      <c r="J580" s="45"/>
      <c r="K580" s="45"/>
    </row>
    <row r="581" spans="1:11" x14ac:dyDescent="0.35">
      <c r="A581" s="85">
        <v>615</v>
      </c>
      <c r="B581" s="40"/>
      <c r="C581" s="39">
        <v>170</v>
      </c>
      <c r="I581" s="45">
        <v>615</v>
      </c>
      <c r="J581" s="45"/>
      <c r="K581" s="45"/>
    </row>
    <row r="582" spans="1:11" x14ac:dyDescent="0.35">
      <c r="A582" s="85">
        <v>616</v>
      </c>
      <c r="B582" s="40"/>
      <c r="C582" s="39">
        <v>238</v>
      </c>
      <c r="I582" s="45">
        <v>616</v>
      </c>
      <c r="J582" s="45"/>
      <c r="K582" s="45"/>
    </row>
    <row r="583" spans="1:11" x14ac:dyDescent="0.35">
      <c r="A583" s="85">
        <v>617</v>
      </c>
      <c r="B583" s="40"/>
      <c r="C583" s="39">
        <v>55</v>
      </c>
      <c r="I583" s="45">
        <v>617</v>
      </c>
      <c r="J583" s="45"/>
      <c r="K583" s="45"/>
    </row>
    <row r="584" spans="1:11" x14ac:dyDescent="0.35">
      <c r="A584" s="85">
        <v>618</v>
      </c>
      <c r="B584" s="40">
        <v>1198</v>
      </c>
      <c r="C584" s="39"/>
      <c r="I584" s="45">
        <v>618</v>
      </c>
      <c r="J584" s="45"/>
      <c r="K584" s="45"/>
    </row>
    <row r="585" spans="1:11" x14ac:dyDescent="0.35">
      <c r="A585" s="85">
        <v>619</v>
      </c>
      <c r="B585" s="40">
        <v>648</v>
      </c>
      <c r="C585" s="39"/>
      <c r="I585" s="45">
        <v>619</v>
      </c>
      <c r="J585" s="45"/>
      <c r="K585" s="45"/>
    </row>
    <row r="586" spans="1:11" x14ac:dyDescent="0.35">
      <c r="A586" s="85">
        <v>620</v>
      </c>
      <c r="B586" s="40"/>
      <c r="C586" s="39">
        <v>128</v>
      </c>
      <c r="I586" s="45">
        <v>620</v>
      </c>
      <c r="J586" s="45"/>
      <c r="K586" s="45"/>
    </row>
    <row r="587" spans="1:11" x14ac:dyDescent="0.35">
      <c r="A587" s="85">
        <v>621</v>
      </c>
      <c r="B587" s="40"/>
      <c r="C587" s="39">
        <v>2144</v>
      </c>
      <c r="I587" s="45">
        <v>621</v>
      </c>
      <c r="J587" s="45"/>
      <c r="K587" s="45"/>
    </row>
    <row r="588" spans="1:11" x14ac:dyDescent="0.35">
      <c r="A588" s="85">
        <v>622</v>
      </c>
      <c r="B588" s="40">
        <v>64</v>
      </c>
      <c r="C588" s="39"/>
      <c r="I588" s="45">
        <v>622</v>
      </c>
      <c r="J588" s="45"/>
      <c r="K588" s="45"/>
    </row>
    <row r="589" spans="1:11" x14ac:dyDescent="0.35">
      <c r="A589" s="85">
        <v>623</v>
      </c>
      <c r="B589" s="40"/>
      <c r="C589" s="39">
        <v>2693</v>
      </c>
      <c r="I589" s="45">
        <v>623</v>
      </c>
      <c r="J589" s="45"/>
      <c r="K589" s="45"/>
    </row>
    <row r="590" spans="1:11" x14ac:dyDescent="0.35">
      <c r="A590" s="85">
        <v>624</v>
      </c>
      <c r="B590" s="40"/>
      <c r="C590" s="39">
        <v>432</v>
      </c>
      <c r="I590" s="45">
        <v>624</v>
      </c>
      <c r="J590" s="45"/>
      <c r="K590" s="45"/>
    </row>
    <row r="591" spans="1:11" x14ac:dyDescent="0.35">
      <c r="A591" s="85">
        <v>625</v>
      </c>
      <c r="B591" s="40">
        <v>62</v>
      </c>
      <c r="C591" s="39"/>
      <c r="I591" s="45">
        <v>625</v>
      </c>
      <c r="J591" s="45"/>
      <c r="K591" s="45"/>
    </row>
    <row r="592" spans="1:11" x14ac:dyDescent="0.35">
      <c r="A592" s="85">
        <v>626</v>
      </c>
      <c r="B592" s="40"/>
      <c r="C592" s="39">
        <v>189</v>
      </c>
      <c r="I592" s="45">
        <v>626</v>
      </c>
      <c r="J592" s="45"/>
      <c r="K592" s="45"/>
    </row>
    <row r="593" spans="1:11" x14ac:dyDescent="0.35">
      <c r="A593" s="85">
        <v>627</v>
      </c>
      <c r="B593" s="40"/>
      <c r="C593" s="39">
        <v>154</v>
      </c>
      <c r="I593" s="45">
        <v>627</v>
      </c>
      <c r="J593" s="45"/>
      <c r="K593" s="45"/>
    </row>
    <row r="594" spans="1:11" x14ac:dyDescent="0.35">
      <c r="A594" s="85">
        <v>628</v>
      </c>
      <c r="B594" s="40"/>
      <c r="C594" s="39">
        <v>96</v>
      </c>
      <c r="I594" s="45">
        <v>628</v>
      </c>
      <c r="J594" s="45"/>
      <c r="K594" s="45"/>
    </row>
    <row r="595" spans="1:11" x14ac:dyDescent="0.35">
      <c r="A595" s="85">
        <v>629</v>
      </c>
      <c r="B595" s="40">
        <v>750</v>
      </c>
      <c r="C595" s="39"/>
      <c r="I595" s="45">
        <v>629</v>
      </c>
      <c r="J595" s="45"/>
      <c r="K595" s="45"/>
    </row>
    <row r="596" spans="1:11" x14ac:dyDescent="0.35">
      <c r="A596" s="85">
        <v>631</v>
      </c>
      <c r="B596" s="40"/>
      <c r="C596" s="39">
        <v>3063</v>
      </c>
      <c r="I596" s="45">
        <v>631</v>
      </c>
      <c r="J596" s="45"/>
      <c r="K596" s="45"/>
    </row>
    <row r="597" spans="1:11" x14ac:dyDescent="0.35">
      <c r="A597" s="85">
        <v>633</v>
      </c>
      <c r="B597" s="40">
        <v>105</v>
      </c>
      <c r="C597" s="39"/>
      <c r="I597" s="45">
        <v>633</v>
      </c>
      <c r="J597" s="45"/>
      <c r="K597" s="45"/>
    </row>
    <row r="598" spans="1:11" x14ac:dyDescent="0.35">
      <c r="A598" s="85">
        <v>635</v>
      </c>
      <c r="B598" s="40"/>
      <c r="C598" s="39">
        <v>2266</v>
      </c>
      <c r="I598" s="45">
        <v>635</v>
      </c>
      <c r="J598" s="45"/>
      <c r="K598" s="45"/>
    </row>
    <row r="599" spans="1:11" x14ac:dyDescent="0.35">
      <c r="A599" s="85">
        <v>636</v>
      </c>
      <c r="B599" s="40">
        <v>2604</v>
      </c>
      <c r="C599" s="39"/>
      <c r="I599" s="45">
        <v>636</v>
      </c>
      <c r="J599" s="45"/>
      <c r="K599" s="45"/>
    </row>
    <row r="600" spans="1:11" x14ac:dyDescent="0.35">
      <c r="A600" s="85">
        <v>637</v>
      </c>
      <c r="B600" s="40">
        <v>65</v>
      </c>
      <c r="C600" s="39"/>
      <c r="I600" s="45">
        <v>637</v>
      </c>
      <c r="J600" s="45"/>
      <c r="K600" s="45"/>
    </row>
    <row r="601" spans="1:11" x14ac:dyDescent="0.35">
      <c r="A601" s="85">
        <v>638</v>
      </c>
      <c r="B601" s="40">
        <v>94</v>
      </c>
      <c r="C601" s="39"/>
      <c r="I601" s="45">
        <v>638</v>
      </c>
      <c r="J601" s="45"/>
      <c r="K601" s="45"/>
    </row>
    <row r="602" spans="1:11" x14ac:dyDescent="0.35">
      <c r="A602" s="85">
        <v>640</v>
      </c>
      <c r="B602" s="40">
        <v>257</v>
      </c>
      <c r="C602" s="39"/>
      <c r="I602" s="45">
        <v>640</v>
      </c>
      <c r="J602" s="45"/>
      <c r="K602" s="45"/>
    </row>
    <row r="603" spans="1:11" x14ac:dyDescent="0.35">
      <c r="A603" s="85">
        <v>641</v>
      </c>
      <c r="B603" s="40"/>
      <c r="C603" s="39">
        <v>194</v>
      </c>
      <c r="I603" s="45">
        <v>641</v>
      </c>
      <c r="J603" s="45"/>
      <c r="K603" s="45"/>
    </row>
    <row r="604" spans="1:11" x14ac:dyDescent="0.35">
      <c r="A604" s="85">
        <v>642</v>
      </c>
      <c r="B604" s="40"/>
      <c r="C604" s="39">
        <v>129</v>
      </c>
      <c r="I604" s="45">
        <v>642</v>
      </c>
      <c r="J604" s="45"/>
      <c r="K604" s="45"/>
    </row>
    <row r="605" spans="1:11" x14ac:dyDescent="0.35">
      <c r="A605" s="85">
        <v>643</v>
      </c>
      <c r="B605" s="40"/>
      <c r="C605" s="39">
        <v>375</v>
      </c>
      <c r="I605" s="45">
        <v>643</v>
      </c>
      <c r="J605" s="45"/>
      <c r="K605" s="45"/>
    </row>
    <row r="606" spans="1:11" x14ac:dyDescent="0.35">
      <c r="A606" s="85">
        <v>644</v>
      </c>
      <c r="B606" s="40">
        <v>2928</v>
      </c>
      <c r="C606" s="39"/>
      <c r="I606" s="45">
        <v>644</v>
      </c>
      <c r="J606" s="45"/>
      <c r="K606" s="45"/>
    </row>
    <row r="607" spans="1:11" x14ac:dyDescent="0.35">
      <c r="A607" s="85">
        <v>645</v>
      </c>
      <c r="B607" s="40">
        <v>4697</v>
      </c>
      <c r="C607" s="39"/>
      <c r="I607" s="45">
        <v>645</v>
      </c>
      <c r="J607" s="45"/>
      <c r="K607" s="45"/>
    </row>
    <row r="608" spans="1:11" x14ac:dyDescent="0.35">
      <c r="A608" s="85">
        <v>646</v>
      </c>
      <c r="B608" s="40">
        <v>2915</v>
      </c>
      <c r="C608" s="39"/>
      <c r="I608" s="45">
        <v>646</v>
      </c>
      <c r="J608" s="45"/>
      <c r="K608" s="45"/>
    </row>
    <row r="609" spans="1:11" x14ac:dyDescent="0.35">
      <c r="A609" s="85">
        <v>647</v>
      </c>
      <c r="B609" s="40">
        <v>18</v>
      </c>
      <c r="C609" s="39"/>
      <c r="I609" s="45">
        <v>647</v>
      </c>
      <c r="J609" s="45"/>
      <c r="K609" s="45"/>
    </row>
    <row r="610" spans="1:11" x14ac:dyDescent="0.35">
      <c r="A610" s="85">
        <v>649</v>
      </c>
      <c r="B610" s="40">
        <v>602</v>
      </c>
      <c r="C610" s="39"/>
      <c r="I610" s="45">
        <v>649</v>
      </c>
      <c r="J610" s="45"/>
      <c r="K610" s="45"/>
    </row>
    <row r="611" spans="1:11" x14ac:dyDescent="0.35">
      <c r="A611" s="85">
        <v>650</v>
      </c>
      <c r="B611" s="40">
        <v>1</v>
      </c>
      <c r="C611" s="39"/>
      <c r="I611" s="45">
        <v>650</v>
      </c>
      <c r="J611" s="45"/>
      <c r="K611" s="45"/>
    </row>
    <row r="612" spans="1:11" x14ac:dyDescent="0.35">
      <c r="A612" s="85">
        <v>651</v>
      </c>
      <c r="B612" s="40">
        <v>3868</v>
      </c>
      <c r="C612" s="39"/>
      <c r="I612" s="45">
        <v>651</v>
      </c>
      <c r="J612" s="45"/>
      <c r="K612" s="45"/>
    </row>
    <row r="613" spans="1:11" x14ac:dyDescent="0.35">
      <c r="A613" s="85">
        <v>652</v>
      </c>
      <c r="B613" s="40"/>
      <c r="C613" s="39">
        <v>409</v>
      </c>
      <c r="I613" s="45">
        <v>652</v>
      </c>
      <c r="J613" s="45"/>
      <c r="K613" s="45"/>
    </row>
    <row r="614" spans="1:11" x14ac:dyDescent="0.35">
      <c r="A614" s="85">
        <v>653</v>
      </c>
      <c r="B614" s="40"/>
      <c r="C614" s="39">
        <v>234</v>
      </c>
      <c r="I614" s="45">
        <v>653</v>
      </c>
      <c r="J614" s="45"/>
      <c r="K614" s="45"/>
    </row>
    <row r="615" spans="1:11" x14ac:dyDescent="0.35">
      <c r="A615" s="85">
        <v>654</v>
      </c>
      <c r="B615" s="40"/>
      <c r="C615" s="39">
        <v>3016</v>
      </c>
      <c r="I615" s="45">
        <v>654</v>
      </c>
      <c r="J615" s="45"/>
      <c r="K615" s="45"/>
    </row>
    <row r="616" spans="1:11" x14ac:dyDescent="0.35">
      <c r="A616" s="85">
        <v>655</v>
      </c>
      <c r="B616" s="40"/>
      <c r="C616" s="39">
        <v>264</v>
      </c>
      <c r="I616" s="45">
        <v>655</v>
      </c>
      <c r="J616" s="45"/>
      <c r="K616" s="45"/>
    </row>
    <row r="617" spans="1:11" x14ac:dyDescent="0.35">
      <c r="A617" s="85">
        <v>656</v>
      </c>
      <c r="B617" s="40">
        <v>504</v>
      </c>
      <c r="C617" s="39"/>
      <c r="I617" s="45">
        <v>656</v>
      </c>
      <c r="J617" s="45"/>
      <c r="K617" s="45"/>
    </row>
    <row r="618" spans="1:11" x14ac:dyDescent="0.35">
      <c r="A618" s="85">
        <v>657</v>
      </c>
      <c r="B618" s="40">
        <v>14</v>
      </c>
      <c r="C618" s="39"/>
      <c r="I618" s="45">
        <v>657</v>
      </c>
      <c r="J618" s="45"/>
      <c r="K618" s="45"/>
    </row>
    <row r="619" spans="1:11" x14ac:dyDescent="0.35">
      <c r="A619" s="85">
        <v>659</v>
      </c>
      <c r="B619" s="40">
        <v>750</v>
      </c>
      <c r="C619" s="39"/>
      <c r="I619" s="45">
        <v>659</v>
      </c>
      <c r="J619" s="45"/>
      <c r="K619" s="45"/>
    </row>
    <row r="620" spans="1:11" x14ac:dyDescent="0.35">
      <c r="A620" s="85">
        <v>660</v>
      </c>
      <c r="B620" s="40">
        <v>77</v>
      </c>
      <c r="C620" s="39"/>
      <c r="I620" s="45">
        <v>660</v>
      </c>
      <c r="J620" s="45"/>
      <c r="K620" s="45"/>
    </row>
    <row r="621" spans="1:11" x14ac:dyDescent="0.35">
      <c r="A621" s="85">
        <v>661</v>
      </c>
      <c r="B621" s="40">
        <v>752</v>
      </c>
      <c r="C621" s="39"/>
      <c r="I621" s="45">
        <v>661</v>
      </c>
      <c r="J621" s="45"/>
      <c r="K621" s="45"/>
    </row>
    <row r="622" spans="1:11" x14ac:dyDescent="0.35">
      <c r="A622" s="85">
        <v>662</v>
      </c>
      <c r="B622" s="40">
        <v>131</v>
      </c>
      <c r="C622" s="39"/>
      <c r="I622" s="45">
        <v>662</v>
      </c>
      <c r="J622" s="45"/>
      <c r="K622" s="45"/>
    </row>
    <row r="623" spans="1:11" x14ac:dyDescent="0.35">
      <c r="A623" s="85">
        <v>663</v>
      </c>
      <c r="B623" s="40">
        <v>87</v>
      </c>
      <c r="C623" s="39"/>
      <c r="I623" s="45">
        <v>663</v>
      </c>
      <c r="J623" s="45"/>
      <c r="K623" s="45"/>
    </row>
    <row r="624" spans="1:11" x14ac:dyDescent="0.35">
      <c r="A624" s="85">
        <v>664</v>
      </c>
      <c r="B624" s="40">
        <v>1063</v>
      </c>
      <c r="C624" s="39"/>
      <c r="I624" s="45">
        <v>664</v>
      </c>
      <c r="J624" s="45"/>
      <c r="K624" s="45"/>
    </row>
    <row r="625" spans="1:11" x14ac:dyDescent="0.35">
      <c r="A625" s="85">
        <v>665</v>
      </c>
      <c r="B625" s="40"/>
      <c r="C625" s="39">
        <v>272</v>
      </c>
      <c r="I625" s="45">
        <v>665</v>
      </c>
      <c r="J625" s="45"/>
      <c r="K625" s="45"/>
    </row>
    <row r="626" spans="1:11" x14ac:dyDescent="0.35">
      <c r="A626" s="85">
        <v>667</v>
      </c>
      <c r="B626" s="40"/>
      <c r="C626" s="39">
        <v>419</v>
      </c>
      <c r="I626" s="45">
        <v>667</v>
      </c>
      <c r="J626" s="45"/>
      <c r="K626" s="45"/>
    </row>
    <row r="627" spans="1:11" x14ac:dyDescent="0.35">
      <c r="A627" s="85">
        <v>668</v>
      </c>
      <c r="B627" s="40">
        <v>76</v>
      </c>
      <c r="C627" s="39"/>
      <c r="I627" s="45">
        <v>668</v>
      </c>
      <c r="J627" s="45"/>
      <c r="K627" s="45"/>
    </row>
    <row r="628" spans="1:11" x14ac:dyDescent="0.35">
      <c r="A628" s="85">
        <v>669</v>
      </c>
      <c r="B628" s="40"/>
      <c r="C628" s="39">
        <v>1621</v>
      </c>
      <c r="I628" s="45">
        <v>669</v>
      </c>
      <c r="J628" s="45"/>
      <c r="K628" s="45"/>
    </row>
    <row r="629" spans="1:11" x14ac:dyDescent="0.35">
      <c r="A629" s="85">
        <v>670</v>
      </c>
      <c r="B629" s="40"/>
      <c r="C629" s="39">
        <v>1101</v>
      </c>
      <c r="I629" s="45">
        <v>670</v>
      </c>
      <c r="J629" s="45"/>
      <c r="K629" s="45"/>
    </row>
    <row r="630" spans="1:11" x14ac:dyDescent="0.35">
      <c r="A630" s="85">
        <v>671</v>
      </c>
      <c r="B630" s="40"/>
      <c r="C630" s="39">
        <v>1073</v>
      </c>
      <c r="I630" s="45">
        <v>671</v>
      </c>
      <c r="J630" s="45"/>
      <c r="K630" s="45"/>
    </row>
    <row r="631" spans="1:11" x14ac:dyDescent="0.35">
      <c r="A631" s="85">
        <v>672</v>
      </c>
      <c r="B631" s="40">
        <v>4428</v>
      </c>
      <c r="C631" s="39"/>
      <c r="I631" s="45">
        <v>672</v>
      </c>
      <c r="J631" s="45"/>
      <c r="K631" s="45"/>
    </row>
    <row r="632" spans="1:11" x14ac:dyDescent="0.35">
      <c r="A632" s="85">
        <v>673</v>
      </c>
      <c r="B632" s="40">
        <v>58</v>
      </c>
      <c r="C632" s="39"/>
      <c r="I632" s="45">
        <v>673</v>
      </c>
      <c r="J632" s="45"/>
      <c r="K632" s="45"/>
    </row>
    <row r="633" spans="1:11" x14ac:dyDescent="0.35">
      <c r="A633" s="85">
        <v>675</v>
      </c>
      <c r="B633" s="40"/>
      <c r="C633" s="39">
        <v>331</v>
      </c>
      <c r="I633" s="45">
        <v>675</v>
      </c>
      <c r="J633" s="45"/>
      <c r="K633" s="45"/>
    </row>
    <row r="634" spans="1:11" x14ac:dyDescent="0.35">
      <c r="A634" s="85">
        <v>676</v>
      </c>
      <c r="B634" s="40"/>
      <c r="C634" s="39">
        <v>1170</v>
      </c>
      <c r="I634" s="45">
        <v>676</v>
      </c>
      <c r="J634" s="45"/>
      <c r="K634" s="45"/>
    </row>
    <row r="635" spans="1:11" x14ac:dyDescent="0.35">
      <c r="A635" s="85">
        <v>677</v>
      </c>
      <c r="B635" s="40">
        <v>111</v>
      </c>
      <c r="C635" s="39"/>
      <c r="I635" s="45">
        <v>677</v>
      </c>
      <c r="J635" s="45"/>
      <c r="K635" s="45"/>
    </row>
    <row r="636" spans="1:11" x14ac:dyDescent="0.35">
      <c r="A636" s="85">
        <v>679</v>
      </c>
      <c r="B636" s="40"/>
      <c r="C636" s="39">
        <v>363</v>
      </c>
      <c r="I636" s="45">
        <v>679</v>
      </c>
      <c r="J636" s="45"/>
      <c r="K636" s="45"/>
    </row>
    <row r="637" spans="1:11" x14ac:dyDescent="0.35">
      <c r="A637" s="85">
        <v>680</v>
      </c>
      <c r="B637" s="40">
        <v>2955</v>
      </c>
      <c r="C637" s="39"/>
      <c r="I637" s="45">
        <v>680</v>
      </c>
      <c r="J637" s="45"/>
      <c r="K637" s="45"/>
    </row>
    <row r="638" spans="1:11" x14ac:dyDescent="0.35">
      <c r="A638" s="85">
        <v>681</v>
      </c>
      <c r="B638" s="40">
        <v>1657</v>
      </c>
      <c r="C638" s="39"/>
      <c r="I638" s="45">
        <v>681</v>
      </c>
      <c r="J638" s="45"/>
      <c r="K638" s="45"/>
    </row>
    <row r="639" spans="1:11" x14ac:dyDescent="0.35">
      <c r="A639" s="85">
        <v>682</v>
      </c>
      <c r="B639" s="40"/>
      <c r="C639" s="39">
        <v>103</v>
      </c>
      <c r="I639" s="45">
        <v>682</v>
      </c>
      <c r="J639" s="45"/>
      <c r="K639" s="45"/>
    </row>
    <row r="640" spans="1:11" x14ac:dyDescent="0.35">
      <c r="A640" s="85">
        <v>683</v>
      </c>
      <c r="B640" s="40"/>
      <c r="C640" s="39">
        <v>147</v>
      </c>
      <c r="I640" s="45">
        <v>683</v>
      </c>
      <c r="J640" s="45"/>
      <c r="K640" s="45"/>
    </row>
    <row r="641" spans="1:11" x14ac:dyDescent="0.35">
      <c r="A641" s="85">
        <v>684</v>
      </c>
      <c r="B641" s="40"/>
      <c r="C641" s="39">
        <v>110</v>
      </c>
      <c r="I641" s="45">
        <v>684</v>
      </c>
      <c r="J641" s="45"/>
      <c r="K641" s="45"/>
    </row>
    <row r="642" spans="1:11" x14ac:dyDescent="0.35">
      <c r="A642" s="85">
        <v>685</v>
      </c>
      <c r="B642" s="40">
        <v>926</v>
      </c>
      <c r="C642" s="39"/>
      <c r="I642" s="45">
        <v>685</v>
      </c>
      <c r="J642" s="45"/>
      <c r="K642" s="45"/>
    </row>
    <row r="643" spans="1:11" x14ac:dyDescent="0.35">
      <c r="A643" s="85">
        <v>686</v>
      </c>
      <c r="B643" s="40"/>
      <c r="C643" s="39">
        <v>134</v>
      </c>
      <c r="I643" s="45">
        <v>686</v>
      </c>
      <c r="J643" s="45"/>
      <c r="K643" s="45"/>
    </row>
    <row r="644" spans="1:11" x14ac:dyDescent="0.35">
      <c r="A644" s="85">
        <v>687</v>
      </c>
      <c r="B644" s="40"/>
      <c r="C644" s="39">
        <v>269</v>
      </c>
      <c r="I644" s="45">
        <v>687</v>
      </c>
      <c r="J644" s="45"/>
      <c r="K644" s="45"/>
    </row>
    <row r="645" spans="1:11" x14ac:dyDescent="0.35">
      <c r="A645" s="85">
        <v>688</v>
      </c>
      <c r="B645" s="40"/>
      <c r="C645" s="39">
        <v>175</v>
      </c>
      <c r="I645" s="45">
        <v>688</v>
      </c>
      <c r="J645" s="45"/>
      <c r="K645" s="45"/>
    </row>
    <row r="646" spans="1:11" x14ac:dyDescent="0.35">
      <c r="A646" s="85">
        <v>689</v>
      </c>
      <c r="B646" s="40"/>
      <c r="C646" s="39">
        <v>69</v>
      </c>
      <c r="I646" s="45">
        <v>689</v>
      </c>
      <c r="J646" s="45"/>
      <c r="K646" s="45"/>
    </row>
    <row r="647" spans="1:11" x14ac:dyDescent="0.35">
      <c r="A647" s="85">
        <v>690</v>
      </c>
      <c r="B647" s="40"/>
      <c r="C647" s="39">
        <v>190</v>
      </c>
      <c r="I647" s="45">
        <v>690</v>
      </c>
      <c r="J647" s="45"/>
      <c r="K647" s="45"/>
    </row>
    <row r="648" spans="1:11" x14ac:dyDescent="0.35">
      <c r="A648" s="85">
        <v>691</v>
      </c>
      <c r="B648" s="40"/>
      <c r="C648" s="39">
        <v>237</v>
      </c>
      <c r="I648" s="45">
        <v>691</v>
      </c>
      <c r="J648" s="45"/>
      <c r="K648" s="45"/>
    </row>
    <row r="649" spans="1:11" x14ac:dyDescent="0.35">
      <c r="A649" s="85">
        <v>692</v>
      </c>
      <c r="B649" s="40">
        <v>77</v>
      </c>
      <c r="C649" s="39"/>
      <c r="I649" s="45">
        <v>692</v>
      </c>
      <c r="J649" s="45"/>
      <c r="K649" s="45"/>
    </row>
    <row r="650" spans="1:11" x14ac:dyDescent="0.35">
      <c r="A650" s="85">
        <v>693</v>
      </c>
      <c r="B650" s="40">
        <v>1748</v>
      </c>
      <c r="C650" s="39"/>
      <c r="I650" s="45">
        <v>693</v>
      </c>
      <c r="J650" s="45"/>
      <c r="K650" s="45"/>
    </row>
    <row r="651" spans="1:11" x14ac:dyDescent="0.35">
      <c r="A651" s="85">
        <v>694</v>
      </c>
      <c r="B651" s="40">
        <v>79</v>
      </c>
      <c r="C651" s="39"/>
      <c r="I651" s="45">
        <v>694</v>
      </c>
      <c r="J651" s="45"/>
      <c r="K651" s="45"/>
    </row>
    <row r="652" spans="1:11" x14ac:dyDescent="0.35">
      <c r="A652" s="85">
        <v>695</v>
      </c>
      <c r="B652" s="40"/>
      <c r="C652" s="39">
        <v>196</v>
      </c>
      <c r="I652" s="45">
        <v>695</v>
      </c>
      <c r="J652" s="45"/>
      <c r="K652" s="45"/>
    </row>
    <row r="653" spans="1:11" x14ac:dyDescent="0.35">
      <c r="A653" s="85">
        <v>696</v>
      </c>
      <c r="B653" s="40">
        <v>889</v>
      </c>
      <c r="C653" s="39"/>
      <c r="I653" s="45">
        <v>696</v>
      </c>
      <c r="J653" s="45"/>
      <c r="K653" s="45"/>
    </row>
    <row r="654" spans="1:11" x14ac:dyDescent="0.35">
      <c r="A654" s="85">
        <v>697</v>
      </c>
      <c r="B654" s="40"/>
      <c r="C654" s="39">
        <v>7295</v>
      </c>
      <c r="I654" s="45">
        <v>697</v>
      </c>
      <c r="J654" s="45"/>
      <c r="K654" s="45"/>
    </row>
    <row r="655" spans="1:11" x14ac:dyDescent="0.35">
      <c r="A655" s="85">
        <v>698</v>
      </c>
      <c r="B655" s="40"/>
      <c r="C655" s="39">
        <v>2893</v>
      </c>
      <c r="I655" s="45">
        <v>698</v>
      </c>
      <c r="J655" s="45"/>
      <c r="K655" s="45"/>
    </row>
    <row r="656" spans="1:11" x14ac:dyDescent="0.35">
      <c r="A656" s="85">
        <v>699</v>
      </c>
      <c r="B656" s="40">
        <v>56</v>
      </c>
      <c r="C656" s="39"/>
      <c r="I656" s="45">
        <v>699</v>
      </c>
      <c r="J656" s="45"/>
      <c r="K656" s="45"/>
    </row>
    <row r="657" spans="1:11" x14ac:dyDescent="0.35">
      <c r="A657" s="85">
        <v>700</v>
      </c>
      <c r="B657" s="40">
        <v>1</v>
      </c>
      <c r="C657" s="39"/>
      <c r="I657" s="45">
        <v>700</v>
      </c>
      <c r="J657" s="45"/>
      <c r="K657" s="45"/>
    </row>
    <row r="658" spans="1:11" x14ac:dyDescent="0.35">
      <c r="A658" s="85">
        <v>701</v>
      </c>
      <c r="B658" s="40"/>
      <c r="C658" s="39">
        <v>820</v>
      </c>
      <c r="I658" s="45">
        <v>701</v>
      </c>
      <c r="J658" s="45"/>
      <c r="K658" s="45"/>
    </row>
    <row r="659" spans="1:11" x14ac:dyDescent="0.35">
      <c r="A659" s="85">
        <v>702</v>
      </c>
      <c r="B659" s="40">
        <v>83</v>
      </c>
      <c r="C659" s="39"/>
      <c r="I659" s="45">
        <v>702</v>
      </c>
      <c r="J659" s="45"/>
      <c r="K659" s="45"/>
    </row>
    <row r="660" spans="1:11" x14ac:dyDescent="0.35">
      <c r="A660" s="85">
        <v>703</v>
      </c>
      <c r="B660" s="40"/>
      <c r="C660" s="39">
        <v>2038</v>
      </c>
      <c r="I660" s="45">
        <v>703</v>
      </c>
      <c r="J660" s="45"/>
      <c r="K660" s="45"/>
    </row>
    <row r="661" spans="1:11" x14ac:dyDescent="0.35">
      <c r="A661" s="85">
        <v>704</v>
      </c>
      <c r="B661" s="40"/>
      <c r="C661" s="39">
        <v>116</v>
      </c>
      <c r="I661" s="45">
        <v>704</v>
      </c>
      <c r="J661" s="45"/>
      <c r="K661" s="45"/>
    </row>
    <row r="662" spans="1:11" x14ac:dyDescent="0.35">
      <c r="A662" s="85">
        <v>705</v>
      </c>
      <c r="B662" s="40">
        <v>2025</v>
      </c>
      <c r="C662" s="39"/>
      <c r="I662" s="45">
        <v>705</v>
      </c>
      <c r="J662" s="45"/>
      <c r="K662" s="45"/>
    </row>
    <row r="663" spans="1:11" x14ac:dyDescent="0.35">
      <c r="A663" s="85">
        <v>706</v>
      </c>
      <c r="B663" s="40"/>
      <c r="C663" s="39">
        <v>1345</v>
      </c>
      <c r="I663" s="45">
        <v>706</v>
      </c>
      <c r="J663" s="45"/>
      <c r="K663" s="45"/>
    </row>
    <row r="664" spans="1:11" x14ac:dyDescent="0.35">
      <c r="A664" s="85">
        <v>707</v>
      </c>
      <c r="B664" s="40"/>
      <c r="C664" s="39">
        <v>168</v>
      </c>
      <c r="I664" s="45">
        <v>707</v>
      </c>
      <c r="J664" s="45"/>
      <c r="K664" s="45"/>
    </row>
    <row r="665" spans="1:11" x14ac:dyDescent="0.35">
      <c r="A665" s="85">
        <v>708</v>
      </c>
      <c r="B665" s="40"/>
      <c r="C665" s="39">
        <v>137</v>
      </c>
      <c r="I665" s="45">
        <v>708</v>
      </c>
      <c r="J665" s="45"/>
      <c r="K665" s="45"/>
    </row>
    <row r="666" spans="1:11" x14ac:dyDescent="0.35">
      <c r="A666" s="85">
        <v>709</v>
      </c>
      <c r="B666" s="40"/>
      <c r="C666" s="39">
        <v>186</v>
      </c>
      <c r="I666" s="45">
        <v>709</v>
      </c>
      <c r="J666" s="45"/>
      <c r="K666" s="45"/>
    </row>
    <row r="667" spans="1:11" x14ac:dyDescent="0.35">
      <c r="A667" s="85">
        <v>710</v>
      </c>
      <c r="B667" s="40"/>
      <c r="C667" s="39">
        <v>125</v>
      </c>
      <c r="I667" s="45">
        <v>710</v>
      </c>
      <c r="J667" s="45"/>
      <c r="K667" s="45"/>
    </row>
    <row r="668" spans="1:11" x14ac:dyDescent="0.35">
      <c r="A668" s="85">
        <v>711</v>
      </c>
      <c r="B668" s="40">
        <v>14</v>
      </c>
      <c r="C668" s="39"/>
      <c r="I668" s="45">
        <v>711</v>
      </c>
      <c r="J668" s="45"/>
      <c r="K668" s="45"/>
    </row>
    <row r="669" spans="1:11" x14ac:dyDescent="0.35">
      <c r="A669" s="85">
        <v>712</v>
      </c>
      <c r="B669" s="40"/>
      <c r="C669" s="39">
        <v>202</v>
      </c>
      <c r="I669" s="45">
        <v>712</v>
      </c>
      <c r="J669" s="45"/>
      <c r="K669" s="45"/>
    </row>
    <row r="670" spans="1:11" x14ac:dyDescent="0.35">
      <c r="A670" s="85">
        <v>713</v>
      </c>
      <c r="B670" s="40"/>
      <c r="C670" s="39">
        <v>103</v>
      </c>
      <c r="I670" s="45">
        <v>713</v>
      </c>
      <c r="J670" s="45"/>
      <c r="K670" s="45"/>
    </row>
    <row r="671" spans="1:11" x14ac:dyDescent="0.35">
      <c r="A671" s="85">
        <v>714</v>
      </c>
      <c r="B671" s="40"/>
      <c r="C671" s="39">
        <v>1785</v>
      </c>
      <c r="I671" s="45">
        <v>714</v>
      </c>
      <c r="J671" s="45"/>
      <c r="K671" s="45"/>
    </row>
    <row r="672" spans="1:11" x14ac:dyDescent="0.35">
      <c r="A672" s="85">
        <v>715</v>
      </c>
      <c r="B672" s="40">
        <v>656</v>
      </c>
      <c r="C672" s="39"/>
      <c r="I672" s="45">
        <v>715</v>
      </c>
      <c r="J672" s="45"/>
      <c r="K672" s="45"/>
    </row>
    <row r="673" spans="1:11" x14ac:dyDescent="0.35">
      <c r="A673" s="85">
        <v>716</v>
      </c>
      <c r="B673" s="40"/>
      <c r="C673" s="39">
        <v>157</v>
      </c>
      <c r="I673" s="45">
        <v>716</v>
      </c>
      <c r="J673" s="45"/>
      <c r="K673" s="45"/>
    </row>
    <row r="674" spans="1:11" x14ac:dyDescent="0.35">
      <c r="A674" s="85">
        <v>717</v>
      </c>
      <c r="B674" s="40"/>
      <c r="C674" s="39">
        <v>555</v>
      </c>
      <c r="I674" s="45">
        <v>717</v>
      </c>
      <c r="J674" s="45"/>
      <c r="K674" s="45"/>
    </row>
    <row r="675" spans="1:11" x14ac:dyDescent="0.35">
      <c r="A675" s="85">
        <v>718</v>
      </c>
      <c r="B675" s="40"/>
      <c r="C675" s="39">
        <v>297</v>
      </c>
      <c r="I675" s="45">
        <v>718</v>
      </c>
      <c r="J675" s="45"/>
      <c r="K675" s="45"/>
    </row>
    <row r="676" spans="1:11" x14ac:dyDescent="0.35">
      <c r="A676" s="85">
        <v>719</v>
      </c>
      <c r="B676" s="40"/>
      <c r="C676" s="39">
        <v>123</v>
      </c>
      <c r="I676" s="45">
        <v>719</v>
      </c>
      <c r="J676" s="45"/>
      <c r="K676" s="45"/>
    </row>
    <row r="677" spans="1:11" x14ac:dyDescent="0.35">
      <c r="A677" s="85">
        <v>722</v>
      </c>
      <c r="B677" s="40"/>
      <c r="C677" s="39">
        <v>3036</v>
      </c>
      <c r="I677" s="45">
        <v>722</v>
      </c>
      <c r="J677" s="45"/>
      <c r="K677" s="45"/>
    </row>
    <row r="678" spans="1:11" x14ac:dyDescent="0.35">
      <c r="A678" s="85">
        <v>723</v>
      </c>
      <c r="B678" s="40"/>
      <c r="C678" s="39">
        <v>144</v>
      </c>
      <c r="I678" s="45">
        <v>723</v>
      </c>
      <c r="J678" s="45"/>
      <c r="K678" s="45"/>
    </row>
    <row r="679" spans="1:11" x14ac:dyDescent="0.35">
      <c r="A679" s="85">
        <v>724</v>
      </c>
      <c r="B679" s="40"/>
      <c r="C679" s="39">
        <v>121</v>
      </c>
      <c r="I679" s="45">
        <v>724</v>
      </c>
      <c r="J679" s="45"/>
      <c r="K679" s="45"/>
    </row>
    <row r="680" spans="1:11" x14ac:dyDescent="0.35">
      <c r="A680" s="85">
        <v>725</v>
      </c>
      <c r="B680" s="40">
        <v>1596</v>
      </c>
      <c r="C680" s="39"/>
      <c r="I680" s="45">
        <v>725</v>
      </c>
      <c r="J680" s="45"/>
      <c r="K680" s="45"/>
    </row>
    <row r="681" spans="1:11" x14ac:dyDescent="0.35">
      <c r="A681" s="85">
        <v>727</v>
      </c>
      <c r="B681" s="40"/>
      <c r="C681" s="39">
        <v>181</v>
      </c>
      <c r="I681" s="45">
        <v>727</v>
      </c>
      <c r="J681" s="45"/>
      <c r="K681" s="45"/>
    </row>
    <row r="682" spans="1:11" x14ac:dyDescent="0.35">
      <c r="A682" s="85">
        <v>728</v>
      </c>
      <c r="B682" s="40">
        <v>10</v>
      </c>
      <c r="C682" s="39"/>
      <c r="I682" s="45">
        <v>728</v>
      </c>
      <c r="J682" s="45"/>
      <c r="K682" s="45"/>
    </row>
    <row r="683" spans="1:11" x14ac:dyDescent="0.35">
      <c r="A683" s="85">
        <v>729</v>
      </c>
      <c r="B683" s="40"/>
      <c r="C683" s="39">
        <v>122</v>
      </c>
      <c r="I683" s="45">
        <v>729</v>
      </c>
      <c r="J683" s="45"/>
      <c r="K683" s="45"/>
    </row>
    <row r="684" spans="1:11" x14ac:dyDescent="0.35">
      <c r="A684" s="85">
        <v>730</v>
      </c>
      <c r="B684" s="40"/>
      <c r="C684" s="39">
        <v>1071</v>
      </c>
      <c r="I684" s="45">
        <v>730</v>
      </c>
      <c r="J684" s="45"/>
      <c r="K684" s="45"/>
    </row>
    <row r="685" spans="1:11" x14ac:dyDescent="0.35">
      <c r="A685" s="85">
        <v>732</v>
      </c>
      <c r="B685" s="40">
        <v>1121</v>
      </c>
      <c r="C685" s="39"/>
      <c r="I685" s="45">
        <v>732</v>
      </c>
      <c r="J685" s="45"/>
      <c r="K685" s="45"/>
    </row>
    <row r="686" spans="1:11" x14ac:dyDescent="0.35">
      <c r="A686" s="85">
        <v>733</v>
      </c>
      <c r="B686" s="40"/>
      <c r="C686" s="39">
        <v>980</v>
      </c>
      <c r="I686" s="45">
        <v>733</v>
      </c>
      <c r="J686" s="45"/>
      <c r="K686" s="45"/>
    </row>
    <row r="687" spans="1:11" x14ac:dyDescent="0.35">
      <c r="A687" s="85">
        <v>734</v>
      </c>
      <c r="B687" s="40"/>
      <c r="C687" s="39">
        <v>536</v>
      </c>
      <c r="I687" s="45">
        <v>734</v>
      </c>
      <c r="J687" s="45"/>
      <c r="K687" s="45"/>
    </row>
    <row r="688" spans="1:11" x14ac:dyDescent="0.35">
      <c r="A688" s="85">
        <v>735</v>
      </c>
      <c r="B688" s="40"/>
      <c r="C688" s="39">
        <v>1991</v>
      </c>
      <c r="I688" s="45">
        <v>735</v>
      </c>
      <c r="J688" s="45"/>
      <c r="K688" s="45"/>
    </row>
    <row r="689" spans="1:11" x14ac:dyDescent="0.35">
      <c r="A689" s="85">
        <v>737</v>
      </c>
      <c r="B689" s="40"/>
      <c r="C689" s="39">
        <v>180</v>
      </c>
      <c r="I689" s="45">
        <v>737</v>
      </c>
      <c r="J689" s="45"/>
      <c r="K689" s="45"/>
    </row>
    <row r="690" spans="1:11" x14ac:dyDescent="0.35">
      <c r="A690" s="85">
        <v>738</v>
      </c>
      <c r="B690" s="40">
        <v>15</v>
      </c>
      <c r="C690" s="39"/>
      <c r="I690" s="45">
        <v>738</v>
      </c>
      <c r="J690" s="45"/>
      <c r="K690" s="45"/>
    </row>
    <row r="691" spans="1:11" x14ac:dyDescent="0.35">
      <c r="A691" s="85">
        <v>739</v>
      </c>
      <c r="B691" s="40">
        <v>191</v>
      </c>
      <c r="C691" s="39"/>
      <c r="I691" s="45">
        <v>739</v>
      </c>
      <c r="J691" s="45"/>
      <c r="K691" s="45"/>
    </row>
    <row r="692" spans="1:11" x14ac:dyDescent="0.35">
      <c r="A692" s="85">
        <v>740</v>
      </c>
      <c r="B692" s="40">
        <v>16</v>
      </c>
      <c r="C692" s="39"/>
      <c r="I692" s="45">
        <v>740</v>
      </c>
      <c r="J692" s="45"/>
      <c r="K692" s="45"/>
    </row>
    <row r="693" spans="1:11" x14ac:dyDescent="0.35">
      <c r="A693" s="85">
        <v>741</v>
      </c>
      <c r="B693" s="40"/>
      <c r="C693" s="39">
        <v>130</v>
      </c>
      <c r="I693" s="45">
        <v>741</v>
      </c>
      <c r="J693" s="45"/>
      <c r="K693" s="45"/>
    </row>
    <row r="694" spans="1:11" x14ac:dyDescent="0.35">
      <c r="A694" s="85">
        <v>742</v>
      </c>
      <c r="B694" s="40"/>
      <c r="C694" s="39">
        <v>122</v>
      </c>
      <c r="I694" s="45">
        <v>742</v>
      </c>
      <c r="J694" s="45"/>
      <c r="K694" s="45"/>
    </row>
    <row r="695" spans="1:11" x14ac:dyDescent="0.35">
      <c r="A695" s="85">
        <v>743</v>
      </c>
      <c r="B695" s="40">
        <v>17</v>
      </c>
      <c r="C695" s="39"/>
      <c r="I695" s="45">
        <v>743</v>
      </c>
      <c r="J695" s="45"/>
      <c r="K695" s="45"/>
    </row>
    <row r="696" spans="1:11" x14ac:dyDescent="0.35">
      <c r="A696" s="85">
        <v>744</v>
      </c>
      <c r="B696" s="40"/>
      <c r="C696" s="39">
        <v>140</v>
      </c>
      <c r="I696" s="45">
        <v>744</v>
      </c>
      <c r="J696" s="45"/>
      <c r="K696" s="45"/>
    </row>
    <row r="697" spans="1:11" x14ac:dyDescent="0.35">
      <c r="A697" s="85">
        <v>745</v>
      </c>
      <c r="B697" s="40">
        <v>34</v>
      </c>
      <c r="C697" s="39"/>
      <c r="I697" s="45">
        <v>745</v>
      </c>
      <c r="J697" s="45"/>
      <c r="K697" s="45"/>
    </row>
    <row r="698" spans="1:11" x14ac:dyDescent="0.35">
      <c r="A698" s="85">
        <v>746</v>
      </c>
      <c r="B698" s="40"/>
      <c r="C698" s="39">
        <v>3388</v>
      </c>
      <c r="I698" s="45">
        <v>746</v>
      </c>
      <c r="J698" s="45"/>
      <c r="K698" s="45"/>
    </row>
    <row r="699" spans="1:11" x14ac:dyDescent="0.35">
      <c r="A699" s="85">
        <v>747</v>
      </c>
      <c r="B699" s="40"/>
      <c r="C699" s="39">
        <v>280</v>
      </c>
      <c r="I699" s="45">
        <v>747</v>
      </c>
      <c r="J699" s="45"/>
      <c r="K699" s="45"/>
    </row>
    <row r="700" spans="1:11" x14ac:dyDescent="0.35">
      <c r="A700" s="85">
        <v>749</v>
      </c>
      <c r="B700" s="40"/>
      <c r="C700" s="39">
        <v>366</v>
      </c>
      <c r="I700" s="45">
        <v>749</v>
      </c>
      <c r="J700" s="45"/>
      <c r="K700" s="45"/>
    </row>
    <row r="701" spans="1:11" x14ac:dyDescent="0.35">
      <c r="A701" s="85">
        <v>750</v>
      </c>
      <c r="B701" s="40">
        <v>1</v>
      </c>
      <c r="C701" s="39"/>
      <c r="I701" s="45">
        <v>750</v>
      </c>
      <c r="J701" s="45"/>
      <c r="K701" s="45"/>
    </row>
    <row r="702" spans="1:11" x14ac:dyDescent="0.35">
      <c r="A702" s="85">
        <v>751</v>
      </c>
      <c r="B702" s="40"/>
      <c r="C702" s="39">
        <v>270</v>
      </c>
      <c r="I702" s="45">
        <v>751</v>
      </c>
      <c r="J702" s="45"/>
      <c r="K702" s="45"/>
    </row>
    <row r="703" spans="1:11" x14ac:dyDescent="0.35">
      <c r="A703" s="85">
        <v>753</v>
      </c>
      <c r="B703" s="40"/>
      <c r="C703" s="39">
        <v>137</v>
      </c>
      <c r="I703" s="45">
        <v>753</v>
      </c>
      <c r="J703" s="45"/>
      <c r="K703" s="45"/>
    </row>
    <row r="704" spans="1:11" x14ac:dyDescent="0.35">
      <c r="A704" s="85">
        <v>754</v>
      </c>
      <c r="B704" s="40"/>
      <c r="C704" s="39">
        <v>3205</v>
      </c>
      <c r="I704" s="45">
        <v>754</v>
      </c>
      <c r="J704" s="45"/>
      <c r="K704" s="45"/>
    </row>
    <row r="705" spans="1:11" x14ac:dyDescent="0.35">
      <c r="A705" s="85">
        <v>755</v>
      </c>
      <c r="B705" s="40"/>
      <c r="C705" s="39">
        <v>288</v>
      </c>
      <c r="I705" s="45">
        <v>755</v>
      </c>
      <c r="J705" s="45"/>
      <c r="K705" s="45"/>
    </row>
    <row r="706" spans="1:11" x14ac:dyDescent="0.35">
      <c r="A706" s="85">
        <v>756</v>
      </c>
      <c r="B706" s="40"/>
      <c r="C706" s="39">
        <v>148</v>
      </c>
      <c r="I706" s="45">
        <v>756</v>
      </c>
      <c r="J706" s="45"/>
      <c r="K706" s="45"/>
    </row>
    <row r="707" spans="1:11" x14ac:dyDescent="0.35">
      <c r="A707" s="85">
        <v>757</v>
      </c>
      <c r="B707" s="40"/>
      <c r="C707" s="39">
        <v>114</v>
      </c>
      <c r="I707" s="45">
        <v>757</v>
      </c>
      <c r="J707" s="45"/>
      <c r="K707" s="45"/>
    </row>
    <row r="708" spans="1:11" x14ac:dyDescent="0.35">
      <c r="A708" s="85">
        <v>758</v>
      </c>
      <c r="B708" s="40"/>
      <c r="C708" s="39">
        <v>1518</v>
      </c>
      <c r="I708" s="45">
        <v>758</v>
      </c>
      <c r="J708" s="45"/>
      <c r="K708" s="45"/>
    </row>
    <row r="709" spans="1:11" x14ac:dyDescent="0.35">
      <c r="A709" s="85">
        <v>759</v>
      </c>
      <c r="B709" s="40">
        <v>1274</v>
      </c>
      <c r="C709" s="39"/>
      <c r="I709" s="45">
        <v>759</v>
      </c>
      <c r="J709" s="45"/>
      <c r="K709" s="45"/>
    </row>
    <row r="710" spans="1:11" x14ac:dyDescent="0.35">
      <c r="A710" s="85">
        <v>760</v>
      </c>
      <c r="B710" s="40">
        <v>210</v>
      </c>
      <c r="C710" s="39"/>
      <c r="I710" s="45">
        <v>760</v>
      </c>
      <c r="J710" s="45"/>
      <c r="K710" s="45"/>
    </row>
    <row r="711" spans="1:11" x14ac:dyDescent="0.35">
      <c r="A711" s="85">
        <v>761</v>
      </c>
      <c r="B711" s="40"/>
      <c r="C711" s="39">
        <v>166</v>
      </c>
      <c r="I711" s="45">
        <v>761</v>
      </c>
      <c r="J711" s="45"/>
      <c r="K711" s="45"/>
    </row>
    <row r="712" spans="1:11" x14ac:dyDescent="0.35">
      <c r="A712" s="85">
        <v>762</v>
      </c>
      <c r="B712" s="40"/>
      <c r="C712" s="39">
        <v>100</v>
      </c>
      <c r="I712" s="45">
        <v>762</v>
      </c>
      <c r="J712" s="45"/>
      <c r="K712" s="45"/>
    </row>
    <row r="713" spans="1:11" x14ac:dyDescent="0.35">
      <c r="A713" s="85">
        <v>763</v>
      </c>
      <c r="B713" s="40"/>
      <c r="C713" s="39">
        <v>235</v>
      </c>
      <c r="I713" s="45">
        <v>763</v>
      </c>
      <c r="J713" s="45"/>
      <c r="K713" s="45"/>
    </row>
    <row r="714" spans="1:11" x14ac:dyDescent="0.35">
      <c r="A714" s="85">
        <v>764</v>
      </c>
      <c r="B714" s="40"/>
      <c r="C714" s="39">
        <v>148</v>
      </c>
      <c r="I714" s="45">
        <v>764</v>
      </c>
      <c r="J714" s="45"/>
      <c r="K714" s="45"/>
    </row>
    <row r="715" spans="1:11" x14ac:dyDescent="0.35">
      <c r="A715" s="85">
        <v>765</v>
      </c>
      <c r="B715" s="40"/>
      <c r="C715" s="39">
        <v>198</v>
      </c>
      <c r="I715" s="45">
        <v>765</v>
      </c>
      <c r="J715" s="45"/>
      <c r="K715" s="45"/>
    </row>
    <row r="716" spans="1:11" x14ac:dyDescent="0.35">
      <c r="A716" s="85">
        <v>766</v>
      </c>
      <c r="B716" s="40">
        <v>248</v>
      </c>
      <c r="C716" s="39"/>
      <c r="I716" s="45">
        <v>766</v>
      </c>
      <c r="J716" s="45"/>
      <c r="K716" s="45"/>
    </row>
    <row r="717" spans="1:11" x14ac:dyDescent="0.35">
      <c r="A717" s="85">
        <v>767</v>
      </c>
      <c r="B717" s="40">
        <v>513</v>
      </c>
      <c r="C717" s="39"/>
      <c r="I717" s="45">
        <v>767</v>
      </c>
      <c r="J717" s="45"/>
      <c r="K717" s="45"/>
    </row>
    <row r="718" spans="1:11" x14ac:dyDescent="0.35">
      <c r="A718" s="85">
        <v>768</v>
      </c>
      <c r="B718" s="40"/>
      <c r="C718" s="39">
        <v>150</v>
      </c>
      <c r="I718" s="45">
        <v>768</v>
      </c>
      <c r="J718" s="45"/>
      <c r="K718" s="45"/>
    </row>
    <row r="719" spans="1:11" x14ac:dyDescent="0.35">
      <c r="A719" s="85">
        <v>769</v>
      </c>
      <c r="B719" s="40">
        <v>3410</v>
      </c>
      <c r="C719" s="39"/>
      <c r="I719" s="45">
        <v>769</v>
      </c>
      <c r="J719" s="45"/>
      <c r="K719" s="45"/>
    </row>
    <row r="720" spans="1:11" x14ac:dyDescent="0.35">
      <c r="A720" s="85">
        <v>770</v>
      </c>
      <c r="B720" s="40"/>
      <c r="C720" s="39">
        <v>216</v>
      </c>
      <c r="I720" s="45">
        <v>770</v>
      </c>
      <c r="J720" s="45"/>
      <c r="K720" s="45"/>
    </row>
    <row r="721" spans="1:11" x14ac:dyDescent="0.35">
      <c r="A721" s="85">
        <v>772</v>
      </c>
      <c r="B721" s="40"/>
      <c r="C721" s="39">
        <v>5139</v>
      </c>
      <c r="I721" s="45">
        <v>772</v>
      </c>
      <c r="J721" s="45"/>
      <c r="K721" s="45"/>
    </row>
    <row r="722" spans="1:11" x14ac:dyDescent="0.35">
      <c r="A722" s="85">
        <v>773</v>
      </c>
      <c r="B722" s="40"/>
      <c r="C722" s="39">
        <v>2353</v>
      </c>
      <c r="I722" s="45">
        <v>773</v>
      </c>
      <c r="J722" s="45"/>
      <c r="K722" s="45"/>
    </row>
    <row r="723" spans="1:11" x14ac:dyDescent="0.35">
      <c r="A723" s="85">
        <v>774</v>
      </c>
      <c r="B723" s="40"/>
      <c r="C723" s="39">
        <v>78</v>
      </c>
      <c r="I723" s="45">
        <v>774</v>
      </c>
      <c r="J723" s="45"/>
      <c r="K723" s="45"/>
    </row>
    <row r="724" spans="1:11" x14ac:dyDescent="0.35">
      <c r="A724" s="85">
        <v>775</v>
      </c>
      <c r="B724" s="40">
        <v>10</v>
      </c>
      <c r="C724" s="39"/>
      <c r="I724" s="45">
        <v>775</v>
      </c>
      <c r="J724" s="45"/>
      <c r="K724" s="45"/>
    </row>
    <row r="725" spans="1:11" x14ac:dyDescent="0.35">
      <c r="A725" s="85">
        <v>776</v>
      </c>
      <c r="B725" s="40">
        <v>2201</v>
      </c>
      <c r="C725" s="39"/>
      <c r="I725" s="45">
        <v>776</v>
      </c>
      <c r="J725" s="45"/>
      <c r="K725" s="45"/>
    </row>
    <row r="726" spans="1:11" x14ac:dyDescent="0.35">
      <c r="A726" s="85">
        <v>777</v>
      </c>
      <c r="B726" s="40">
        <v>676</v>
      </c>
      <c r="C726" s="39"/>
      <c r="I726" s="45">
        <v>777</v>
      </c>
      <c r="J726" s="45"/>
      <c r="K726" s="45"/>
    </row>
    <row r="727" spans="1:11" x14ac:dyDescent="0.35">
      <c r="A727" s="85">
        <v>778</v>
      </c>
      <c r="B727" s="40"/>
      <c r="C727" s="39">
        <v>174</v>
      </c>
      <c r="I727" s="45">
        <v>778</v>
      </c>
      <c r="J727" s="45"/>
      <c r="K727" s="45"/>
    </row>
    <row r="728" spans="1:11" x14ac:dyDescent="0.35">
      <c r="A728" s="85">
        <v>779</v>
      </c>
      <c r="B728" s="40">
        <v>831</v>
      </c>
      <c r="C728" s="39"/>
      <c r="I728" s="45">
        <v>779</v>
      </c>
      <c r="J728" s="45"/>
      <c r="K728" s="45"/>
    </row>
    <row r="729" spans="1:11" x14ac:dyDescent="0.35">
      <c r="A729" s="85">
        <v>780</v>
      </c>
      <c r="B729" s="40"/>
      <c r="C729" s="39">
        <v>164</v>
      </c>
      <c r="I729" s="45">
        <v>780</v>
      </c>
      <c r="J729" s="45"/>
      <c r="K729" s="45"/>
    </row>
    <row r="730" spans="1:11" x14ac:dyDescent="0.35">
      <c r="A730" s="85">
        <v>782</v>
      </c>
      <c r="B730" s="40"/>
      <c r="C730" s="39">
        <v>161</v>
      </c>
      <c r="I730" s="45">
        <v>782</v>
      </c>
      <c r="J730" s="45"/>
      <c r="K730" s="45"/>
    </row>
    <row r="731" spans="1:11" x14ac:dyDescent="0.35">
      <c r="A731" s="85">
        <v>783</v>
      </c>
      <c r="B731" s="40"/>
      <c r="C731" s="39">
        <v>138</v>
      </c>
      <c r="I731" s="45">
        <v>783</v>
      </c>
      <c r="J731" s="45"/>
      <c r="K731" s="45"/>
    </row>
    <row r="732" spans="1:11" x14ac:dyDescent="0.35">
      <c r="A732" s="85">
        <v>784</v>
      </c>
      <c r="B732" s="40"/>
      <c r="C732" s="39">
        <v>3308</v>
      </c>
      <c r="I732" s="45">
        <v>784</v>
      </c>
      <c r="J732" s="45"/>
      <c r="K732" s="45"/>
    </row>
    <row r="733" spans="1:11" x14ac:dyDescent="0.35">
      <c r="A733" s="85">
        <v>785</v>
      </c>
      <c r="B733" s="40"/>
      <c r="C733" s="39">
        <v>127</v>
      </c>
      <c r="I733" s="45">
        <v>785</v>
      </c>
      <c r="J733" s="45"/>
      <c r="K733" s="45"/>
    </row>
    <row r="734" spans="1:11" x14ac:dyDescent="0.35">
      <c r="A734" s="85">
        <v>786</v>
      </c>
      <c r="B734" s="40"/>
      <c r="C734" s="39">
        <v>207</v>
      </c>
      <c r="I734" s="45">
        <v>786</v>
      </c>
      <c r="J734" s="45"/>
      <c r="K734" s="45"/>
    </row>
    <row r="735" spans="1:11" x14ac:dyDescent="0.35">
      <c r="A735" s="85">
        <v>787</v>
      </c>
      <c r="B735" s="40">
        <v>859</v>
      </c>
      <c r="C735" s="39"/>
      <c r="I735" s="45">
        <v>787</v>
      </c>
      <c r="J735" s="45"/>
      <c r="K735" s="45"/>
    </row>
    <row r="736" spans="1:11" x14ac:dyDescent="0.35">
      <c r="A736" s="85">
        <v>789</v>
      </c>
      <c r="B736" s="40">
        <v>45</v>
      </c>
      <c r="C736" s="39"/>
      <c r="I736" s="45">
        <v>789</v>
      </c>
      <c r="J736" s="45"/>
      <c r="K736" s="45"/>
    </row>
    <row r="737" spans="1:11" x14ac:dyDescent="0.35">
      <c r="A737" s="85">
        <v>791</v>
      </c>
      <c r="B737" s="40">
        <v>6</v>
      </c>
      <c r="C737" s="39"/>
      <c r="I737" s="45">
        <v>791</v>
      </c>
      <c r="J737" s="45"/>
      <c r="K737" s="45"/>
    </row>
    <row r="738" spans="1:11" x14ac:dyDescent="0.35">
      <c r="A738" s="85">
        <v>792</v>
      </c>
      <c r="B738" s="40">
        <v>7</v>
      </c>
      <c r="C738" s="39"/>
      <c r="I738" s="45">
        <v>792</v>
      </c>
      <c r="J738" s="45"/>
      <c r="K738" s="45"/>
    </row>
    <row r="739" spans="1:11" x14ac:dyDescent="0.35">
      <c r="A739" s="85">
        <v>793</v>
      </c>
      <c r="B739" s="40"/>
      <c r="C739" s="39">
        <v>181</v>
      </c>
      <c r="I739" s="45">
        <v>793</v>
      </c>
      <c r="J739" s="45"/>
      <c r="K739" s="45"/>
    </row>
    <row r="740" spans="1:11" x14ac:dyDescent="0.35">
      <c r="A740" s="85">
        <v>794</v>
      </c>
      <c r="B740" s="40"/>
      <c r="C740" s="39">
        <v>110</v>
      </c>
      <c r="I740" s="45">
        <v>794</v>
      </c>
      <c r="J740" s="45"/>
      <c r="K740" s="45"/>
    </row>
    <row r="741" spans="1:11" x14ac:dyDescent="0.35">
      <c r="A741" s="85">
        <v>795</v>
      </c>
      <c r="B741" s="40">
        <v>31</v>
      </c>
      <c r="C741" s="39"/>
      <c r="I741" s="45">
        <v>795</v>
      </c>
      <c r="J741" s="45"/>
      <c r="K741" s="45"/>
    </row>
    <row r="742" spans="1:11" x14ac:dyDescent="0.35">
      <c r="A742" s="85">
        <v>796</v>
      </c>
      <c r="B742" s="40">
        <v>78</v>
      </c>
      <c r="C742" s="39"/>
      <c r="I742" s="45">
        <v>796</v>
      </c>
      <c r="J742" s="45"/>
      <c r="K742" s="45"/>
    </row>
    <row r="743" spans="1:11" x14ac:dyDescent="0.35">
      <c r="A743" s="85">
        <v>797</v>
      </c>
      <c r="B743" s="40"/>
      <c r="C743" s="39">
        <v>185</v>
      </c>
      <c r="I743" s="45">
        <v>797</v>
      </c>
      <c r="J743" s="45"/>
      <c r="K743" s="45"/>
    </row>
    <row r="744" spans="1:11" x14ac:dyDescent="0.35">
      <c r="A744" s="85">
        <v>798</v>
      </c>
      <c r="B744" s="40"/>
      <c r="C744" s="39">
        <v>121</v>
      </c>
      <c r="I744" s="45">
        <v>798</v>
      </c>
      <c r="J744" s="45"/>
      <c r="K744" s="45"/>
    </row>
    <row r="745" spans="1:11" x14ac:dyDescent="0.35">
      <c r="A745" s="85">
        <v>799</v>
      </c>
      <c r="B745" s="40">
        <v>1225</v>
      </c>
      <c r="C745" s="39"/>
      <c r="I745" s="45">
        <v>799</v>
      </c>
      <c r="J745" s="45"/>
      <c r="K745" s="45"/>
    </row>
    <row r="746" spans="1:11" x14ac:dyDescent="0.35">
      <c r="A746" s="85">
        <v>800</v>
      </c>
      <c r="B746" s="40">
        <v>1</v>
      </c>
      <c r="C746" s="39"/>
      <c r="I746" s="45">
        <v>800</v>
      </c>
      <c r="J746" s="45"/>
      <c r="K746" s="45"/>
    </row>
    <row r="747" spans="1:11" x14ac:dyDescent="0.35">
      <c r="A747" s="85">
        <v>801</v>
      </c>
      <c r="B747" s="40"/>
      <c r="C747" s="39">
        <v>106</v>
      </c>
      <c r="I747" s="45">
        <v>801</v>
      </c>
      <c r="J747" s="45"/>
      <c r="K747" s="45"/>
    </row>
    <row r="748" spans="1:11" x14ac:dyDescent="0.35">
      <c r="A748" s="85">
        <v>802</v>
      </c>
      <c r="B748" s="40"/>
      <c r="C748" s="39">
        <v>142</v>
      </c>
      <c r="I748" s="45">
        <v>802</v>
      </c>
      <c r="J748" s="45"/>
      <c r="K748" s="45"/>
    </row>
    <row r="749" spans="1:11" x14ac:dyDescent="0.35">
      <c r="A749" s="85">
        <v>803</v>
      </c>
      <c r="B749" s="40"/>
      <c r="C749" s="39">
        <v>233</v>
      </c>
      <c r="I749" s="45">
        <v>803</v>
      </c>
      <c r="J749" s="45"/>
      <c r="K749" s="45"/>
    </row>
    <row r="750" spans="1:11" x14ac:dyDescent="0.35">
      <c r="A750" s="85">
        <v>804</v>
      </c>
      <c r="B750" s="40"/>
      <c r="C750" s="39">
        <v>218</v>
      </c>
      <c r="I750" s="45">
        <v>804</v>
      </c>
      <c r="J750" s="45"/>
      <c r="K750" s="45"/>
    </row>
    <row r="751" spans="1:11" x14ac:dyDescent="0.35">
      <c r="A751" s="85">
        <v>805</v>
      </c>
      <c r="B751" s="40">
        <v>67</v>
      </c>
      <c r="C751" s="39"/>
      <c r="I751" s="45">
        <v>805</v>
      </c>
      <c r="J751" s="45"/>
      <c r="K751" s="45"/>
    </row>
    <row r="752" spans="1:11" x14ac:dyDescent="0.35">
      <c r="A752" s="85">
        <v>806</v>
      </c>
      <c r="B752" s="40"/>
      <c r="C752" s="39">
        <v>76</v>
      </c>
      <c r="I752" s="45">
        <v>806</v>
      </c>
      <c r="J752" s="45"/>
      <c r="K752" s="45"/>
    </row>
    <row r="753" spans="1:11" x14ac:dyDescent="0.35">
      <c r="A753" s="85">
        <v>807</v>
      </c>
      <c r="B753" s="40"/>
      <c r="C753" s="39">
        <v>43</v>
      </c>
      <c r="I753" s="45">
        <v>807</v>
      </c>
      <c r="J753" s="45"/>
      <c r="K753" s="45"/>
    </row>
    <row r="754" spans="1:11" x14ac:dyDescent="0.35">
      <c r="A754" s="85">
        <v>808</v>
      </c>
      <c r="B754" s="40">
        <v>19</v>
      </c>
      <c r="C754" s="39"/>
      <c r="I754" s="45">
        <v>808</v>
      </c>
      <c r="J754" s="45"/>
      <c r="K754" s="45"/>
    </row>
    <row r="755" spans="1:11" x14ac:dyDescent="0.35">
      <c r="A755" s="85">
        <v>809</v>
      </c>
      <c r="B755" s="40">
        <v>2108</v>
      </c>
      <c r="C755" s="39"/>
      <c r="I755" s="45">
        <v>809</v>
      </c>
      <c r="J755" s="45"/>
      <c r="K755" s="45"/>
    </row>
    <row r="756" spans="1:11" x14ac:dyDescent="0.35">
      <c r="A756" s="85">
        <v>810</v>
      </c>
      <c r="B756" s="40"/>
      <c r="C756" s="39">
        <v>221</v>
      </c>
      <c r="I756" s="45">
        <v>810</v>
      </c>
      <c r="J756" s="45"/>
      <c r="K756" s="45"/>
    </row>
    <row r="757" spans="1:11" x14ac:dyDescent="0.35">
      <c r="A757" s="85">
        <v>811</v>
      </c>
      <c r="B757" s="40">
        <v>679</v>
      </c>
      <c r="C757" s="39"/>
      <c r="I757" s="45">
        <v>811</v>
      </c>
      <c r="J757" s="45"/>
      <c r="K757" s="45"/>
    </row>
    <row r="758" spans="1:11" x14ac:dyDescent="0.35">
      <c r="A758" s="85">
        <v>812</v>
      </c>
      <c r="B758" s="40"/>
      <c r="C758" s="39">
        <v>2805</v>
      </c>
      <c r="I758" s="45">
        <v>812</v>
      </c>
      <c r="J758" s="45"/>
      <c r="K758" s="45"/>
    </row>
    <row r="759" spans="1:11" x14ac:dyDescent="0.35">
      <c r="A759" s="85">
        <v>813</v>
      </c>
      <c r="B759" s="40"/>
      <c r="C759" s="39">
        <v>68</v>
      </c>
      <c r="I759" s="45">
        <v>813</v>
      </c>
      <c r="J759" s="45"/>
      <c r="K759" s="45"/>
    </row>
    <row r="760" spans="1:11" x14ac:dyDescent="0.35">
      <c r="A760" s="85">
        <v>814</v>
      </c>
      <c r="B760" s="40">
        <v>36</v>
      </c>
      <c r="C760" s="39"/>
      <c r="I760" s="45">
        <v>814</v>
      </c>
      <c r="J760" s="45"/>
      <c r="K760" s="45"/>
    </row>
    <row r="761" spans="1:11" x14ac:dyDescent="0.35">
      <c r="A761" s="85">
        <v>815</v>
      </c>
      <c r="B761" s="40"/>
      <c r="C761" s="39">
        <v>183</v>
      </c>
      <c r="I761" s="45">
        <v>815</v>
      </c>
      <c r="J761" s="45"/>
      <c r="K761" s="45"/>
    </row>
    <row r="762" spans="1:11" x14ac:dyDescent="0.35">
      <c r="A762" s="85">
        <v>816</v>
      </c>
      <c r="B762" s="40"/>
      <c r="C762" s="39">
        <v>133</v>
      </c>
      <c r="I762" s="45">
        <v>816</v>
      </c>
      <c r="J762" s="45"/>
      <c r="K762" s="45"/>
    </row>
    <row r="763" spans="1:11" x14ac:dyDescent="0.35">
      <c r="A763" s="85">
        <v>817</v>
      </c>
      <c r="B763" s="40"/>
      <c r="C763" s="39">
        <v>2489</v>
      </c>
      <c r="I763" s="45">
        <v>817</v>
      </c>
      <c r="J763" s="45"/>
      <c r="K763" s="45"/>
    </row>
    <row r="764" spans="1:11" x14ac:dyDescent="0.35">
      <c r="A764" s="85">
        <v>818</v>
      </c>
      <c r="B764" s="40"/>
      <c r="C764" s="39">
        <v>69</v>
      </c>
      <c r="I764" s="45">
        <v>818</v>
      </c>
      <c r="J764" s="45"/>
      <c r="K764" s="45"/>
    </row>
    <row r="765" spans="1:11" x14ac:dyDescent="0.35">
      <c r="A765" s="85">
        <v>819</v>
      </c>
      <c r="B765" s="40">
        <v>47</v>
      </c>
      <c r="C765" s="39"/>
      <c r="I765" s="45">
        <v>819</v>
      </c>
      <c r="J765" s="45"/>
      <c r="K765" s="45"/>
    </row>
    <row r="766" spans="1:11" x14ac:dyDescent="0.35">
      <c r="A766" s="85">
        <v>820</v>
      </c>
      <c r="B766" s="40"/>
      <c r="C766" s="39">
        <v>279</v>
      </c>
      <c r="I766" s="45">
        <v>820</v>
      </c>
      <c r="J766" s="45"/>
      <c r="K766" s="45"/>
    </row>
    <row r="767" spans="1:11" x14ac:dyDescent="0.35">
      <c r="A767" s="85">
        <v>821</v>
      </c>
      <c r="B767" s="40"/>
      <c r="C767" s="39">
        <v>210</v>
      </c>
      <c r="I767" s="45">
        <v>821</v>
      </c>
      <c r="J767" s="45"/>
      <c r="K767" s="45"/>
    </row>
    <row r="768" spans="1:11" x14ac:dyDescent="0.35">
      <c r="A768" s="85">
        <v>822</v>
      </c>
      <c r="B768" s="40"/>
      <c r="C768" s="39">
        <v>2100</v>
      </c>
      <c r="I768" s="45">
        <v>822</v>
      </c>
      <c r="J768" s="45"/>
      <c r="K768" s="45"/>
    </row>
    <row r="769" spans="1:11" x14ac:dyDescent="0.35">
      <c r="A769" s="85">
        <v>823</v>
      </c>
      <c r="B769" s="40"/>
      <c r="C769" s="39">
        <v>252</v>
      </c>
      <c r="I769" s="45">
        <v>823</v>
      </c>
      <c r="J769" s="45"/>
      <c r="K769" s="45"/>
    </row>
    <row r="770" spans="1:11" x14ac:dyDescent="0.35">
      <c r="A770" s="85">
        <v>824</v>
      </c>
      <c r="B770" s="40"/>
      <c r="C770" s="39">
        <v>1280</v>
      </c>
      <c r="I770" s="45">
        <v>824</v>
      </c>
      <c r="J770" s="45"/>
      <c r="K770" s="45"/>
    </row>
    <row r="771" spans="1:11" x14ac:dyDescent="0.35">
      <c r="A771" s="85">
        <v>825</v>
      </c>
      <c r="B771" s="40"/>
      <c r="C771" s="39">
        <v>157</v>
      </c>
      <c r="I771" s="45">
        <v>825</v>
      </c>
      <c r="J771" s="45"/>
      <c r="K771" s="45"/>
    </row>
    <row r="772" spans="1:11" x14ac:dyDescent="0.35">
      <c r="A772" s="85">
        <v>826</v>
      </c>
      <c r="B772" s="40"/>
      <c r="C772" s="39">
        <v>194</v>
      </c>
      <c r="I772" s="45">
        <v>826</v>
      </c>
      <c r="J772" s="45"/>
      <c r="K772" s="45"/>
    </row>
    <row r="773" spans="1:11" x14ac:dyDescent="0.35">
      <c r="A773" s="85">
        <v>827</v>
      </c>
      <c r="B773" s="40"/>
      <c r="C773" s="39">
        <v>82</v>
      </c>
      <c r="I773" s="45">
        <v>827</v>
      </c>
      <c r="J773" s="45"/>
      <c r="K773" s="45"/>
    </row>
    <row r="774" spans="1:11" x14ac:dyDescent="0.35">
      <c r="A774" s="85">
        <v>828</v>
      </c>
      <c r="B774" s="40">
        <v>70</v>
      </c>
      <c r="C774" s="39"/>
      <c r="I774" s="45">
        <v>828</v>
      </c>
      <c r="J774" s="45"/>
      <c r="K774" s="45"/>
    </row>
    <row r="775" spans="1:11" x14ac:dyDescent="0.35">
      <c r="A775" s="85">
        <v>829</v>
      </c>
      <c r="B775" s="40">
        <v>154</v>
      </c>
      <c r="C775" s="39"/>
      <c r="I775" s="45">
        <v>829</v>
      </c>
      <c r="J775" s="45"/>
      <c r="K775" s="45"/>
    </row>
    <row r="776" spans="1:11" x14ac:dyDescent="0.35">
      <c r="A776" s="85">
        <v>830</v>
      </c>
      <c r="B776" s="40">
        <v>22</v>
      </c>
      <c r="C776" s="39"/>
      <c r="I776" s="45">
        <v>830</v>
      </c>
      <c r="J776" s="45"/>
      <c r="K776" s="45"/>
    </row>
    <row r="777" spans="1:11" x14ac:dyDescent="0.35">
      <c r="A777" s="85">
        <v>831</v>
      </c>
      <c r="B777" s="40"/>
      <c r="C777" s="39">
        <v>4233</v>
      </c>
      <c r="I777" s="45">
        <v>831</v>
      </c>
      <c r="J777" s="45"/>
      <c r="K777" s="45"/>
    </row>
    <row r="778" spans="1:11" x14ac:dyDescent="0.35">
      <c r="A778" s="85">
        <v>832</v>
      </c>
      <c r="B778" s="40"/>
      <c r="C778" s="39">
        <v>1297</v>
      </c>
      <c r="I778" s="45">
        <v>832</v>
      </c>
      <c r="J778" s="45"/>
      <c r="K778" s="45"/>
    </row>
    <row r="779" spans="1:11" x14ac:dyDescent="0.35">
      <c r="A779" s="85">
        <v>833</v>
      </c>
      <c r="B779" s="40"/>
      <c r="C779" s="39">
        <v>165</v>
      </c>
      <c r="I779" s="45">
        <v>833</v>
      </c>
      <c r="J779" s="45"/>
      <c r="K779" s="45"/>
    </row>
    <row r="780" spans="1:11" x14ac:dyDescent="0.35">
      <c r="A780" s="85">
        <v>834</v>
      </c>
      <c r="B780" s="40"/>
      <c r="C780" s="39">
        <v>119</v>
      </c>
      <c r="I780" s="45">
        <v>834</v>
      </c>
      <c r="J780" s="45"/>
      <c r="K780" s="45"/>
    </row>
    <row r="781" spans="1:11" x14ac:dyDescent="0.35">
      <c r="A781" s="85">
        <v>835</v>
      </c>
      <c r="B781" s="40">
        <v>1758</v>
      </c>
      <c r="C781" s="39"/>
      <c r="I781" s="45">
        <v>835</v>
      </c>
      <c r="J781" s="45"/>
      <c r="K781" s="45"/>
    </row>
    <row r="782" spans="1:11" x14ac:dyDescent="0.35">
      <c r="A782" s="85">
        <v>836</v>
      </c>
      <c r="B782" s="40">
        <v>94</v>
      </c>
      <c r="C782" s="39"/>
      <c r="I782" s="45">
        <v>836</v>
      </c>
      <c r="J782" s="45"/>
      <c r="K782" s="45"/>
    </row>
    <row r="783" spans="1:11" x14ac:dyDescent="0.35">
      <c r="A783" s="85">
        <v>837</v>
      </c>
      <c r="B783" s="40"/>
      <c r="C783" s="39">
        <v>1797</v>
      </c>
      <c r="I783" s="45">
        <v>837</v>
      </c>
      <c r="J783" s="45"/>
      <c r="K783" s="45"/>
    </row>
    <row r="784" spans="1:11" x14ac:dyDescent="0.35">
      <c r="A784" s="85">
        <v>838</v>
      </c>
      <c r="B784" s="40"/>
      <c r="C784" s="39">
        <v>261</v>
      </c>
      <c r="I784" s="45">
        <v>838</v>
      </c>
      <c r="J784" s="45"/>
      <c r="K784" s="45"/>
    </row>
    <row r="785" spans="1:11" x14ac:dyDescent="0.35">
      <c r="A785" s="85">
        <v>839</v>
      </c>
      <c r="B785" s="40"/>
      <c r="C785" s="39">
        <v>157</v>
      </c>
      <c r="I785" s="45">
        <v>839</v>
      </c>
      <c r="J785" s="45"/>
      <c r="K785" s="45"/>
    </row>
    <row r="786" spans="1:11" x14ac:dyDescent="0.35">
      <c r="A786" s="85">
        <v>840</v>
      </c>
      <c r="B786" s="40"/>
      <c r="C786" s="39">
        <v>3533</v>
      </c>
      <c r="I786" s="45">
        <v>840</v>
      </c>
      <c r="J786" s="45"/>
      <c r="K786" s="45"/>
    </row>
    <row r="787" spans="1:11" x14ac:dyDescent="0.35">
      <c r="A787" s="85">
        <v>841</v>
      </c>
      <c r="B787" s="40"/>
      <c r="C787" s="39">
        <v>155</v>
      </c>
      <c r="I787" s="45">
        <v>841</v>
      </c>
      <c r="J787" s="45"/>
      <c r="K787" s="45"/>
    </row>
    <row r="788" spans="1:11" x14ac:dyDescent="0.35">
      <c r="A788" s="85">
        <v>842</v>
      </c>
      <c r="B788" s="40"/>
      <c r="C788" s="39">
        <v>132</v>
      </c>
      <c r="I788" s="45">
        <v>842</v>
      </c>
      <c r="J788" s="45"/>
      <c r="K788" s="45"/>
    </row>
    <row r="789" spans="1:11" x14ac:dyDescent="0.35">
      <c r="A789" s="85">
        <v>843</v>
      </c>
      <c r="B789" s="40">
        <v>33</v>
      </c>
      <c r="C789" s="39"/>
      <c r="I789" s="45">
        <v>843</v>
      </c>
      <c r="J789" s="45"/>
      <c r="K789" s="45"/>
    </row>
    <row r="790" spans="1:11" x14ac:dyDescent="0.35">
      <c r="A790" s="85">
        <v>845</v>
      </c>
      <c r="B790" s="40"/>
      <c r="C790" s="39">
        <v>1354</v>
      </c>
      <c r="I790" s="45">
        <v>845</v>
      </c>
      <c r="J790" s="45"/>
      <c r="K790" s="45"/>
    </row>
    <row r="791" spans="1:11" x14ac:dyDescent="0.35">
      <c r="A791" s="85">
        <v>846</v>
      </c>
      <c r="B791" s="40"/>
      <c r="C791" s="39">
        <v>48</v>
      </c>
      <c r="I791" s="45">
        <v>846</v>
      </c>
      <c r="J791" s="45"/>
      <c r="K791" s="45"/>
    </row>
    <row r="792" spans="1:11" x14ac:dyDescent="0.35">
      <c r="A792" s="85">
        <v>847</v>
      </c>
      <c r="B792" s="40"/>
      <c r="C792" s="39">
        <v>110</v>
      </c>
      <c r="I792" s="45">
        <v>847</v>
      </c>
      <c r="J792" s="45"/>
      <c r="K792" s="45"/>
    </row>
    <row r="793" spans="1:11" x14ac:dyDescent="0.35">
      <c r="A793" s="85">
        <v>848</v>
      </c>
      <c r="B793" s="40"/>
      <c r="C793" s="39">
        <v>172</v>
      </c>
      <c r="I793" s="45">
        <v>848</v>
      </c>
      <c r="J793" s="45"/>
      <c r="K793" s="45"/>
    </row>
    <row r="794" spans="1:11" x14ac:dyDescent="0.35">
      <c r="A794" s="85">
        <v>849</v>
      </c>
      <c r="B794" s="40"/>
      <c r="C794" s="39">
        <v>307</v>
      </c>
      <c r="I794" s="45">
        <v>849</v>
      </c>
      <c r="J794" s="45"/>
      <c r="K794" s="45"/>
    </row>
    <row r="795" spans="1:11" x14ac:dyDescent="0.35">
      <c r="A795" s="85">
        <v>850</v>
      </c>
      <c r="B795" s="40">
        <v>1</v>
      </c>
      <c r="C795" s="39"/>
      <c r="I795" s="45">
        <v>850</v>
      </c>
      <c r="J795" s="45"/>
      <c r="K795" s="45"/>
    </row>
    <row r="796" spans="1:11" x14ac:dyDescent="0.35">
      <c r="A796" s="85">
        <v>851</v>
      </c>
      <c r="B796" s="40"/>
      <c r="C796" s="39">
        <v>160</v>
      </c>
      <c r="I796" s="45">
        <v>851</v>
      </c>
      <c r="J796" s="45"/>
      <c r="K796" s="45"/>
    </row>
    <row r="797" spans="1:11" x14ac:dyDescent="0.35">
      <c r="A797" s="85">
        <v>852</v>
      </c>
      <c r="B797" s="40">
        <v>31</v>
      </c>
      <c r="C797" s="39"/>
      <c r="I797" s="45">
        <v>852</v>
      </c>
      <c r="J797" s="45"/>
      <c r="K797" s="45"/>
    </row>
    <row r="798" spans="1:11" x14ac:dyDescent="0.35">
      <c r="A798" s="85">
        <v>853</v>
      </c>
      <c r="B798" s="40"/>
      <c r="C798" s="39">
        <v>1467</v>
      </c>
      <c r="I798" s="45">
        <v>853</v>
      </c>
      <c r="J798" s="45"/>
      <c r="K798" s="45"/>
    </row>
    <row r="799" spans="1:11" x14ac:dyDescent="0.35">
      <c r="A799" s="85">
        <v>854</v>
      </c>
      <c r="B799" s="40"/>
      <c r="C799" s="39">
        <v>2662</v>
      </c>
      <c r="I799" s="45">
        <v>854</v>
      </c>
      <c r="J799" s="45"/>
      <c r="K799" s="45"/>
    </row>
    <row r="800" spans="1:11" x14ac:dyDescent="0.35">
      <c r="A800" s="85">
        <v>855</v>
      </c>
      <c r="B800" s="40"/>
      <c r="C800" s="39">
        <v>452</v>
      </c>
      <c r="I800" s="45">
        <v>855</v>
      </c>
      <c r="J800" s="45"/>
      <c r="K800" s="45"/>
    </row>
    <row r="801" spans="1:11" x14ac:dyDescent="0.35">
      <c r="A801" s="85">
        <v>856</v>
      </c>
      <c r="B801" s="40"/>
      <c r="C801" s="39">
        <v>158</v>
      </c>
      <c r="I801" s="45">
        <v>856</v>
      </c>
      <c r="J801" s="45"/>
      <c r="K801" s="45"/>
    </row>
    <row r="802" spans="1:11" x14ac:dyDescent="0.35">
      <c r="A802" s="85">
        <v>857</v>
      </c>
      <c r="B802" s="40"/>
      <c r="C802" s="39">
        <v>225</v>
      </c>
      <c r="I802" s="45">
        <v>857</v>
      </c>
      <c r="J802" s="45"/>
      <c r="K802" s="45"/>
    </row>
    <row r="803" spans="1:11" x14ac:dyDescent="0.35">
      <c r="A803" s="85">
        <v>858</v>
      </c>
      <c r="B803" s="40">
        <v>35</v>
      </c>
      <c r="C803" s="39"/>
      <c r="I803" s="45">
        <v>858</v>
      </c>
      <c r="J803" s="45"/>
      <c r="K803" s="45"/>
    </row>
    <row r="804" spans="1:11" x14ac:dyDescent="0.35">
      <c r="A804" s="85">
        <v>859</v>
      </c>
      <c r="B804" s="40">
        <v>63</v>
      </c>
      <c r="C804" s="39"/>
      <c r="I804" s="45">
        <v>859</v>
      </c>
      <c r="J804" s="45"/>
      <c r="K804" s="45"/>
    </row>
    <row r="805" spans="1:11" x14ac:dyDescent="0.35">
      <c r="A805" s="85">
        <v>860</v>
      </c>
      <c r="B805" s="40"/>
      <c r="C805" s="39">
        <v>65</v>
      </c>
      <c r="I805" s="45">
        <v>860</v>
      </c>
      <c r="J805" s="45"/>
      <c r="K805" s="45"/>
    </row>
    <row r="806" spans="1:11" x14ac:dyDescent="0.35">
      <c r="A806" s="85">
        <v>861</v>
      </c>
      <c r="B806" s="40"/>
      <c r="C806" s="39">
        <v>163</v>
      </c>
      <c r="I806" s="45">
        <v>861</v>
      </c>
      <c r="J806" s="45"/>
      <c r="K806" s="45"/>
    </row>
    <row r="807" spans="1:11" x14ac:dyDescent="0.35">
      <c r="A807" s="85">
        <v>862</v>
      </c>
      <c r="B807" s="40"/>
      <c r="C807" s="39">
        <v>85</v>
      </c>
      <c r="I807" s="45">
        <v>862</v>
      </c>
      <c r="J807" s="45"/>
      <c r="K807" s="45"/>
    </row>
    <row r="808" spans="1:11" x14ac:dyDescent="0.35">
      <c r="A808" s="85">
        <v>863</v>
      </c>
      <c r="B808" s="40"/>
      <c r="C808" s="39">
        <v>217</v>
      </c>
      <c r="I808" s="45">
        <v>863</v>
      </c>
      <c r="J808" s="45"/>
      <c r="K808" s="45"/>
    </row>
    <row r="809" spans="1:11" x14ac:dyDescent="0.35">
      <c r="A809" s="85">
        <v>864</v>
      </c>
      <c r="B809" s="40"/>
      <c r="C809" s="39">
        <v>150</v>
      </c>
      <c r="I809" s="45">
        <v>864</v>
      </c>
      <c r="J809" s="45"/>
      <c r="K809" s="45"/>
    </row>
    <row r="810" spans="1:11" x14ac:dyDescent="0.35">
      <c r="A810" s="85">
        <v>865</v>
      </c>
      <c r="B810" s="40"/>
      <c r="C810" s="39">
        <v>3272</v>
      </c>
      <c r="I810" s="45">
        <v>865</v>
      </c>
      <c r="J810" s="45"/>
      <c r="K810" s="45"/>
    </row>
    <row r="811" spans="1:11" x14ac:dyDescent="0.35">
      <c r="A811" s="85">
        <v>867</v>
      </c>
      <c r="B811" s="40"/>
      <c r="C811" s="39">
        <v>300</v>
      </c>
      <c r="I811" s="45">
        <v>867</v>
      </c>
      <c r="J811" s="45"/>
      <c r="K811" s="45"/>
    </row>
    <row r="812" spans="1:11" x14ac:dyDescent="0.35">
      <c r="A812" s="85">
        <v>868</v>
      </c>
      <c r="B812" s="40"/>
      <c r="C812" s="39">
        <v>126</v>
      </c>
      <c r="I812" s="45">
        <v>868</v>
      </c>
      <c r="J812" s="45"/>
      <c r="K812" s="45"/>
    </row>
    <row r="813" spans="1:11" x14ac:dyDescent="0.35">
      <c r="A813" s="85">
        <v>869</v>
      </c>
      <c r="B813" s="40">
        <v>526</v>
      </c>
      <c r="C813" s="39"/>
      <c r="I813" s="45">
        <v>869</v>
      </c>
      <c r="J813" s="45"/>
      <c r="K813" s="45"/>
    </row>
    <row r="814" spans="1:11" x14ac:dyDescent="0.35">
      <c r="A814" s="85">
        <v>870</v>
      </c>
      <c r="B814" s="40">
        <v>121</v>
      </c>
      <c r="C814" s="39"/>
      <c r="I814" s="45">
        <v>870</v>
      </c>
      <c r="J814" s="45"/>
      <c r="K814" s="45"/>
    </row>
    <row r="815" spans="1:11" x14ac:dyDescent="0.35">
      <c r="A815" s="85">
        <v>871</v>
      </c>
      <c r="B815" s="40"/>
      <c r="C815" s="39">
        <v>2320</v>
      </c>
      <c r="I815" s="45">
        <v>871</v>
      </c>
      <c r="J815" s="45"/>
      <c r="K815" s="45"/>
    </row>
    <row r="816" spans="1:11" x14ac:dyDescent="0.35">
      <c r="A816" s="85">
        <v>872</v>
      </c>
      <c r="B816" s="40"/>
      <c r="C816" s="39">
        <v>81</v>
      </c>
      <c r="I816" s="45">
        <v>872</v>
      </c>
      <c r="J816" s="45"/>
      <c r="K816" s="45"/>
    </row>
    <row r="817" spans="1:11" x14ac:dyDescent="0.35">
      <c r="A817" s="85">
        <v>873</v>
      </c>
      <c r="B817" s="40"/>
      <c r="C817" s="39">
        <v>1887</v>
      </c>
      <c r="I817" s="45">
        <v>873</v>
      </c>
      <c r="J817" s="45"/>
      <c r="K817" s="45"/>
    </row>
    <row r="818" spans="1:11" x14ac:dyDescent="0.35">
      <c r="A818" s="85">
        <v>874</v>
      </c>
      <c r="B818" s="40"/>
      <c r="C818" s="39">
        <v>4358</v>
      </c>
      <c r="I818" s="45">
        <v>874</v>
      </c>
      <c r="J818" s="45"/>
      <c r="K818" s="45"/>
    </row>
    <row r="819" spans="1:11" x14ac:dyDescent="0.35">
      <c r="A819" s="85">
        <v>875</v>
      </c>
      <c r="B819" s="40">
        <v>67</v>
      </c>
      <c r="C819" s="39"/>
      <c r="I819" s="45">
        <v>875</v>
      </c>
      <c r="J819" s="45"/>
      <c r="K819" s="45"/>
    </row>
    <row r="820" spans="1:11" x14ac:dyDescent="0.35">
      <c r="A820" s="85">
        <v>876</v>
      </c>
      <c r="B820" s="40">
        <v>57</v>
      </c>
      <c r="C820" s="39"/>
      <c r="I820" s="45">
        <v>876</v>
      </c>
      <c r="J820" s="45"/>
      <c r="K820" s="45"/>
    </row>
    <row r="821" spans="1:11" x14ac:dyDescent="0.35">
      <c r="A821" s="85">
        <v>877</v>
      </c>
      <c r="B821" s="40">
        <v>1229</v>
      </c>
      <c r="C821" s="39"/>
      <c r="I821" s="45">
        <v>877</v>
      </c>
      <c r="J821" s="45"/>
      <c r="K821" s="45"/>
    </row>
    <row r="822" spans="1:11" x14ac:dyDescent="0.35">
      <c r="A822" s="85">
        <v>878</v>
      </c>
      <c r="B822" s="40">
        <v>12</v>
      </c>
      <c r="C822" s="39"/>
      <c r="I822" s="45">
        <v>878</v>
      </c>
      <c r="J822" s="45"/>
      <c r="K822" s="45"/>
    </row>
    <row r="823" spans="1:11" x14ac:dyDescent="0.35">
      <c r="A823" s="85">
        <v>879</v>
      </c>
      <c r="B823" s="40"/>
      <c r="C823" s="39">
        <v>53</v>
      </c>
      <c r="I823" s="45">
        <v>879</v>
      </c>
      <c r="J823" s="45"/>
      <c r="K823" s="45"/>
    </row>
    <row r="824" spans="1:11" x14ac:dyDescent="0.35">
      <c r="A824" s="85">
        <v>880</v>
      </c>
      <c r="B824" s="40"/>
      <c r="C824" s="39">
        <v>2414</v>
      </c>
      <c r="I824" s="45">
        <v>880</v>
      </c>
      <c r="J824" s="45"/>
      <c r="K824" s="45"/>
    </row>
    <row r="825" spans="1:11" x14ac:dyDescent="0.35">
      <c r="A825" s="85">
        <v>881</v>
      </c>
      <c r="B825" s="40">
        <v>452</v>
      </c>
      <c r="C825" s="39"/>
      <c r="I825" s="45">
        <v>881</v>
      </c>
      <c r="J825" s="45"/>
      <c r="K825" s="45"/>
    </row>
    <row r="826" spans="1:11" x14ac:dyDescent="0.35">
      <c r="A826" s="85">
        <v>882</v>
      </c>
      <c r="B826" s="40"/>
      <c r="C826" s="39">
        <v>80</v>
      </c>
      <c r="I826" s="45">
        <v>882</v>
      </c>
      <c r="J826" s="45"/>
      <c r="K826" s="45"/>
    </row>
    <row r="827" spans="1:11" x14ac:dyDescent="0.35">
      <c r="A827" s="85">
        <v>883</v>
      </c>
      <c r="B827" s="40"/>
      <c r="C827" s="39">
        <v>193</v>
      </c>
      <c r="I827" s="45">
        <v>883</v>
      </c>
      <c r="J827" s="45"/>
      <c r="K827" s="45"/>
    </row>
    <row r="828" spans="1:11" x14ac:dyDescent="0.35">
      <c r="A828" s="85">
        <v>884</v>
      </c>
      <c r="B828" s="40">
        <v>1886</v>
      </c>
      <c r="C828" s="39"/>
      <c r="I828" s="45">
        <v>884</v>
      </c>
      <c r="J828" s="45"/>
      <c r="K828" s="45"/>
    </row>
    <row r="829" spans="1:11" x14ac:dyDescent="0.35">
      <c r="A829" s="85">
        <v>885</v>
      </c>
      <c r="B829" s="40"/>
      <c r="C829" s="39">
        <v>52</v>
      </c>
      <c r="I829" s="45">
        <v>885</v>
      </c>
      <c r="J829" s="45"/>
      <c r="K829" s="45"/>
    </row>
    <row r="830" spans="1:11" x14ac:dyDescent="0.35">
      <c r="A830" s="85">
        <v>886</v>
      </c>
      <c r="B830" s="40">
        <v>1825</v>
      </c>
      <c r="C830" s="39"/>
      <c r="I830" s="45">
        <v>886</v>
      </c>
      <c r="J830" s="45"/>
      <c r="K830" s="45"/>
    </row>
    <row r="831" spans="1:11" x14ac:dyDescent="0.35">
      <c r="A831" s="85">
        <v>887</v>
      </c>
      <c r="B831" s="40">
        <v>31</v>
      </c>
      <c r="C831" s="39"/>
      <c r="I831" s="45">
        <v>887</v>
      </c>
      <c r="J831" s="45"/>
      <c r="K831" s="45"/>
    </row>
    <row r="832" spans="1:11" x14ac:dyDescent="0.35">
      <c r="A832" s="85">
        <v>888</v>
      </c>
      <c r="B832" s="40"/>
      <c r="C832" s="39">
        <v>290</v>
      </c>
      <c r="I832" s="45">
        <v>888</v>
      </c>
      <c r="J832" s="45"/>
      <c r="K832" s="45"/>
    </row>
    <row r="833" spans="1:11" x14ac:dyDescent="0.35">
      <c r="A833" s="85">
        <v>889</v>
      </c>
      <c r="B833" s="40"/>
      <c r="C833" s="39">
        <v>122</v>
      </c>
      <c r="I833" s="45">
        <v>889</v>
      </c>
      <c r="J833" s="45"/>
      <c r="K833" s="45"/>
    </row>
    <row r="834" spans="1:11" x14ac:dyDescent="0.35">
      <c r="A834" s="85">
        <v>890</v>
      </c>
      <c r="B834" s="40"/>
      <c r="C834" s="39">
        <v>1470</v>
      </c>
      <c r="I834" s="45">
        <v>890</v>
      </c>
      <c r="J834" s="45"/>
      <c r="K834" s="45"/>
    </row>
    <row r="835" spans="1:11" x14ac:dyDescent="0.35">
      <c r="A835" s="85">
        <v>891</v>
      </c>
      <c r="B835" s="40"/>
      <c r="C835" s="39">
        <v>165</v>
      </c>
      <c r="I835" s="45">
        <v>891</v>
      </c>
      <c r="J835" s="45"/>
      <c r="K835" s="45"/>
    </row>
    <row r="836" spans="1:11" x14ac:dyDescent="0.35">
      <c r="A836" s="85">
        <v>892</v>
      </c>
      <c r="B836" s="40"/>
      <c r="C836" s="39">
        <v>182</v>
      </c>
      <c r="I836" s="45">
        <v>892</v>
      </c>
      <c r="J836" s="45"/>
      <c r="K836" s="45"/>
    </row>
    <row r="837" spans="1:11" x14ac:dyDescent="0.35">
      <c r="A837" s="85">
        <v>893</v>
      </c>
      <c r="B837" s="40"/>
      <c r="C837" s="39">
        <v>199</v>
      </c>
      <c r="I837" s="45">
        <v>893</v>
      </c>
      <c r="J837" s="45"/>
      <c r="K837" s="45"/>
    </row>
    <row r="838" spans="1:11" x14ac:dyDescent="0.35">
      <c r="A838" s="85">
        <v>894</v>
      </c>
      <c r="B838" s="40"/>
      <c r="C838" s="39">
        <v>56</v>
      </c>
      <c r="I838" s="45">
        <v>894</v>
      </c>
      <c r="J838" s="45"/>
      <c r="K838" s="45"/>
    </row>
    <row r="839" spans="1:11" x14ac:dyDescent="0.35">
      <c r="A839" s="85">
        <v>895</v>
      </c>
      <c r="B839" s="40">
        <v>107</v>
      </c>
      <c r="C839" s="39"/>
      <c r="I839" s="45">
        <v>895</v>
      </c>
      <c r="J839" s="45"/>
      <c r="K839" s="45"/>
    </row>
    <row r="840" spans="1:11" x14ac:dyDescent="0.35">
      <c r="A840" s="85">
        <v>896</v>
      </c>
      <c r="B840" s="40"/>
      <c r="C840" s="39">
        <v>1460</v>
      </c>
      <c r="I840" s="45">
        <v>896</v>
      </c>
      <c r="J840" s="45"/>
      <c r="K840" s="45"/>
    </row>
    <row r="841" spans="1:11" x14ac:dyDescent="0.35">
      <c r="A841" s="85">
        <v>897</v>
      </c>
      <c r="B841" s="40">
        <v>27</v>
      </c>
      <c r="C841" s="39"/>
      <c r="I841" s="45">
        <v>897</v>
      </c>
      <c r="J841" s="45"/>
      <c r="K841" s="45"/>
    </row>
    <row r="842" spans="1:11" x14ac:dyDescent="0.35">
      <c r="A842" s="85">
        <v>898</v>
      </c>
      <c r="B842" s="40">
        <v>1221</v>
      </c>
      <c r="C842" s="39"/>
      <c r="I842" s="45">
        <v>898</v>
      </c>
      <c r="J842" s="45"/>
      <c r="K842" s="45"/>
    </row>
    <row r="843" spans="1:11" x14ac:dyDescent="0.35">
      <c r="A843" s="85">
        <v>899</v>
      </c>
      <c r="B843" s="40"/>
      <c r="C843" s="39">
        <v>123</v>
      </c>
      <c r="I843" s="45">
        <v>899</v>
      </c>
      <c r="J843" s="45"/>
      <c r="K843" s="45"/>
    </row>
    <row r="844" spans="1:11" x14ac:dyDescent="0.35">
      <c r="A844" s="85">
        <v>900</v>
      </c>
      <c r="B844" s="40">
        <v>1</v>
      </c>
      <c r="C844" s="39"/>
      <c r="I844" s="45">
        <v>900</v>
      </c>
      <c r="J844" s="45"/>
      <c r="K844" s="45"/>
    </row>
    <row r="845" spans="1:11" x14ac:dyDescent="0.35">
      <c r="A845" s="85">
        <v>901</v>
      </c>
      <c r="B845" s="40"/>
      <c r="C845" s="39">
        <v>159</v>
      </c>
      <c r="I845" s="45">
        <v>901</v>
      </c>
      <c r="J845" s="45"/>
      <c r="K845" s="45"/>
    </row>
    <row r="846" spans="1:11" x14ac:dyDescent="0.35">
      <c r="A846" s="85">
        <v>902</v>
      </c>
      <c r="B846" s="40"/>
      <c r="C846" s="39">
        <v>110</v>
      </c>
      <c r="I846" s="45">
        <v>902</v>
      </c>
      <c r="J846" s="45"/>
      <c r="K846" s="45"/>
    </row>
    <row r="847" spans="1:11" x14ac:dyDescent="0.35">
      <c r="A847" s="85">
        <v>904</v>
      </c>
      <c r="B847" s="40">
        <v>16</v>
      </c>
      <c r="C847" s="39"/>
      <c r="I847" s="45">
        <v>904</v>
      </c>
      <c r="J847" s="45"/>
      <c r="K847" s="45"/>
    </row>
    <row r="848" spans="1:11" x14ac:dyDescent="0.35">
      <c r="A848" s="85">
        <v>905</v>
      </c>
      <c r="B848" s="40"/>
      <c r="C848" s="39">
        <v>236</v>
      </c>
      <c r="I848" s="45">
        <v>905</v>
      </c>
      <c r="J848" s="45"/>
      <c r="K848" s="45"/>
    </row>
    <row r="849" spans="1:11" x14ac:dyDescent="0.35">
      <c r="A849" s="85">
        <v>906</v>
      </c>
      <c r="B849" s="40"/>
      <c r="C849" s="39">
        <v>191</v>
      </c>
      <c r="I849" s="45">
        <v>906</v>
      </c>
      <c r="J849" s="45"/>
      <c r="K849" s="45"/>
    </row>
    <row r="850" spans="1:11" x14ac:dyDescent="0.35">
      <c r="A850" s="85">
        <v>907</v>
      </c>
      <c r="B850" s="40">
        <v>41</v>
      </c>
      <c r="C850" s="39"/>
      <c r="I850" s="45">
        <v>907</v>
      </c>
      <c r="J850" s="45"/>
      <c r="K850" s="45"/>
    </row>
    <row r="851" spans="1:11" x14ac:dyDescent="0.35">
      <c r="A851" s="85">
        <v>908</v>
      </c>
      <c r="B851" s="40"/>
      <c r="C851" s="39">
        <v>3934</v>
      </c>
      <c r="I851" s="45">
        <v>908</v>
      </c>
      <c r="J851" s="45"/>
      <c r="K851" s="45"/>
    </row>
    <row r="852" spans="1:11" x14ac:dyDescent="0.35">
      <c r="A852" s="85">
        <v>909</v>
      </c>
      <c r="B852" s="40"/>
      <c r="C852" s="39">
        <v>80</v>
      </c>
      <c r="I852" s="45">
        <v>909</v>
      </c>
      <c r="J852" s="45"/>
      <c r="K852" s="45"/>
    </row>
    <row r="853" spans="1:11" x14ac:dyDescent="0.35">
      <c r="A853" s="85">
        <v>911</v>
      </c>
      <c r="B853" s="40"/>
      <c r="C853" s="39">
        <v>462</v>
      </c>
      <c r="I853" s="45">
        <v>911</v>
      </c>
      <c r="J853" s="45"/>
      <c r="K853" s="45"/>
    </row>
    <row r="854" spans="1:11" x14ac:dyDescent="0.35">
      <c r="A854" s="85">
        <v>912</v>
      </c>
      <c r="B854" s="40"/>
      <c r="C854" s="39">
        <v>179</v>
      </c>
      <c r="I854" s="45">
        <v>912</v>
      </c>
      <c r="J854" s="45"/>
      <c r="K854" s="45"/>
    </row>
    <row r="855" spans="1:11" x14ac:dyDescent="0.35">
      <c r="A855" s="85">
        <v>913</v>
      </c>
      <c r="B855" s="40">
        <v>523</v>
      </c>
      <c r="C855" s="39"/>
      <c r="I855" s="45">
        <v>913</v>
      </c>
      <c r="J855" s="45"/>
      <c r="K855" s="45"/>
    </row>
    <row r="856" spans="1:11" x14ac:dyDescent="0.35">
      <c r="A856" s="85">
        <v>914</v>
      </c>
      <c r="B856" s="40">
        <v>141</v>
      </c>
      <c r="C856" s="39"/>
      <c r="I856" s="45">
        <v>914</v>
      </c>
      <c r="J856" s="45"/>
      <c r="K856" s="45"/>
    </row>
    <row r="857" spans="1:11" x14ac:dyDescent="0.35">
      <c r="A857" s="85">
        <v>915</v>
      </c>
      <c r="B857" s="40"/>
      <c r="C857" s="39">
        <v>1866</v>
      </c>
      <c r="I857" s="45">
        <v>915</v>
      </c>
      <c r="J857" s="45"/>
      <c r="K857" s="45"/>
    </row>
    <row r="858" spans="1:11" x14ac:dyDescent="0.35">
      <c r="A858" s="85">
        <v>916</v>
      </c>
      <c r="B858" s="40">
        <v>52</v>
      </c>
      <c r="C858" s="39"/>
      <c r="I858" s="45">
        <v>916</v>
      </c>
      <c r="J858" s="45"/>
      <c r="K858" s="45"/>
    </row>
    <row r="859" spans="1:11" x14ac:dyDescent="0.35">
      <c r="A859" s="85">
        <v>918</v>
      </c>
      <c r="B859" s="40"/>
      <c r="C859" s="39">
        <v>156</v>
      </c>
      <c r="I859" s="45">
        <v>918</v>
      </c>
      <c r="J859" s="45"/>
      <c r="K859" s="45"/>
    </row>
    <row r="860" spans="1:11" x14ac:dyDescent="0.35">
      <c r="A860" s="85">
        <v>919</v>
      </c>
      <c r="B860" s="40">
        <v>225</v>
      </c>
      <c r="C860" s="39"/>
      <c r="I860" s="45">
        <v>919</v>
      </c>
      <c r="J860" s="45"/>
      <c r="K860" s="45"/>
    </row>
    <row r="861" spans="1:11" x14ac:dyDescent="0.35">
      <c r="A861" s="85">
        <v>920</v>
      </c>
      <c r="B861" s="40"/>
      <c r="C861" s="39">
        <v>255</v>
      </c>
      <c r="I861" s="45">
        <v>920</v>
      </c>
      <c r="J861" s="45"/>
      <c r="K861" s="45"/>
    </row>
    <row r="862" spans="1:11" x14ac:dyDescent="0.35">
      <c r="A862" s="85">
        <v>921</v>
      </c>
      <c r="B862" s="40">
        <v>38</v>
      </c>
      <c r="C862" s="39"/>
      <c r="I862" s="45">
        <v>921</v>
      </c>
      <c r="J862" s="45"/>
      <c r="K862" s="45"/>
    </row>
    <row r="863" spans="1:11" x14ac:dyDescent="0.35">
      <c r="A863" s="85">
        <v>922</v>
      </c>
      <c r="B863" s="40"/>
      <c r="C863" s="39">
        <v>2261</v>
      </c>
      <c r="I863" s="45">
        <v>922</v>
      </c>
      <c r="J863" s="45"/>
      <c r="K863" s="45"/>
    </row>
    <row r="864" spans="1:11" x14ac:dyDescent="0.35">
      <c r="A864" s="85">
        <v>923</v>
      </c>
      <c r="B864" s="40"/>
      <c r="C864" s="39">
        <v>40</v>
      </c>
      <c r="I864" s="45">
        <v>923</v>
      </c>
      <c r="J864" s="45"/>
      <c r="K864" s="45"/>
    </row>
    <row r="865" spans="1:11" x14ac:dyDescent="0.35">
      <c r="A865" s="85">
        <v>924</v>
      </c>
      <c r="B865" s="40"/>
      <c r="C865" s="39">
        <v>2289</v>
      </c>
      <c r="I865" s="45">
        <v>924</v>
      </c>
      <c r="J865" s="45"/>
      <c r="K865" s="45"/>
    </row>
    <row r="866" spans="1:11" x14ac:dyDescent="0.35">
      <c r="A866" s="85">
        <v>925</v>
      </c>
      <c r="B866" s="40"/>
      <c r="C866" s="39">
        <v>65</v>
      </c>
      <c r="I866" s="45">
        <v>925</v>
      </c>
      <c r="J866" s="45"/>
      <c r="K866" s="45"/>
    </row>
    <row r="867" spans="1:11" x14ac:dyDescent="0.35">
      <c r="A867" s="85">
        <v>926</v>
      </c>
      <c r="B867" s="40">
        <v>15</v>
      </c>
      <c r="C867" s="39"/>
      <c r="I867" s="45">
        <v>926</v>
      </c>
      <c r="J867" s="45"/>
      <c r="K867" s="45"/>
    </row>
    <row r="868" spans="1:11" x14ac:dyDescent="0.35">
      <c r="A868" s="85">
        <v>927</v>
      </c>
      <c r="B868" s="40">
        <v>37</v>
      </c>
      <c r="C868" s="39"/>
      <c r="I868" s="45">
        <v>927</v>
      </c>
      <c r="J868" s="45"/>
      <c r="K868" s="45"/>
    </row>
    <row r="869" spans="1:11" x14ac:dyDescent="0.35">
      <c r="A869" s="85">
        <v>928</v>
      </c>
      <c r="B869" s="40"/>
      <c r="C869" s="39">
        <v>3777</v>
      </c>
      <c r="I869" s="45">
        <v>928</v>
      </c>
      <c r="J869" s="45"/>
      <c r="K869" s="45"/>
    </row>
    <row r="870" spans="1:11" x14ac:dyDescent="0.35">
      <c r="A870" s="85">
        <v>929</v>
      </c>
      <c r="B870" s="40"/>
      <c r="C870" s="39">
        <v>184</v>
      </c>
      <c r="I870" s="45">
        <v>929</v>
      </c>
      <c r="J870" s="45"/>
      <c r="K870" s="45"/>
    </row>
    <row r="871" spans="1:11" x14ac:dyDescent="0.35">
      <c r="A871" s="85">
        <v>930</v>
      </c>
      <c r="B871" s="40"/>
      <c r="C871" s="39">
        <v>85</v>
      </c>
      <c r="I871" s="45">
        <v>930</v>
      </c>
      <c r="J871" s="45"/>
      <c r="K871" s="45"/>
    </row>
    <row r="872" spans="1:11" x14ac:dyDescent="0.35">
      <c r="A872" s="85">
        <v>931</v>
      </c>
      <c r="B872" s="40">
        <v>112</v>
      </c>
      <c r="C872" s="39"/>
      <c r="I872" s="45">
        <v>931</v>
      </c>
      <c r="J872" s="45"/>
      <c r="K872" s="45"/>
    </row>
    <row r="873" spans="1:11" x14ac:dyDescent="0.35">
      <c r="A873" s="85">
        <v>932</v>
      </c>
      <c r="B873" s="40"/>
      <c r="C873" s="39">
        <v>144</v>
      </c>
      <c r="I873" s="45">
        <v>932</v>
      </c>
      <c r="J873" s="45"/>
      <c r="K873" s="45"/>
    </row>
    <row r="874" spans="1:11" x14ac:dyDescent="0.35">
      <c r="A874" s="85">
        <v>933</v>
      </c>
      <c r="B874" s="40"/>
      <c r="C874" s="39">
        <v>1902</v>
      </c>
      <c r="I874" s="45">
        <v>933</v>
      </c>
      <c r="J874" s="45"/>
      <c r="K874" s="45"/>
    </row>
    <row r="875" spans="1:11" x14ac:dyDescent="0.35">
      <c r="A875" s="85">
        <v>934</v>
      </c>
      <c r="B875" s="40"/>
      <c r="C875" s="39">
        <v>105</v>
      </c>
      <c r="I875" s="45">
        <v>934</v>
      </c>
      <c r="J875" s="45"/>
      <c r="K875" s="45"/>
    </row>
    <row r="876" spans="1:11" x14ac:dyDescent="0.35">
      <c r="A876" s="85">
        <v>935</v>
      </c>
      <c r="B876" s="40"/>
      <c r="C876" s="39">
        <v>132</v>
      </c>
      <c r="I876" s="45">
        <v>935</v>
      </c>
      <c r="J876" s="45"/>
      <c r="K876" s="45"/>
    </row>
    <row r="877" spans="1:11" x14ac:dyDescent="0.35">
      <c r="A877" s="85">
        <v>936</v>
      </c>
      <c r="B877" s="40">
        <v>21</v>
      </c>
      <c r="C877" s="39"/>
      <c r="I877" s="45">
        <v>936</v>
      </c>
      <c r="J877" s="45"/>
      <c r="K877" s="45"/>
    </row>
    <row r="878" spans="1:11" x14ac:dyDescent="0.35">
      <c r="A878" s="85">
        <v>938</v>
      </c>
      <c r="B878" s="40"/>
      <c r="C878" s="39">
        <v>96</v>
      </c>
      <c r="I878" s="45">
        <v>938</v>
      </c>
      <c r="J878" s="45"/>
      <c r="K878" s="45"/>
    </row>
    <row r="879" spans="1:11" x14ac:dyDescent="0.35">
      <c r="A879" s="85">
        <v>939</v>
      </c>
      <c r="B879" s="40">
        <v>67</v>
      </c>
      <c r="C879" s="39"/>
      <c r="I879" s="45">
        <v>939</v>
      </c>
      <c r="J879" s="45"/>
      <c r="K879" s="45"/>
    </row>
    <row r="880" spans="1:11" x14ac:dyDescent="0.35">
      <c r="A880" s="85">
        <v>941</v>
      </c>
      <c r="B880" s="40">
        <v>78</v>
      </c>
      <c r="C880" s="39"/>
      <c r="I880" s="45">
        <v>941</v>
      </c>
      <c r="J880" s="45"/>
      <c r="K880" s="45"/>
    </row>
    <row r="881" spans="1:11" x14ac:dyDescent="0.35">
      <c r="A881" s="85">
        <v>942</v>
      </c>
      <c r="B881" s="40">
        <v>67</v>
      </c>
      <c r="C881" s="39"/>
      <c r="I881" s="45">
        <v>942</v>
      </c>
      <c r="J881" s="45"/>
      <c r="K881" s="45"/>
    </row>
    <row r="882" spans="1:11" x14ac:dyDescent="0.35">
      <c r="A882" s="85">
        <v>943</v>
      </c>
      <c r="B882" s="40"/>
      <c r="C882" s="39">
        <v>114</v>
      </c>
      <c r="I882" s="45">
        <v>943</v>
      </c>
      <c r="J882" s="45"/>
      <c r="K882" s="45"/>
    </row>
    <row r="883" spans="1:11" x14ac:dyDescent="0.35">
      <c r="A883" s="85">
        <v>944</v>
      </c>
      <c r="B883" s="40">
        <v>263</v>
      </c>
      <c r="C883" s="39"/>
      <c r="I883" s="45">
        <v>944</v>
      </c>
      <c r="J883" s="45"/>
      <c r="K883" s="45"/>
    </row>
    <row r="884" spans="1:11" x14ac:dyDescent="0.35">
      <c r="A884" s="85">
        <v>945</v>
      </c>
      <c r="B884" s="40">
        <v>1691</v>
      </c>
      <c r="C884" s="39"/>
      <c r="I884" s="45">
        <v>945</v>
      </c>
      <c r="J884" s="45"/>
      <c r="K884" s="45"/>
    </row>
    <row r="885" spans="1:11" x14ac:dyDescent="0.35">
      <c r="A885" s="85">
        <v>946</v>
      </c>
      <c r="B885" s="40">
        <v>181</v>
      </c>
      <c r="C885" s="39"/>
      <c r="I885" s="45">
        <v>946</v>
      </c>
      <c r="J885" s="45"/>
      <c r="K885" s="45"/>
    </row>
    <row r="886" spans="1:11" x14ac:dyDescent="0.35">
      <c r="A886" s="85">
        <v>947</v>
      </c>
      <c r="B886" s="40">
        <v>13</v>
      </c>
      <c r="C886" s="39"/>
      <c r="I886" s="45">
        <v>947</v>
      </c>
      <c r="J886" s="45"/>
      <c r="K886" s="45"/>
    </row>
    <row r="887" spans="1:11" x14ac:dyDescent="0.35">
      <c r="A887" s="85">
        <v>949</v>
      </c>
      <c r="B887" s="40"/>
      <c r="C887" s="39">
        <v>203</v>
      </c>
      <c r="I887" s="45">
        <v>949</v>
      </c>
      <c r="J887" s="45"/>
      <c r="K887" s="45"/>
    </row>
    <row r="888" spans="1:11" x14ac:dyDescent="0.35">
      <c r="A888" s="85">
        <v>950</v>
      </c>
      <c r="B888" s="40">
        <v>1</v>
      </c>
      <c r="C888" s="39"/>
      <c r="I888" s="45">
        <v>950</v>
      </c>
      <c r="J888" s="45"/>
      <c r="K888" s="45"/>
    </row>
    <row r="889" spans="1:11" x14ac:dyDescent="0.35">
      <c r="A889" s="85">
        <v>951</v>
      </c>
      <c r="B889" s="40"/>
      <c r="C889" s="39">
        <v>1559</v>
      </c>
      <c r="I889" s="45">
        <v>951</v>
      </c>
      <c r="J889" s="45"/>
      <c r="K889" s="45"/>
    </row>
    <row r="890" spans="1:11" x14ac:dyDescent="0.35">
      <c r="A890" s="85">
        <v>953</v>
      </c>
      <c r="B890" s="40">
        <v>21</v>
      </c>
      <c r="C890" s="39"/>
      <c r="I890" s="45">
        <v>953</v>
      </c>
      <c r="J890" s="45"/>
      <c r="K890" s="45"/>
    </row>
    <row r="891" spans="1:11" x14ac:dyDescent="0.35">
      <c r="A891" s="85">
        <v>954</v>
      </c>
      <c r="B891" s="40"/>
      <c r="C891" s="39">
        <v>1548</v>
      </c>
      <c r="I891" s="45">
        <v>954</v>
      </c>
      <c r="J891" s="45"/>
      <c r="K891" s="45"/>
    </row>
    <row r="892" spans="1:11" x14ac:dyDescent="0.35">
      <c r="A892" s="85">
        <v>955</v>
      </c>
      <c r="B892" s="40"/>
      <c r="C892" s="39">
        <v>80</v>
      </c>
      <c r="I892" s="45">
        <v>955</v>
      </c>
      <c r="J892" s="45"/>
      <c r="K892" s="45"/>
    </row>
    <row r="893" spans="1:11" x14ac:dyDescent="0.35">
      <c r="A893" s="85">
        <v>956</v>
      </c>
      <c r="B893" s="40">
        <v>830</v>
      </c>
      <c r="C893" s="39"/>
      <c r="I893" s="45">
        <v>956</v>
      </c>
      <c r="J893" s="45"/>
      <c r="K893" s="45"/>
    </row>
    <row r="894" spans="1:11" x14ac:dyDescent="0.35">
      <c r="A894" s="85">
        <v>957</v>
      </c>
      <c r="B894" s="40"/>
      <c r="C894" s="39">
        <v>131</v>
      </c>
      <c r="I894" s="45">
        <v>957</v>
      </c>
      <c r="J894" s="45"/>
      <c r="K894" s="45"/>
    </row>
    <row r="895" spans="1:11" x14ac:dyDescent="0.35">
      <c r="A895" s="85">
        <v>958</v>
      </c>
      <c r="B895" s="40"/>
      <c r="C895" s="39">
        <v>112</v>
      </c>
      <c r="I895" s="45">
        <v>958</v>
      </c>
      <c r="J895" s="45"/>
      <c r="K895" s="45"/>
    </row>
    <row r="896" spans="1:11" x14ac:dyDescent="0.35">
      <c r="A896" s="85">
        <v>959</v>
      </c>
      <c r="B896" s="40">
        <v>130</v>
      </c>
      <c r="C896" s="39"/>
      <c r="I896" s="45">
        <v>959</v>
      </c>
      <c r="J896" s="45"/>
      <c r="K896" s="45"/>
    </row>
    <row r="897" spans="1:11" x14ac:dyDescent="0.35">
      <c r="A897" s="85">
        <v>960</v>
      </c>
      <c r="B897" s="40">
        <v>55</v>
      </c>
      <c r="C897" s="39"/>
      <c r="I897" s="45">
        <v>960</v>
      </c>
      <c r="J897" s="45"/>
      <c r="K897" s="45"/>
    </row>
    <row r="898" spans="1:11" x14ac:dyDescent="0.35">
      <c r="A898" s="85">
        <v>961</v>
      </c>
      <c r="B898" s="40"/>
      <c r="C898" s="39">
        <v>155</v>
      </c>
      <c r="I898" s="45">
        <v>961</v>
      </c>
      <c r="J898" s="45"/>
      <c r="K898" s="45"/>
    </row>
    <row r="899" spans="1:11" x14ac:dyDescent="0.35">
      <c r="A899" s="85">
        <v>962</v>
      </c>
      <c r="B899" s="40"/>
      <c r="C899" s="39">
        <v>266</v>
      </c>
      <c r="I899" s="45">
        <v>962</v>
      </c>
      <c r="J899" s="45"/>
      <c r="K899" s="45"/>
    </row>
    <row r="900" spans="1:11" x14ac:dyDescent="0.35">
      <c r="A900" s="85">
        <v>963</v>
      </c>
      <c r="B900" s="40">
        <v>114</v>
      </c>
      <c r="C900" s="39"/>
      <c r="I900" s="45">
        <v>963</v>
      </c>
      <c r="J900" s="45"/>
      <c r="K900" s="45"/>
    </row>
    <row r="901" spans="1:11" x14ac:dyDescent="0.35">
      <c r="A901" s="85">
        <v>964</v>
      </c>
      <c r="B901" s="40"/>
      <c r="C901" s="39">
        <v>155</v>
      </c>
      <c r="I901" s="45">
        <v>964</v>
      </c>
      <c r="J901" s="45"/>
      <c r="K901" s="45"/>
    </row>
    <row r="902" spans="1:11" x14ac:dyDescent="0.35">
      <c r="A902" s="85">
        <v>965</v>
      </c>
      <c r="B902" s="40"/>
      <c r="C902" s="39">
        <v>207</v>
      </c>
      <c r="I902" s="45">
        <v>965</v>
      </c>
      <c r="J902" s="45"/>
      <c r="K902" s="45"/>
    </row>
    <row r="903" spans="1:11" x14ac:dyDescent="0.35">
      <c r="A903" s="85">
        <v>966</v>
      </c>
      <c r="B903" s="40"/>
      <c r="C903" s="39">
        <v>245</v>
      </c>
      <c r="I903" s="45">
        <v>966</v>
      </c>
      <c r="J903" s="45"/>
      <c r="K903" s="45"/>
    </row>
    <row r="904" spans="1:11" x14ac:dyDescent="0.35">
      <c r="A904" s="85">
        <v>967</v>
      </c>
      <c r="B904" s="40"/>
      <c r="C904" s="39">
        <v>1573</v>
      </c>
      <c r="I904" s="45">
        <v>967</v>
      </c>
      <c r="J904" s="45"/>
      <c r="K904" s="45"/>
    </row>
    <row r="905" spans="1:11" x14ac:dyDescent="0.35">
      <c r="A905" s="85">
        <v>968</v>
      </c>
      <c r="B905" s="40"/>
      <c r="C905" s="39">
        <v>114</v>
      </c>
      <c r="I905" s="45">
        <v>968</v>
      </c>
      <c r="J905" s="45"/>
      <c r="K905" s="45"/>
    </row>
    <row r="906" spans="1:11" x14ac:dyDescent="0.35">
      <c r="A906" s="85">
        <v>969</v>
      </c>
      <c r="B906" s="40"/>
      <c r="C906" s="39">
        <v>93</v>
      </c>
      <c r="I906" s="45">
        <v>969</v>
      </c>
      <c r="J906" s="45"/>
      <c r="K906" s="45"/>
    </row>
    <row r="907" spans="1:11" x14ac:dyDescent="0.35">
      <c r="A907" s="85">
        <v>970</v>
      </c>
      <c r="B907" s="40">
        <v>594</v>
      </c>
      <c r="C907" s="39"/>
      <c r="I907" s="45">
        <v>970</v>
      </c>
      <c r="J907" s="45"/>
      <c r="K907" s="45"/>
    </row>
    <row r="908" spans="1:11" x14ac:dyDescent="0.35">
      <c r="A908" s="85">
        <v>971</v>
      </c>
      <c r="B908" s="40">
        <v>24</v>
      </c>
      <c r="C908" s="39"/>
      <c r="I908" s="45">
        <v>971</v>
      </c>
      <c r="J908" s="45"/>
      <c r="K908" s="45"/>
    </row>
    <row r="909" spans="1:11" x14ac:dyDescent="0.35">
      <c r="A909" s="85">
        <v>972</v>
      </c>
      <c r="B909" s="40"/>
      <c r="C909" s="39">
        <v>1681</v>
      </c>
      <c r="I909" s="45">
        <v>972</v>
      </c>
      <c r="J909" s="45"/>
      <c r="K909" s="45"/>
    </row>
    <row r="910" spans="1:11" x14ac:dyDescent="0.35">
      <c r="A910" s="85">
        <v>973</v>
      </c>
      <c r="B910" s="40">
        <v>252</v>
      </c>
      <c r="C910" s="39"/>
      <c r="I910" s="45">
        <v>973</v>
      </c>
      <c r="J910" s="45"/>
      <c r="K910" s="45"/>
    </row>
    <row r="911" spans="1:11" x14ac:dyDescent="0.35">
      <c r="A911" s="85">
        <v>974</v>
      </c>
      <c r="B911" s="40"/>
      <c r="C911" s="39">
        <v>32</v>
      </c>
      <c r="I911" s="45">
        <v>974</v>
      </c>
      <c r="J911" s="45"/>
      <c r="K911" s="45"/>
    </row>
    <row r="912" spans="1:11" x14ac:dyDescent="0.35">
      <c r="A912" s="85">
        <v>975</v>
      </c>
      <c r="B912" s="40"/>
      <c r="C912" s="39">
        <v>135</v>
      </c>
      <c r="I912" s="45">
        <v>975</v>
      </c>
      <c r="J912" s="45"/>
      <c r="K912" s="45"/>
    </row>
    <row r="913" spans="1:11" x14ac:dyDescent="0.35">
      <c r="A913" s="85">
        <v>976</v>
      </c>
      <c r="B913" s="40"/>
      <c r="C913" s="39">
        <v>140</v>
      </c>
      <c r="I913" s="45">
        <v>976</v>
      </c>
      <c r="J913" s="45"/>
      <c r="K913" s="45"/>
    </row>
    <row r="914" spans="1:11" x14ac:dyDescent="0.35">
      <c r="A914" s="85">
        <v>977</v>
      </c>
      <c r="B914" s="40">
        <v>67</v>
      </c>
      <c r="C914" s="39"/>
      <c r="I914" s="45">
        <v>977</v>
      </c>
      <c r="J914" s="45"/>
      <c r="K914" s="45"/>
    </row>
    <row r="915" spans="1:11" x14ac:dyDescent="0.35">
      <c r="A915" s="85">
        <v>978</v>
      </c>
      <c r="B915" s="40"/>
      <c r="C915" s="39">
        <v>92</v>
      </c>
      <c r="I915" s="45">
        <v>978</v>
      </c>
      <c r="J915" s="45"/>
      <c r="K915" s="45"/>
    </row>
    <row r="916" spans="1:11" x14ac:dyDescent="0.35">
      <c r="A916" s="85">
        <v>979</v>
      </c>
      <c r="B916" s="40"/>
      <c r="C916" s="39">
        <v>1015</v>
      </c>
      <c r="I916" s="45">
        <v>979</v>
      </c>
      <c r="J916" s="45"/>
      <c r="K916" s="45"/>
    </row>
    <row r="917" spans="1:11" x14ac:dyDescent="0.35">
      <c r="A917" s="85">
        <v>980</v>
      </c>
      <c r="B917" s="40">
        <v>742</v>
      </c>
      <c r="C917" s="39"/>
      <c r="I917" s="45">
        <v>980</v>
      </c>
      <c r="J917" s="45"/>
      <c r="K917" s="45"/>
    </row>
    <row r="918" spans="1:11" x14ac:dyDescent="0.35">
      <c r="A918" s="85">
        <v>981</v>
      </c>
      <c r="B918" s="40"/>
      <c r="C918" s="39">
        <v>323</v>
      </c>
      <c r="I918" s="45">
        <v>981</v>
      </c>
      <c r="J918" s="45"/>
      <c r="K918" s="45"/>
    </row>
    <row r="919" spans="1:11" x14ac:dyDescent="0.35">
      <c r="A919" s="85">
        <v>982</v>
      </c>
      <c r="B919" s="40">
        <v>75</v>
      </c>
      <c r="C919" s="39"/>
      <c r="I919" s="45">
        <v>982</v>
      </c>
      <c r="J919" s="45"/>
      <c r="K919" s="45"/>
    </row>
    <row r="920" spans="1:11" x14ac:dyDescent="0.35">
      <c r="A920" s="85">
        <v>983</v>
      </c>
      <c r="B920" s="40"/>
      <c r="C920" s="39">
        <v>2326</v>
      </c>
      <c r="I920" s="45">
        <v>983</v>
      </c>
      <c r="J920" s="45"/>
      <c r="K920" s="45"/>
    </row>
    <row r="921" spans="1:11" x14ac:dyDescent="0.35">
      <c r="A921" s="85">
        <v>984</v>
      </c>
      <c r="B921" s="40"/>
      <c r="C921" s="39">
        <v>381</v>
      </c>
      <c r="I921" s="45">
        <v>984</v>
      </c>
      <c r="J921" s="45"/>
      <c r="K921" s="45"/>
    </row>
    <row r="922" spans="1:11" x14ac:dyDescent="0.35">
      <c r="A922" s="85">
        <v>985</v>
      </c>
      <c r="B922" s="40">
        <v>4405</v>
      </c>
      <c r="C922" s="39"/>
      <c r="I922" s="45">
        <v>985</v>
      </c>
      <c r="J922" s="45"/>
      <c r="K922" s="45"/>
    </row>
    <row r="923" spans="1:11" x14ac:dyDescent="0.35">
      <c r="A923" s="85">
        <v>986</v>
      </c>
      <c r="B923" s="40">
        <v>92</v>
      </c>
      <c r="C923" s="39"/>
      <c r="I923" s="45">
        <v>986</v>
      </c>
      <c r="J923" s="45"/>
      <c r="K923" s="45"/>
    </row>
    <row r="924" spans="1:11" x14ac:dyDescent="0.35">
      <c r="A924" s="85">
        <v>987</v>
      </c>
      <c r="B924" s="40"/>
      <c r="C924" s="39">
        <v>480</v>
      </c>
      <c r="I924" s="45">
        <v>987</v>
      </c>
      <c r="J924" s="45"/>
      <c r="K924" s="45"/>
    </row>
    <row r="925" spans="1:11" x14ac:dyDescent="0.35">
      <c r="A925" s="85">
        <v>988</v>
      </c>
      <c r="B925" s="40">
        <v>64</v>
      </c>
      <c r="C925" s="39"/>
      <c r="I925" s="45">
        <v>988</v>
      </c>
      <c r="J925" s="45"/>
      <c r="K925" s="45"/>
    </row>
    <row r="926" spans="1:11" x14ac:dyDescent="0.35">
      <c r="A926" s="85">
        <v>989</v>
      </c>
      <c r="B926" s="40"/>
      <c r="C926" s="39">
        <v>226</v>
      </c>
      <c r="I926" s="45">
        <v>989</v>
      </c>
      <c r="J926" s="45"/>
      <c r="K926" s="45"/>
    </row>
    <row r="927" spans="1:11" x14ac:dyDescent="0.35">
      <c r="A927" s="85">
        <v>990</v>
      </c>
      <c r="B927" s="40">
        <v>64</v>
      </c>
      <c r="C927" s="39"/>
      <c r="I927" s="45">
        <v>990</v>
      </c>
      <c r="J927" s="45"/>
      <c r="K927" s="45"/>
    </row>
    <row r="928" spans="1:11" x14ac:dyDescent="0.35">
      <c r="A928" s="85">
        <v>991</v>
      </c>
      <c r="B928" s="40"/>
      <c r="C928" s="39">
        <v>241</v>
      </c>
      <c r="I928" s="45">
        <v>991</v>
      </c>
      <c r="J928" s="45"/>
      <c r="K928" s="45"/>
    </row>
    <row r="929" spans="1:11" x14ac:dyDescent="0.35">
      <c r="A929" s="85">
        <v>992</v>
      </c>
      <c r="B929" s="40"/>
      <c r="C929" s="39">
        <v>132</v>
      </c>
      <c r="I929" s="45">
        <v>992</v>
      </c>
      <c r="J929" s="45"/>
      <c r="K929" s="45"/>
    </row>
    <row r="930" spans="1:11" x14ac:dyDescent="0.35">
      <c r="A930" s="85">
        <v>994</v>
      </c>
      <c r="B930" s="40">
        <v>842</v>
      </c>
      <c r="C930" s="39"/>
      <c r="I930" s="45">
        <v>994</v>
      </c>
      <c r="J930" s="45"/>
      <c r="K930" s="45"/>
    </row>
    <row r="931" spans="1:11" x14ac:dyDescent="0.35">
      <c r="A931" s="85">
        <v>995</v>
      </c>
      <c r="B931" s="40"/>
      <c r="C931" s="39">
        <v>2043</v>
      </c>
      <c r="I931" s="45">
        <v>995</v>
      </c>
      <c r="J931" s="45"/>
      <c r="K931" s="45"/>
    </row>
    <row r="932" spans="1:11" x14ac:dyDescent="0.35">
      <c r="A932" s="85">
        <v>996</v>
      </c>
      <c r="B932" s="40">
        <v>112</v>
      </c>
      <c r="C932" s="39"/>
      <c r="I932" s="45">
        <v>996</v>
      </c>
      <c r="J932" s="45"/>
      <c r="K932" s="45"/>
    </row>
    <row r="933" spans="1:11" x14ac:dyDescent="0.35">
      <c r="A933" s="85">
        <v>998</v>
      </c>
      <c r="B933" s="40">
        <v>374</v>
      </c>
      <c r="C933" s="39"/>
      <c r="I933" s="45">
        <v>998</v>
      </c>
      <c r="J933" s="45"/>
      <c r="K933" s="45"/>
    </row>
    <row r="934" spans="1:11" s="26" customFormat="1" ht="16" thickBot="1" x14ac:dyDescent="0.4">
      <c r="A934" s="29" t="s">
        <v>2034</v>
      </c>
      <c r="B934" s="32">
        <v>213164</v>
      </c>
      <c r="C934" s="32">
        <v>480898</v>
      </c>
    </row>
    <row r="935" spans="1:11" ht="16" thickTop="1" x14ac:dyDescent="0.35"/>
  </sheetData>
  <sortState xmlns:xlrd2="http://schemas.microsoft.com/office/spreadsheetml/2017/richdata2" ref="K5:K933">
    <sortCondition ref="K5:K933"/>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D241-51F7-43DB-A61C-E38584E2EE81}">
  <sheetPr codeName="Sheet7"/>
  <dimension ref="A1:I16"/>
  <sheetViews>
    <sheetView workbookViewId="0">
      <selection activeCell="A4" sqref="A4:F14"/>
    </sheetView>
  </sheetViews>
  <sheetFormatPr defaultRowHeight="15.5" x14ac:dyDescent="0.35"/>
  <cols>
    <col min="1" max="1" width="14.6640625" style="24" customWidth="1"/>
    <col min="2" max="4" width="8.6640625" style="24"/>
    <col min="5" max="5" width="11.08203125" style="24" customWidth="1"/>
    <col min="6" max="6" width="11.6640625" style="24" customWidth="1"/>
    <col min="7" max="7" width="8.6640625" style="24"/>
    <col min="8" max="8" width="3" style="24" customWidth="1"/>
    <col min="9" max="13" width="8.6640625" style="24"/>
    <col min="14" max="14" width="8.6640625" style="24" customWidth="1"/>
    <col min="15" max="16384" width="8.6640625" style="24"/>
  </cols>
  <sheetData>
    <row r="1" spans="1:9" x14ac:dyDescent="0.35">
      <c r="A1" s="24" t="s">
        <v>6</v>
      </c>
      <c r="B1" s="24" t="s">
        <v>2037</v>
      </c>
    </row>
    <row r="3" spans="1:9" x14ac:dyDescent="0.35">
      <c r="A3" s="24" t="s">
        <v>2035</v>
      </c>
      <c r="B3" s="24" t="s">
        <v>2036</v>
      </c>
    </row>
    <row r="4" spans="1:9" x14ac:dyDescent="0.35">
      <c r="A4" s="61" t="s">
        <v>2031</v>
      </c>
      <c r="B4" s="46" t="s">
        <v>74</v>
      </c>
      <c r="C4" s="46" t="s">
        <v>14</v>
      </c>
      <c r="D4" s="46" t="s">
        <v>20</v>
      </c>
      <c r="E4" s="46" t="s">
        <v>2034</v>
      </c>
      <c r="F4" s="46" t="s">
        <v>2122</v>
      </c>
    </row>
    <row r="5" spans="1:9" x14ac:dyDescent="0.35">
      <c r="A5" s="45" t="s">
        <v>2038</v>
      </c>
      <c r="B5" s="45">
        <v>11</v>
      </c>
      <c r="C5" s="45">
        <v>60</v>
      </c>
      <c r="D5" s="45">
        <v>102</v>
      </c>
      <c r="E5" s="45">
        <f>SUM(B5:D5)</f>
        <v>173</v>
      </c>
      <c r="F5" s="65">
        <f>D5/E5</f>
        <v>0.58959537572254339</v>
      </c>
    </row>
    <row r="6" spans="1:9" x14ac:dyDescent="0.35">
      <c r="A6" s="52" t="s">
        <v>2039</v>
      </c>
      <c r="B6" s="52">
        <v>4</v>
      </c>
      <c r="C6" s="52">
        <v>20</v>
      </c>
      <c r="D6" s="52">
        <v>22</v>
      </c>
      <c r="E6" s="52">
        <f t="shared" ref="E6:E13" si="0">SUM(B6:D6)</f>
        <v>46</v>
      </c>
      <c r="F6" s="53">
        <f t="shared" ref="F6:F14" si="1">D6/E6</f>
        <v>0.47826086956521741</v>
      </c>
    </row>
    <row r="7" spans="1:9" x14ac:dyDescent="0.35">
      <c r="A7" s="52" t="s">
        <v>2040</v>
      </c>
      <c r="B7" s="52">
        <v>1</v>
      </c>
      <c r="C7" s="52">
        <v>23</v>
      </c>
      <c r="D7" s="52">
        <v>21</v>
      </c>
      <c r="E7" s="52">
        <f t="shared" si="0"/>
        <v>45</v>
      </c>
      <c r="F7" s="53">
        <f t="shared" si="1"/>
        <v>0.46666666666666667</v>
      </c>
    </row>
    <row r="8" spans="1:9" x14ac:dyDescent="0.35">
      <c r="A8" s="45" t="s">
        <v>2041</v>
      </c>
      <c r="B8" s="45"/>
      <c r="C8" s="45"/>
      <c r="D8" s="45">
        <v>4</v>
      </c>
      <c r="E8" s="45">
        <f t="shared" si="0"/>
        <v>4</v>
      </c>
      <c r="F8" s="65">
        <f t="shared" si="1"/>
        <v>1</v>
      </c>
    </row>
    <row r="9" spans="1:9" x14ac:dyDescent="0.35">
      <c r="A9" s="45" t="s">
        <v>2042</v>
      </c>
      <c r="B9" s="45">
        <v>10</v>
      </c>
      <c r="C9" s="45">
        <v>66</v>
      </c>
      <c r="D9" s="45">
        <v>99</v>
      </c>
      <c r="E9" s="45">
        <f t="shared" si="0"/>
        <v>175</v>
      </c>
      <c r="F9" s="65">
        <f t="shared" si="1"/>
        <v>0.56571428571428573</v>
      </c>
    </row>
    <row r="10" spans="1:9" x14ac:dyDescent="0.35">
      <c r="A10" s="45" t="s">
        <v>2043</v>
      </c>
      <c r="B10" s="45">
        <v>4</v>
      </c>
      <c r="C10" s="45">
        <v>11</v>
      </c>
      <c r="D10" s="45">
        <v>26</v>
      </c>
      <c r="E10" s="45">
        <f t="shared" si="0"/>
        <v>41</v>
      </c>
      <c r="F10" s="65">
        <f t="shared" si="1"/>
        <v>0.63414634146341464</v>
      </c>
    </row>
    <row r="11" spans="1:9" x14ac:dyDescent="0.35">
      <c r="A11" s="45" t="s">
        <v>2044</v>
      </c>
      <c r="B11" s="45">
        <v>2</v>
      </c>
      <c r="C11" s="45">
        <v>24</v>
      </c>
      <c r="D11" s="45">
        <v>40</v>
      </c>
      <c r="E11" s="45">
        <f t="shared" si="0"/>
        <v>66</v>
      </c>
      <c r="F11" s="65">
        <f t="shared" si="1"/>
        <v>0.60606060606060608</v>
      </c>
    </row>
    <row r="12" spans="1:9" x14ac:dyDescent="0.35">
      <c r="A12" s="45" t="s">
        <v>2045</v>
      </c>
      <c r="B12" s="45">
        <v>2</v>
      </c>
      <c r="C12" s="45">
        <v>28</v>
      </c>
      <c r="D12" s="45">
        <v>64</v>
      </c>
      <c r="E12" s="45">
        <f t="shared" si="0"/>
        <v>94</v>
      </c>
      <c r="F12" s="65">
        <f t="shared" si="1"/>
        <v>0.68085106382978722</v>
      </c>
    </row>
    <row r="13" spans="1:9" x14ac:dyDescent="0.35">
      <c r="A13" s="45" t="s">
        <v>2046</v>
      </c>
      <c r="B13" s="45">
        <v>23</v>
      </c>
      <c r="C13" s="45">
        <v>132</v>
      </c>
      <c r="D13" s="45">
        <v>187</v>
      </c>
      <c r="E13" s="45">
        <f t="shared" si="0"/>
        <v>342</v>
      </c>
      <c r="F13" s="65">
        <f t="shared" si="1"/>
        <v>0.54678362573099415</v>
      </c>
    </row>
    <row r="14" spans="1:9" x14ac:dyDescent="0.35">
      <c r="A14" s="46" t="s">
        <v>2034</v>
      </c>
      <c r="B14" s="46">
        <f>SUM(B5:B13)</f>
        <v>57</v>
      </c>
      <c r="C14" s="46">
        <f t="shared" ref="C14:E14" si="2">SUM(C5:C13)</f>
        <v>364</v>
      </c>
      <c r="D14" s="46">
        <f t="shared" si="2"/>
        <v>565</v>
      </c>
      <c r="E14" s="46">
        <f t="shared" si="2"/>
        <v>986</v>
      </c>
      <c r="F14" s="60">
        <f t="shared" si="1"/>
        <v>0.57302231237322521</v>
      </c>
    </row>
    <row r="15" spans="1:9" x14ac:dyDescent="0.35">
      <c r="A15" s="48" t="s">
        <v>2160</v>
      </c>
    </row>
    <row r="16" spans="1:9" x14ac:dyDescent="0.35">
      <c r="I16" s="48" t="s">
        <v>2161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10406-0A77-4F7E-83FB-BDF49A171EA0}">
  <sheetPr codeName="Sheet2"/>
  <dimension ref="A1:I29"/>
  <sheetViews>
    <sheetView workbookViewId="0">
      <selection activeCell="H2" sqref="H2:S16"/>
    </sheetView>
  </sheetViews>
  <sheetFormatPr defaultRowHeight="15.5" x14ac:dyDescent="0.35"/>
  <cols>
    <col min="1" max="1" width="20" style="24" customWidth="1"/>
    <col min="2" max="3" width="8.6640625" style="24"/>
    <col min="4" max="4" width="12.6640625" style="24" customWidth="1"/>
    <col min="5" max="5" width="10.6640625" style="24" customWidth="1"/>
    <col min="6" max="6" width="11.25" style="24" customWidth="1"/>
    <col min="7" max="7" width="14.9140625" style="24" customWidth="1"/>
    <col min="8" max="18" width="8.6640625" style="24"/>
    <col min="19" max="19" width="1.6640625" style="24" customWidth="1"/>
    <col min="20" max="16384" width="8.6640625" style="24"/>
  </cols>
  <sheetData>
    <row r="1" spans="1:7" x14ac:dyDescent="0.35">
      <c r="A1" s="61" t="s">
        <v>2035</v>
      </c>
      <c r="B1" s="61" t="s">
        <v>2036</v>
      </c>
      <c r="C1" s="61"/>
      <c r="D1" s="61"/>
      <c r="E1" s="61"/>
      <c r="F1" s="61"/>
    </row>
    <row r="2" spans="1:7" x14ac:dyDescent="0.35">
      <c r="A2" s="46" t="s">
        <v>2158</v>
      </c>
      <c r="B2" s="46" t="s">
        <v>74</v>
      </c>
      <c r="C2" s="46" t="s">
        <v>14</v>
      </c>
      <c r="D2" s="46" t="s">
        <v>20</v>
      </c>
      <c r="E2" s="46" t="s">
        <v>2034</v>
      </c>
      <c r="F2" s="46" t="s">
        <v>2122</v>
      </c>
    </row>
    <row r="3" spans="1:7" x14ac:dyDescent="0.35">
      <c r="A3" s="45" t="s">
        <v>2047</v>
      </c>
      <c r="B3" s="45">
        <v>1</v>
      </c>
      <c r="C3" s="45">
        <v>10</v>
      </c>
      <c r="D3" s="45">
        <v>21</v>
      </c>
      <c r="E3" s="45">
        <f>SUM(B3:D3)</f>
        <v>32</v>
      </c>
      <c r="F3" s="65">
        <f>D3/E3</f>
        <v>0.65625</v>
      </c>
      <c r="G3" s="66"/>
    </row>
    <row r="4" spans="1:7" x14ac:dyDescent="0.35">
      <c r="A4" s="45" t="s">
        <v>2056</v>
      </c>
      <c r="B4" s="45"/>
      <c r="C4" s="45"/>
      <c r="D4" s="45">
        <v>4</v>
      </c>
      <c r="E4" s="45">
        <f t="shared" ref="E4:E26" si="0">SUM(B4:D4)</f>
        <v>4</v>
      </c>
      <c r="F4" s="65">
        <f t="shared" ref="F4:F27" si="1">D4/E4</f>
        <v>1</v>
      </c>
      <c r="G4" s="66"/>
    </row>
    <row r="5" spans="1:7" x14ac:dyDescent="0.35">
      <c r="A5" s="45" t="s">
        <v>2048</v>
      </c>
      <c r="B5" s="45">
        <v>4</v>
      </c>
      <c r="C5" s="45">
        <v>21</v>
      </c>
      <c r="D5" s="45">
        <v>34</v>
      </c>
      <c r="E5" s="45">
        <f t="shared" si="0"/>
        <v>59</v>
      </c>
      <c r="F5" s="65">
        <f t="shared" si="1"/>
        <v>0.57627118644067798</v>
      </c>
      <c r="G5" s="66"/>
    </row>
    <row r="6" spans="1:7" x14ac:dyDescent="0.35">
      <c r="A6" s="45" t="s">
        <v>2049</v>
      </c>
      <c r="B6" s="45">
        <v>2</v>
      </c>
      <c r="C6" s="45">
        <v>12</v>
      </c>
      <c r="D6" s="45">
        <v>22</v>
      </c>
      <c r="E6" s="45">
        <f t="shared" si="0"/>
        <v>36</v>
      </c>
      <c r="F6" s="65">
        <f t="shared" si="1"/>
        <v>0.61111111111111116</v>
      </c>
      <c r="G6" s="66"/>
    </row>
    <row r="7" spans="1:7" x14ac:dyDescent="0.35">
      <c r="A7" s="45" t="s">
        <v>2057</v>
      </c>
      <c r="B7" s="45"/>
      <c r="C7" s="45">
        <v>8</v>
      </c>
      <c r="D7" s="45">
        <v>10</v>
      </c>
      <c r="E7" s="45">
        <f t="shared" si="0"/>
        <v>18</v>
      </c>
      <c r="F7" s="65">
        <f t="shared" si="1"/>
        <v>0.55555555555555558</v>
      </c>
      <c r="G7" s="66"/>
    </row>
    <row r="8" spans="1:7" x14ac:dyDescent="0.35">
      <c r="A8" s="45" t="s">
        <v>2064</v>
      </c>
      <c r="B8" s="45">
        <v>1</v>
      </c>
      <c r="C8" s="45">
        <v>7</v>
      </c>
      <c r="D8" s="45">
        <v>9</v>
      </c>
      <c r="E8" s="45">
        <f t="shared" si="0"/>
        <v>17</v>
      </c>
      <c r="F8" s="65">
        <f t="shared" si="1"/>
        <v>0.52941176470588236</v>
      </c>
      <c r="G8" s="66"/>
    </row>
    <row r="9" spans="1:7" x14ac:dyDescent="0.35">
      <c r="A9" s="52" t="s">
        <v>2053</v>
      </c>
      <c r="B9" s="52">
        <v>4</v>
      </c>
      <c r="C9" s="52">
        <v>20</v>
      </c>
      <c r="D9" s="52">
        <v>22</v>
      </c>
      <c r="E9" s="52">
        <f t="shared" si="0"/>
        <v>46</v>
      </c>
      <c r="F9" s="53">
        <f t="shared" si="1"/>
        <v>0.47826086956521741</v>
      </c>
      <c r="G9" s="66"/>
    </row>
    <row r="10" spans="1:7" x14ac:dyDescent="0.35">
      <c r="A10" s="45" t="s">
        <v>2058</v>
      </c>
      <c r="B10" s="45">
        <v>3</v>
      </c>
      <c r="C10" s="45">
        <v>19</v>
      </c>
      <c r="D10" s="45">
        <v>23</v>
      </c>
      <c r="E10" s="45">
        <f t="shared" si="0"/>
        <v>45</v>
      </c>
      <c r="F10" s="65">
        <f t="shared" si="1"/>
        <v>0.51111111111111107</v>
      </c>
      <c r="G10" s="66"/>
    </row>
    <row r="11" spans="1:7" x14ac:dyDescent="0.35">
      <c r="A11" s="45" t="s">
        <v>2059</v>
      </c>
      <c r="B11" s="45">
        <v>1</v>
      </c>
      <c r="C11" s="45">
        <v>6</v>
      </c>
      <c r="D11" s="45">
        <v>10</v>
      </c>
      <c r="E11" s="45">
        <f t="shared" si="0"/>
        <v>17</v>
      </c>
      <c r="F11" s="65">
        <f t="shared" si="1"/>
        <v>0.58823529411764708</v>
      </c>
      <c r="G11" s="66"/>
    </row>
    <row r="12" spans="1:7" x14ac:dyDescent="0.35">
      <c r="A12" s="45" t="s">
        <v>2060</v>
      </c>
      <c r="B12" s="45"/>
      <c r="C12" s="45">
        <v>3</v>
      </c>
      <c r="D12" s="45">
        <v>4</v>
      </c>
      <c r="E12" s="45">
        <f t="shared" si="0"/>
        <v>7</v>
      </c>
      <c r="F12" s="65">
        <f t="shared" si="1"/>
        <v>0.5714285714285714</v>
      </c>
      <c r="G12" s="66"/>
    </row>
    <row r="13" spans="1:7" x14ac:dyDescent="0.35">
      <c r="A13" s="52" t="s">
        <v>2054</v>
      </c>
      <c r="B13" s="52"/>
      <c r="C13" s="52">
        <v>8</v>
      </c>
      <c r="D13" s="52">
        <v>4</v>
      </c>
      <c r="E13" s="52">
        <f t="shared" si="0"/>
        <v>12</v>
      </c>
      <c r="F13" s="53">
        <f t="shared" si="1"/>
        <v>0.33333333333333331</v>
      </c>
      <c r="G13" s="66"/>
    </row>
    <row r="14" spans="1:7" x14ac:dyDescent="0.35">
      <c r="A14" s="45" t="s">
        <v>2065</v>
      </c>
      <c r="B14" s="45">
        <v>1</v>
      </c>
      <c r="C14" s="45">
        <v>6</v>
      </c>
      <c r="D14" s="45">
        <v>13</v>
      </c>
      <c r="E14" s="45">
        <f t="shared" si="0"/>
        <v>20</v>
      </c>
      <c r="F14" s="65">
        <f t="shared" si="1"/>
        <v>0.65</v>
      </c>
      <c r="G14" s="66"/>
    </row>
    <row r="15" spans="1:7" x14ac:dyDescent="0.35">
      <c r="A15" s="45" t="s">
        <v>2063</v>
      </c>
      <c r="B15" s="45">
        <v>4</v>
      </c>
      <c r="C15" s="45">
        <v>11</v>
      </c>
      <c r="D15" s="45">
        <v>26</v>
      </c>
      <c r="E15" s="45">
        <f t="shared" si="0"/>
        <v>41</v>
      </c>
      <c r="F15" s="65">
        <f t="shared" si="1"/>
        <v>0.63414634146341464</v>
      </c>
      <c r="G15" s="66"/>
    </row>
    <row r="16" spans="1:7" x14ac:dyDescent="0.35">
      <c r="A16" s="45" t="s">
        <v>2070</v>
      </c>
      <c r="B16" s="45">
        <v>23</v>
      </c>
      <c r="C16" s="45">
        <v>132</v>
      </c>
      <c r="D16" s="45">
        <v>187</v>
      </c>
      <c r="E16" s="45">
        <f t="shared" si="0"/>
        <v>342</v>
      </c>
      <c r="F16" s="65">
        <f t="shared" si="1"/>
        <v>0.54678362573099415</v>
      </c>
      <c r="G16" s="66"/>
    </row>
    <row r="17" spans="1:9" x14ac:dyDescent="0.35">
      <c r="A17" s="45" t="s">
        <v>2066</v>
      </c>
      <c r="B17" s="45"/>
      <c r="C17" s="45">
        <v>4</v>
      </c>
      <c r="D17" s="45">
        <v>4</v>
      </c>
      <c r="E17" s="45">
        <f t="shared" si="0"/>
        <v>8</v>
      </c>
      <c r="F17" s="65">
        <f t="shared" si="1"/>
        <v>0.5</v>
      </c>
      <c r="G17" s="66"/>
      <c r="I17" s="48" t="s">
        <v>2163</v>
      </c>
    </row>
    <row r="18" spans="1:9" x14ac:dyDescent="0.35">
      <c r="A18" s="45" t="s">
        <v>2061</v>
      </c>
      <c r="B18" s="45">
        <v>6</v>
      </c>
      <c r="C18" s="45">
        <v>30</v>
      </c>
      <c r="D18" s="45">
        <v>49</v>
      </c>
      <c r="E18" s="45">
        <f t="shared" si="0"/>
        <v>85</v>
      </c>
      <c r="F18" s="65">
        <f t="shared" si="1"/>
        <v>0.57647058823529407</v>
      </c>
      <c r="G18" s="66"/>
    </row>
    <row r="19" spans="1:9" x14ac:dyDescent="0.35">
      <c r="A19" s="52" t="s">
        <v>2050</v>
      </c>
      <c r="B19" s="52"/>
      <c r="C19" s="52">
        <v>9</v>
      </c>
      <c r="D19" s="52">
        <v>5</v>
      </c>
      <c r="E19" s="52">
        <f t="shared" si="0"/>
        <v>14</v>
      </c>
      <c r="F19" s="53">
        <f t="shared" si="1"/>
        <v>0.35714285714285715</v>
      </c>
      <c r="G19" s="66"/>
    </row>
    <row r="20" spans="1:9" x14ac:dyDescent="0.35">
      <c r="A20" s="45" t="s">
        <v>2051</v>
      </c>
      <c r="B20" s="45">
        <v>1</v>
      </c>
      <c r="C20" s="45">
        <v>5</v>
      </c>
      <c r="D20" s="45">
        <v>9</v>
      </c>
      <c r="E20" s="45">
        <f t="shared" si="0"/>
        <v>15</v>
      </c>
      <c r="F20" s="65">
        <f t="shared" si="1"/>
        <v>0.6</v>
      </c>
      <c r="G20" s="66"/>
    </row>
    <row r="21" spans="1:9" x14ac:dyDescent="0.35">
      <c r="A21" s="45" t="s">
        <v>2052</v>
      </c>
      <c r="B21" s="45">
        <v>3</v>
      </c>
      <c r="C21" s="45">
        <v>3</v>
      </c>
      <c r="D21" s="45">
        <v>11</v>
      </c>
      <c r="E21" s="45">
        <f t="shared" si="0"/>
        <v>17</v>
      </c>
      <c r="F21" s="65">
        <f t="shared" si="1"/>
        <v>0.6470588235294118</v>
      </c>
      <c r="G21" s="66"/>
    </row>
    <row r="22" spans="1:9" x14ac:dyDescent="0.35">
      <c r="A22" s="45" t="s">
        <v>2067</v>
      </c>
      <c r="B22" s="45"/>
      <c r="C22" s="45">
        <v>7</v>
      </c>
      <c r="D22" s="45">
        <v>14</v>
      </c>
      <c r="E22" s="45">
        <f t="shared" si="0"/>
        <v>21</v>
      </c>
      <c r="F22" s="65">
        <f t="shared" si="1"/>
        <v>0.66666666666666663</v>
      </c>
      <c r="G22" s="66"/>
    </row>
    <row r="23" spans="1:9" x14ac:dyDescent="0.35">
      <c r="A23" s="45" t="s">
        <v>2055</v>
      </c>
      <c r="B23" s="45">
        <v>1</v>
      </c>
      <c r="C23" s="45">
        <v>15</v>
      </c>
      <c r="D23" s="45">
        <v>17</v>
      </c>
      <c r="E23" s="45">
        <f t="shared" si="0"/>
        <v>33</v>
      </c>
      <c r="F23" s="65">
        <f t="shared" si="1"/>
        <v>0.51515151515151514</v>
      </c>
      <c r="G23" s="66"/>
    </row>
    <row r="24" spans="1:9" x14ac:dyDescent="0.35">
      <c r="A24" s="45" t="s">
        <v>2068</v>
      </c>
      <c r="B24" s="45"/>
      <c r="C24" s="45">
        <v>16</v>
      </c>
      <c r="D24" s="45">
        <v>28</v>
      </c>
      <c r="E24" s="45">
        <f t="shared" si="0"/>
        <v>44</v>
      </c>
      <c r="F24" s="65">
        <f t="shared" si="1"/>
        <v>0.63636363636363635</v>
      </c>
      <c r="G24" s="66"/>
    </row>
    <row r="25" spans="1:9" x14ac:dyDescent="0.35">
      <c r="A25" s="45" t="s">
        <v>2069</v>
      </c>
      <c r="B25" s="45">
        <v>2</v>
      </c>
      <c r="C25" s="45">
        <v>12</v>
      </c>
      <c r="D25" s="45">
        <v>36</v>
      </c>
      <c r="E25" s="45">
        <f t="shared" si="0"/>
        <v>50</v>
      </c>
      <c r="F25" s="65">
        <f t="shared" si="1"/>
        <v>0.72</v>
      </c>
      <c r="G25" s="66"/>
    </row>
    <row r="26" spans="1:9" x14ac:dyDescent="0.35">
      <c r="A26" s="45" t="s">
        <v>2062</v>
      </c>
      <c r="B26" s="45"/>
      <c r="C26" s="45"/>
      <c r="D26" s="45">
        <v>3</v>
      </c>
      <c r="E26" s="45">
        <f t="shared" si="0"/>
        <v>3</v>
      </c>
      <c r="F26" s="65">
        <f t="shared" si="1"/>
        <v>1</v>
      </c>
      <c r="G26" s="66"/>
    </row>
    <row r="27" spans="1:9" x14ac:dyDescent="0.35">
      <c r="A27" s="46" t="s">
        <v>2034</v>
      </c>
      <c r="B27" s="46">
        <v>57</v>
      </c>
      <c r="C27" s="46">
        <v>364</v>
      </c>
      <c r="D27" s="46">
        <v>565</v>
      </c>
      <c r="E27" s="46">
        <v>1000</v>
      </c>
      <c r="F27" s="60">
        <f t="shared" si="1"/>
        <v>0.56499999999999995</v>
      </c>
      <c r="G27" s="66"/>
    </row>
    <row r="29" spans="1:9" x14ac:dyDescent="0.35">
      <c r="A29" s="48" t="s">
        <v>2162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8E9FE-8388-4536-8C32-DBC14B3C3BDA}">
  <sheetPr codeName="Sheet8"/>
  <dimension ref="A3:I27"/>
  <sheetViews>
    <sheetView topLeftCell="A2" workbookViewId="0">
      <selection activeCell="E28" sqref="E28"/>
    </sheetView>
  </sheetViews>
  <sheetFormatPr defaultRowHeight="15.5" x14ac:dyDescent="0.35"/>
  <cols>
    <col min="1" max="1" width="15.83203125" style="24" bestFit="1" customWidth="1"/>
    <col min="2" max="2" width="15.08203125" style="24" bestFit="1" customWidth="1"/>
    <col min="3" max="3" width="5.5" style="24" bestFit="1" customWidth="1"/>
    <col min="4" max="4" width="9.25" style="24" bestFit="1" customWidth="1"/>
    <col min="5" max="5" width="10.58203125" style="24" bestFit="1" customWidth="1"/>
    <col min="6" max="7" width="11.25" style="24" customWidth="1"/>
    <col min="8" max="14" width="8.6640625" style="24"/>
    <col min="15" max="15" width="2.6640625" style="24" customWidth="1"/>
    <col min="16" max="16384" width="8.6640625" style="24"/>
  </cols>
  <sheetData>
    <row r="3" spans="1:5" x14ac:dyDescent="0.35">
      <c r="A3" s="24" t="s">
        <v>2035</v>
      </c>
      <c r="B3" s="24" t="s">
        <v>2036</v>
      </c>
    </row>
    <row r="4" spans="1:5" x14ac:dyDescent="0.35">
      <c r="A4" s="46" t="s">
        <v>2033</v>
      </c>
      <c r="B4" s="46" t="s">
        <v>74</v>
      </c>
      <c r="C4" s="46" t="s">
        <v>14</v>
      </c>
      <c r="D4" s="46" t="s">
        <v>20</v>
      </c>
      <c r="E4" s="46" t="s">
        <v>2034</v>
      </c>
    </row>
    <row r="5" spans="1:5" x14ac:dyDescent="0.35">
      <c r="A5" s="68" t="s">
        <v>26</v>
      </c>
      <c r="B5" s="45">
        <v>2</v>
      </c>
      <c r="C5" s="45">
        <v>16</v>
      </c>
      <c r="D5" s="45">
        <v>24</v>
      </c>
      <c r="E5" s="45">
        <v>42</v>
      </c>
    </row>
    <row r="6" spans="1:5" x14ac:dyDescent="0.35">
      <c r="A6" s="68" t="s">
        <v>15</v>
      </c>
      <c r="B6" s="45">
        <v>2</v>
      </c>
      <c r="C6" s="45">
        <v>19</v>
      </c>
      <c r="D6" s="45">
        <v>22</v>
      </c>
      <c r="E6" s="45">
        <v>43</v>
      </c>
    </row>
    <row r="7" spans="1:5" x14ac:dyDescent="0.35">
      <c r="A7" s="68" t="s">
        <v>98</v>
      </c>
      <c r="B7" s="45">
        <v>4</v>
      </c>
      <c r="C7" s="45">
        <v>6</v>
      </c>
      <c r="D7" s="45">
        <v>12</v>
      </c>
      <c r="E7" s="45">
        <v>22</v>
      </c>
    </row>
    <row r="8" spans="1:5" x14ac:dyDescent="0.35">
      <c r="A8" s="68" t="s">
        <v>36</v>
      </c>
      <c r="B8" s="45">
        <v>1</v>
      </c>
      <c r="C8" s="45">
        <v>12</v>
      </c>
      <c r="D8" s="45">
        <v>17</v>
      </c>
      <c r="E8" s="45">
        <v>30</v>
      </c>
    </row>
    <row r="9" spans="1:5" x14ac:dyDescent="0.35">
      <c r="A9" s="68" t="s">
        <v>40</v>
      </c>
      <c r="B9" s="45">
        <v>1</v>
      </c>
      <c r="C9" s="45">
        <v>18</v>
      </c>
      <c r="D9" s="45">
        <v>28</v>
      </c>
      <c r="E9" s="45">
        <v>47</v>
      </c>
    </row>
    <row r="10" spans="1:5" x14ac:dyDescent="0.35">
      <c r="A10" s="68" t="s">
        <v>107</v>
      </c>
      <c r="B10" s="45">
        <v>3</v>
      </c>
      <c r="C10" s="45">
        <v>19</v>
      </c>
      <c r="D10" s="45">
        <v>26</v>
      </c>
      <c r="E10" s="45">
        <v>48</v>
      </c>
    </row>
    <row r="11" spans="1:5" x14ac:dyDescent="0.35">
      <c r="A11" s="68" t="s">
        <v>21</v>
      </c>
      <c r="B11" s="45">
        <v>44</v>
      </c>
      <c r="C11" s="45">
        <v>274</v>
      </c>
      <c r="D11" s="45">
        <v>436</v>
      </c>
      <c r="E11" s="45">
        <v>754</v>
      </c>
    </row>
    <row r="12" spans="1:5" x14ac:dyDescent="0.35">
      <c r="A12" s="58" t="s">
        <v>2034</v>
      </c>
      <c r="B12" s="46">
        <v>57</v>
      </c>
      <c r="C12" s="46">
        <v>364</v>
      </c>
      <c r="D12" s="46">
        <v>565</v>
      </c>
      <c r="E12" s="46">
        <v>986</v>
      </c>
    </row>
    <row r="14" spans="1:5" x14ac:dyDescent="0.35">
      <c r="A14" s="67" t="s">
        <v>2139</v>
      </c>
    </row>
    <row r="17" spans="1:9" x14ac:dyDescent="0.35">
      <c r="A17" s="24" t="s">
        <v>2035</v>
      </c>
      <c r="B17" s="24" t="s">
        <v>2036</v>
      </c>
    </row>
    <row r="18" spans="1:9" x14ac:dyDescent="0.35">
      <c r="A18" s="46" t="s">
        <v>2144</v>
      </c>
      <c r="B18" s="46" t="s">
        <v>74</v>
      </c>
      <c r="C18" s="46" t="s">
        <v>2156</v>
      </c>
      <c r="D18" s="46" t="s">
        <v>2157</v>
      </c>
      <c r="E18" s="46" t="s">
        <v>2034</v>
      </c>
      <c r="F18" s="46" t="s">
        <v>2122</v>
      </c>
    </row>
    <row r="19" spans="1:9" x14ac:dyDescent="0.35">
      <c r="A19" s="45" t="s">
        <v>26</v>
      </c>
      <c r="B19" s="45">
        <v>2</v>
      </c>
      <c r="C19" s="45">
        <v>16</v>
      </c>
      <c r="D19" s="45">
        <v>24</v>
      </c>
      <c r="E19" s="45">
        <v>42</v>
      </c>
      <c r="F19" s="50">
        <f>D19/E19</f>
        <v>0.5714285714285714</v>
      </c>
      <c r="G19" s="69"/>
    </row>
    <row r="20" spans="1:9" x14ac:dyDescent="0.35">
      <c r="A20" s="45" t="s">
        <v>15</v>
      </c>
      <c r="B20" s="45">
        <v>2</v>
      </c>
      <c r="C20" s="45">
        <v>19</v>
      </c>
      <c r="D20" s="45">
        <v>22</v>
      </c>
      <c r="E20" s="45">
        <v>43</v>
      </c>
      <c r="F20" s="50">
        <f t="shared" ref="F20:F26" si="0">D20/E20</f>
        <v>0.51162790697674421</v>
      </c>
      <c r="G20" s="69"/>
    </row>
    <row r="21" spans="1:9" x14ac:dyDescent="0.35">
      <c r="A21" s="45" t="s">
        <v>98</v>
      </c>
      <c r="B21" s="45">
        <v>4</v>
      </c>
      <c r="C21" s="45">
        <v>6</v>
      </c>
      <c r="D21" s="45">
        <v>12</v>
      </c>
      <c r="E21" s="45">
        <v>22</v>
      </c>
      <c r="F21" s="50">
        <f t="shared" si="0"/>
        <v>0.54545454545454541</v>
      </c>
      <c r="G21" s="69"/>
    </row>
    <row r="22" spans="1:9" x14ac:dyDescent="0.35">
      <c r="A22" s="45" t="s">
        <v>36</v>
      </c>
      <c r="B22" s="45">
        <v>1</v>
      </c>
      <c r="C22" s="45">
        <v>12</v>
      </c>
      <c r="D22" s="45">
        <v>17</v>
      </c>
      <c r="E22" s="45">
        <v>30</v>
      </c>
      <c r="F22" s="50">
        <f t="shared" si="0"/>
        <v>0.56666666666666665</v>
      </c>
      <c r="G22" s="69"/>
    </row>
    <row r="23" spans="1:9" x14ac:dyDescent="0.35">
      <c r="A23" s="52" t="s">
        <v>40</v>
      </c>
      <c r="B23" s="52">
        <v>1</v>
      </c>
      <c r="C23" s="52">
        <v>18</v>
      </c>
      <c r="D23" s="52">
        <v>28</v>
      </c>
      <c r="E23" s="52">
        <v>47</v>
      </c>
      <c r="F23" s="55">
        <f t="shared" si="0"/>
        <v>0.5957446808510638</v>
      </c>
      <c r="G23" s="69"/>
    </row>
    <row r="24" spans="1:9" x14ac:dyDescent="0.35">
      <c r="A24" s="45" t="s">
        <v>107</v>
      </c>
      <c r="B24" s="45">
        <v>3</v>
      </c>
      <c r="C24" s="45">
        <v>19</v>
      </c>
      <c r="D24" s="45">
        <v>26</v>
      </c>
      <c r="E24" s="45">
        <v>48</v>
      </c>
      <c r="F24" s="50">
        <f t="shared" si="0"/>
        <v>0.54166666666666663</v>
      </c>
      <c r="G24" s="69"/>
    </row>
    <row r="25" spans="1:9" x14ac:dyDescent="0.35">
      <c r="A25" s="45" t="s">
        <v>21</v>
      </c>
      <c r="B25" s="45">
        <v>44</v>
      </c>
      <c r="C25" s="45">
        <v>274</v>
      </c>
      <c r="D25" s="45">
        <v>436</v>
      </c>
      <c r="E25" s="45">
        <v>754</v>
      </c>
      <c r="F25" s="50">
        <f t="shared" si="0"/>
        <v>0.57824933687002655</v>
      </c>
      <c r="G25" s="69"/>
    </row>
    <row r="26" spans="1:9" x14ac:dyDescent="0.35">
      <c r="A26" s="46" t="s">
        <v>2034</v>
      </c>
      <c r="B26" s="46">
        <v>57</v>
      </c>
      <c r="C26" s="46">
        <v>364</v>
      </c>
      <c r="D26" s="46">
        <v>565</v>
      </c>
      <c r="E26" s="46">
        <v>986</v>
      </c>
      <c r="F26" s="59">
        <f t="shared" si="0"/>
        <v>0.57302231237322521</v>
      </c>
      <c r="G26" s="69"/>
    </row>
    <row r="27" spans="1:9" x14ac:dyDescent="0.35">
      <c r="A27" s="48" t="s">
        <v>2135</v>
      </c>
      <c r="I27" s="48" t="s">
        <v>2136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Crowdfunding</vt:lpstr>
      <vt:lpstr>Pivot Table and Chart 1</vt:lpstr>
      <vt:lpstr>Pivot Table &amp; Chart 2</vt:lpstr>
      <vt:lpstr>Pivot Table &amp; Chart 3</vt:lpstr>
      <vt:lpstr>Crowfunding Goal Analysis</vt:lpstr>
      <vt:lpstr>Statistical Analysis</vt:lpstr>
      <vt:lpstr>W1</vt:lpstr>
      <vt:lpstr>W 2</vt:lpstr>
      <vt:lpstr>W 3</vt:lpstr>
      <vt:lpstr>W 4</vt:lpstr>
      <vt:lpstr>W 5</vt:lpstr>
      <vt:lpstr>W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Esala Kaluperuma</cp:lastModifiedBy>
  <dcterms:created xsi:type="dcterms:W3CDTF">2021-09-29T18:52:28Z</dcterms:created>
  <dcterms:modified xsi:type="dcterms:W3CDTF">2023-08-09T16:25:02Z</dcterms:modified>
</cp:coreProperties>
</file>