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sallistasorg-my.sharepoint.com/personal/arturocasillas_lasallistas_org_mx/Documents/La Salle/Septimo semestre/Modelos Determinísticos y Estocasticos/Estadistica/"/>
    </mc:Choice>
  </mc:AlternateContent>
  <xr:revisionPtr revIDLastSave="167" documentId="8_{414AFA71-15E0-4295-B420-1F441074FADF}" xr6:coauthVersionLast="45" xr6:coauthVersionMax="45" xr10:uidLastSave="{FA9F63F6-68A6-42B0-B52F-653DC82F704F}"/>
  <bookViews>
    <workbookView xWindow="-28920" yWindow="-120" windowWidth="29040" windowHeight="15840" activeTab="4" xr2:uid="{CCF90659-0485-42A2-ACEB-2D64D15EF95E}"/>
  </bookViews>
  <sheets>
    <sheet name="Base" sheetId="1" r:id="rId1"/>
    <sheet name="10" sheetId="2" r:id="rId2"/>
    <sheet name="1" sheetId="3" r:id="rId3"/>
    <sheet name="12" sheetId="4" r:id="rId4"/>
    <sheet name="5" sheetId="5" r:id="rId5"/>
  </sheets>
  <definedNames>
    <definedName name="Lamda" localSheetId="2">'1'!$B$6</definedName>
    <definedName name="Lamda" localSheetId="1">'10'!$B$6</definedName>
    <definedName name="Lamda" localSheetId="3">'12'!$B$6</definedName>
    <definedName name="Lamda" localSheetId="4">'5'!$B$6</definedName>
    <definedName name="Lamda" localSheetId="0">Base!$B$6</definedName>
    <definedName name="mu" localSheetId="2">'1'!$B$7</definedName>
    <definedName name="mu" localSheetId="1">'10'!$B$7</definedName>
    <definedName name="mu" localSheetId="3">'12'!$B$7</definedName>
    <definedName name="mu" localSheetId="4">'5'!$B$7</definedName>
    <definedName name="mu" localSheetId="0">Base!$B$7</definedName>
    <definedName name="P0" localSheetId="2">'1'!$C$17</definedName>
    <definedName name="P0" localSheetId="1">'10'!$C$17</definedName>
    <definedName name="P0" localSheetId="3">'12'!$C$17</definedName>
    <definedName name="P0" localSheetId="4">'5'!$C$17</definedName>
    <definedName name="P0">Base!$C$17</definedName>
    <definedName name="serv" localSheetId="2">'1'!$B$8</definedName>
    <definedName name="serv" localSheetId="1">'10'!$B$8</definedName>
    <definedName name="serv" localSheetId="3">'12'!$B$8</definedName>
    <definedName name="serv" localSheetId="4">'5'!$B$8</definedName>
    <definedName name="serv">Base!$B$8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5" l="1"/>
  <c r="X21" i="5"/>
  <c r="X30" i="5"/>
  <c r="Y30" i="5" s="1"/>
  <c r="X33" i="5"/>
  <c r="Y33" i="5" s="1"/>
  <c r="X36" i="5"/>
  <c r="Y36" i="5" s="1"/>
  <c r="G21" i="5"/>
  <c r="C16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0" i="5"/>
  <c r="C10" i="5" s="1"/>
  <c r="G21" i="4"/>
  <c r="C16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0" i="4"/>
  <c r="C10" i="4" s="1"/>
  <c r="I9" i="3"/>
  <c r="I7" i="3"/>
  <c r="G21" i="3"/>
  <c r="C16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0" i="3"/>
  <c r="C10" i="3" s="1"/>
  <c r="G21" i="2"/>
  <c r="C16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0" i="2"/>
  <c r="C10" i="2" s="1"/>
  <c r="C15" i="5" l="1"/>
  <c r="C17" i="5" s="1"/>
  <c r="C37" i="5" s="1"/>
  <c r="C15" i="4"/>
  <c r="C17" i="4" s="1"/>
  <c r="C37" i="4" s="1"/>
  <c r="C15" i="3"/>
  <c r="C17" i="3" s="1"/>
  <c r="C37" i="3" s="1"/>
  <c r="C15" i="2"/>
  <c r="C17" i="2" s="1"/>
  <c r="C37" i="2" s="1"/>
  <c r="G21" i="1"/>
  <c r="C16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0" i="1"/>
  <c r="C10" i="1" s="1"/>
  <c r="C26" i="5" l="1"/>
  <c r="C23" i="5"/>
  <c r="C36" i="5"/>
  <c r="C39" i="5"/>
  <c r="C21" i="5"/>
  <c r="C40" i="5"/>
  <c r="C25" i="5"/>
  <c r="C38" i="5"/>
  <c r="G24" i="5"/>
  <c r="G27" i="5" s="1"/>
  <c r="C35" i="5"/>
  <c r="C20" i="5"/>
  <c r="D20" i="5" s="1"/>
  <c r="C28" i="5"/>
  <c r="C22" i="5"/>
  <c r="C27" i="5"/>
  <c r="C30" i="5"/>
  <c r="C32" i="5"/>
  <c r="C34" i="5"/>
  <c r="C29" i="5"/>
  <c r="C31" i="5"/>
  <c r="C33" i="5"/>
  <c r="C24" i="5"/>
  <c r="C40" i="4"/>
  <c r="C29" i="4"/>
  <c r="C32" i="4"/>
  <c r="C21" i="4"/>
  <c r="C39" i="4"/>
  <c r="C24" i="4"/>
  <c r="C22" i="4"/>
  <c r="C35" i="4"/>
  <c r="C38" i="4"/>
  <c r="G24" i="4"/>
  <c r="G27" i="4" s="1"/>
  <c r="C23" i="4"/>
  <c r="C26" i="4"/>
  <c r="C28" i="4"/>
  <c r="C30" i="4"/>
  <c r="C20" i="4"/>
  <c r="D20" i="4" s="1"/>
  <c r="C31" i="4"/>
  <c r="C33" i="4"/>
  <c r="C27" i="4"/>
  <c r="C34" i="4"/>
  <c r="C36" i="4"/>
  <c r="C25" i="4"/>
  <c r="C32" i="3"/>
  <c r="C20" i="3"/>
  <c r="C25" i="3"/>
  <c r="C26" i="3"/>
  <c r="C21" i="3"/>
  <c r="C39" i="3"/>
  <c r="C22" i="3"/>
  <c r="C36" i="3"/>
  <c r="G24" i="3"/>
  <c r="G30" i="3" s="1"/>
  <c r="H30" i="3" s="1"/>
  <c r="C30" i="3"/>
  <c r="C29" i="3"/>
  <c r="C27" i="3"/>
  <c r="C28" i="3"/>
  <c r="C31" i="3"/>
  <c r="C35" i="3"/>
  <c r="C40" i="3"/>
  <c r="C34" i="3"/>
  <c r="C33" i="3"/>
  <c r="C24" i="3"/>
  <c r="C38" i="3"/>
  <c r="C23" i="3"/>
  <c r="D20" i="3"/>
  <c r="D21" i="3" s="1"/>
  <c r="C35" i="2"/>
  <c r="C26" i="2"/>
  <c r="C22" i="2"/>
  <c r="C21" i="2"/>
  <c r="C23" i="2"/>
  <c r="C25" i="2"/>
  <c r="C29" i="2"/>
  <c r="C30" i="2"/>
  <c r="C27" i="2"/>
  <c r="G24" i="2"/>
  <c r="G30" i="2" s="1"/>
  <c r="C38" i="2"/>
  <c r="C33" i="2"/>
  <c r="C32" i="2"/>
  <c r="C28" i="2"/>
  <c r="C20" i="2"/>
  <c r="C36" i="2"/>
  <c r="C24" i="2"/>
  <c r="C31" i="2"/>
  <c r="C39" i="2"/>
  <c r="C40" i="2"/>
  <c r="C34" i="2"/>
  <c r="C15" i="1"/>
  <c r="C17" i="1" s="1"/>
  <c r="C20" i="1" s="1"/>
  <c r="D21" i="5" l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G30" i="5"/>
  <c r="H30" i="5" s="1"/>
  <c r="C41" i="5"/>
  <c r="C41" i="4"/>
  <c r="G30" i="4"/>
  <c r="H30" i="4" s="1"/>
  <c r="D21" i="4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G27" i="3"/>
  <c r="C41" i="3"/>
  <c r="D22" i="3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G33" i="3"/>
  <c r="H33" i="3" s="1"/>
  <c r="G27" i="2"/>
  <c r="C41" i="2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H30" i="2"/>
  <c r="G33" i="2"/>
  <c r="C29" i="1"/>
  <c r="C31" i="1"/>
  <c r="C35" i="1"/>
  <c r="C23" i="1"/>
  <c r="C32" i="1"/>
  <c r="C30" i="1"/>
  <c r="C24" i="1"/>
  <c r="C38" i="1"/>
  <c r="C37" i="1"/>
  <c r="C21" i="1"/>
  <c r="C26" i="1"/>
  <c r="C34" i="1"/>
  <c r="C36" i="1"/>
  <c r="C25" i="1"/>
  <c r="C40" i="1"/>
  <c r="C22" i="1"/>
  <c r="C33" i="1"/>
  <c r="G24" i="1"/>
  <c r="G30" i="1" s="1"/>
  <c r="C27" i="1"/>
  <c r="C28" i="1"/>
  <c r="C39" i="1"/>
  <c r="D20" i="1"/>
  <c r="G33" i="5" l="1"/>
  <c r="H33" i="5" s="1"/>
  <c r="G33" i="4"/>
  <c r="G36" i="4" s="1"/>
  <c r="H36" i="4" s="1"/>
  <c r="G36" i="3"/>
  <c r="H36" i="3" s="1"/>
  <c r="H33" i="2"/>
  <c r="G36" i="2"/>
  <c r="H36" i="2" s="1"/>
  <c r="C41" i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G27" i="1"/>
  <c r="G33" i="1"/>
  <c r="H30" i="1"/>
  <c r="G36" i="5" l="1"/>
  <c r="H36" i="5" s="1"/>
  <c r="H33" i="4"/>
  <c r="H33" i="1"/>
  <c r="G36" i="1"/>
  <c r="H36" i="1" s="1"/>
</calcChain>
</file>

<file path=xl/sharedStrings.xml><?xml version="1.0" encoding="utf-8"?>
<sst xmlns="http://schemas.openxmlformats.org/spreadsheetml/2006/main" count="429" uniqueCount="69">
  <si>
    <t>Hoja Calculadora  de problemas M/M/s</t>
  </si>
  <si>
    <t xml:space="preserve">Facultad de ingeniería </t>
  </si>
  <si>
    <t xml:space="preserve">Modelos determinísticos y estocásticos </t>
  </si>
  <si>
    <t>ʎ</t>
  </si>
  <si>
    <t xml:space="preserve">Tasa promedio de llegadas por unidad </t>
  </si>
  <si>
    <t>µ</t>
  </si>
  <si>
    <t xml:space="preserve">Tasa promedio de atenciones por unidad </t>
  </si>
  <si>
    <t>s</t>
  </si>
  <si>
    <t>Número de servidores (mayor a 1)</t>
  </si>
  <si>
    <t>P0</t>
  </si>
  <si>
    <t>Suma:</t>
  </si>
  <si>
    <t>Término final:</t>
  </si>
  <si>
    <t xml:space="preserve">Total </t>
  </si>
  <si>
    <t xml:space="preserve">Probabilidad de "n" clientes </t>
  </si>
  <si>
    <t xml:space="preserve">Descripción cuantitativa del sistema </t>
  </si>
  <si>
    <t xml:space="preserve">Individual </t>
  </si>
  <si>
    <t xml:space="preserve">Acumulado </t>
  </si>
  <si>
    <t xml:space="preserve">Factor de utilización del sistema </t>
  </si>
  <si>
    <t>P1</t>
  </si>
  <si>
    <t>Ro</t>
  </si>
  <si>
    <t>P2</t>
  </si>
  <si>
    <t>P3</t>
  </si>
  <si>
    <t xml:space="preserve">Número de clientes promedio en cola </t>
  </si>
  <si>
    <t>P4</t>
  </si>
  <si>
    <t>Lq</t>
  </si>
  <si>
    <t>P5</t>
  </si>
  <si>
    <t>P6</t>
  </si>
  <si>
    <t xml:space="preserve">Número de clientes promedio en el sistema </t>
  </si>
  <si>
    <t>P7</t>
  </si>
  <si>
    <t>L</t>
  </si>
  <si>
    <t>P8</t>
  </si>
  <si>
    <t>P9</t>
  </si>
  <si>
    <t xml:space="preserve">Tiempo promedio de espera en cola </t>
  </si>
  <si>
    <t>P10</t>
  </si>
  <si>
    <t>Wq</t>
  </si>
  <si>
    <t>P11</t>
  </si>
  <si>
    <t>P12</t>
  </si>
  <si>
    <t xml:space="preserve">Tiempo promedio total de estancia en el sistema </t>
  </si>
  <si>
    <t>P13</t>
  </si>
  <si>
    <t>W</t>
  </si>
  <si>
    <t>P14</t>
  </si>
  <si>
    <t>P15</t>
  </si>
  <si>
    <t>P16</t>
  </si>
  <si>
    <t>P17</t>
  </si>
  <si>
    <t>P18</t>
  </si>
  <si>
    <t>P19</t>
  </si>
  <si>
    <t>P20</t>
  </si>
  <si>
    <t>Arturo Casillas Díaz</t>
  </si>
  <si>
    <t>Tiempo de atencion al cliente</t>
  </si>
  <si>
    <t>C</t>
  </si>
  <si>
    <t>minutos</t>
  </si>
  <si>
    <t>segundos</t>
  </si>
  <si>
    <t>2 exact computers</t>
  </si>
  <si>
    <t>super computer</t>
  </si>
  <si>
    <t>300 accidentes por año</t>
  </si>
  <si>
    <t>300 / 12 =</t>
  </si>
  <si>
    <t>por mes</t>
  </si>
  <si>
    <t>2 dias de atencion por unidad</t>
  </si>
  <si>
    <t>30/2 =</t>
  </si>
  <si>
    <t>dias</t>
  </si>
  <si>
    <t>5 medicos</t>
  </si>
  <si>
    <t>3 medicos</t>
  </si>
  <si>
    <t>5 medicos porque es un centro de emregencia, y no se debe perder tiempo en espera</t>
  </si>
  <si>
    <t>papeleria</t>
  </si>
  <si>
    <t>articulos electricos</t>
  </si>
  <si>
    <t>jardineria</t>
  </si>
  <si>
    <t>Promedio</t>
  </si>
  <si>
    <t>promedio</t>
  </si>
  <si>
    <t xml:space="preserve">Todos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</si>
</sst>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</font>
    <font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541B2"/>
        <bgColor indexed="64"/>
      </patternFill>
    </fill>
    <fill>
      <patternFill patternType="solid">
        <fgColor rgb="FF06BEE1"/>
        <bgColor indexed="64"/>
      </patternFill>
    </fill>
    <fill>
      <patternFill patternType="solid">
        <fgColor rgb="FF1768AC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5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2" fillId="0" borderId="1" xfId="0" applyFont="1" applyBorder="1"/>
    <xf numFmtId="0" fontId="5" fillId="2" borderId="1" xfId="0" applyFont="1" applyFill="1" applyBorder="1"/>
    <xf numFmtId="0" fontId="5" fillId="4" borderId="1" xfId="0" applyFont="1" applyFill="1" applyBorder="1"/>
    <xf numFmtId="0" fontId="2" fillId="3" borderId="1" xfId="0" applyFont="1" applyFill="1" applyBorder="1"/>
    <xf numFmtId="10" fontId="2" fillId="0" borderId="1" xfId="1" quotePrefix="1" applyNumberFormat="1" applyFont="1" applyBorder="1"/>
    <xf numFmtId="10" fontId="2" fillId="0" borderId="1" xfId="0" applyNumberFormat="1" applyFont="1" applyBorder="1"/>
    <xf numFmtId="0" fontId="4" fillId="4" borderId="0" xfId="0" applyFont="1" applyFill="1"/>
    <xf numFmtId="9" fontId="2" fillId="3" borderId="0" xfId="1" applyFont="1" applyFill="1"/>
    <xf numFmtId="164" fontId="2" fillId="3" borderId="0" xfId="0" applyNumberFormat="1" applyFont="1" applyFill="1"/>
    <xf numFmtId="10" fontId="2" fillId="3" borderId="0" xfId="0" applyNumberFormat="1" applyFont="1" applyFill="1"/>
    <xf numFmtId="2" fontId="3" fillId="0" borderId="0" xfId="0" applyNumberFormat="1" applyFont="1"/>
    <xf numFmtId="164" fontId="2" fillId="3" borderId="1" xfId="0" applyNumberFormat="1" applyFont="1" applyFill="1" applyBorder="1"/>
    <xf numFmtId="165" fontId="5" fillId="4" borderId="1" xfId="0" applyNumberFormat="1" applyFont="1" applyFill="1" applyBorder="1"/>
    <xf numFmtId="166" fontId="2" fillId="3" borderId="1" xfId="1" applyNumberFormat="1" applyFont="1" applyFill="1" applyBorder="1"/>
    <xf numFmtId="0" fontId="8" fillId="2" borderId="1" xfId="0" applyFont="1" applyFill="1" applyBorder="1"/>
    <xf numFmtId="0" fontId="6" fillId="2" borderId="1" xfId="0" applyFont="1" applyFill="1" applyBorder="1"/>
    <xf numFmtId="0" fontId="9" fillId="0" borderId="1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4" borderId="5" xfId="0" applyFont="1" applyFill="1" applyBorder="1"/>
    <xf numFmtId="9" fontId="2" fillId="3" borderId="0" xfId="1" applyFont="1" applyFill="1" applyBorder="1"/>
    <xf numFmtId="164" fontId="2" fillId="3" borderId="0" xfId="0" applyNumberFormat="1" applyFont="1" applyFill="1" applyBorder="1"/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3" fillId="0" borderId="0" xfId="0" applyNumberFormat="1" applyFont="1" applyBorder="1"/>
    <xf numFmtId="0" fontId="3" fillId="0" borderId="6" xfId="0" applyFont="1" applyBorder="1"/>
    <xf numFmtId="0" fontId="2" fillId="0" borderId="6" xfId="0" applyFont="1" applyBorder="1" applyAlignment="1">
      <alignment horizontal="left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2" fontId="3" fillId="0" borderId="8" xfId="0" applyNumberFormat="1" applyFont="1" applyBorder="1"/>
    <xf numFmtId="0" fontId="3" fillId="0" borderId="9" xfId="0" applyFont="1" applyBorder="1"/>
    <xf numFmtId="0" fontId="10" fillId="5" borderId="2" xfId="2" applyBorder="1"/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</cellXfs>
  <cellStyles count="3">
    <cellStyle name="Neutral" xfId="2" builtinId="28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6BEE1"/>
      <color rgb="FF2541B2"/>
      <color rgb="FF1768AC"/>
      <color rgb="FF530A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710565</xdr:colOff>
      <xdr:row>0</xdr:row>
      <xdr:rowOff>0</xdr:rowOff>
    </xdr:from>
    <xdr:to>
      <xdr:col>13</xdr:col>
      <xdr:colOff>742950</xdr:colOff>
      <xdr:row>10</xdr:row>
      <xdr:rowOff>174500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780672-EF4A-4DED-8CC5-AE3B680D8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5190" y="0"/>
          <a:ext cx="3985260" cy="2532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53340</xdr:colOff>
      <xdr:row>0</xdr:row>
      <xdr:rowOff>100965</xdr:rowOff>
    </xdr:from>
    <xdr:to>
      <xdr:col>19</xdr:col>
      <xdr:colOff>339731</xdr:colOff>
      <xdr:row>9</xdr:row>
      <xdr:rowOff>97343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625A36-ACF1-4E8F-8D4D-C4F1FDED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9115" y="100965"/>
          <a:ext cx="7401566" cy="21585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0</xdr:row>
      <xdr:rowOff>238125</xdr:rowOff>
    </xdr:from>
    <xdr:to>
      <xdr:col>17</xdr:col>
      <xdr:colOff>665649</xdr:colOff>
      <xdr:row>7</xdr:row>
      <xdr:rowOff>150495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52E1DD-B8B6-4E87-BD30-653991A3F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8025" y="238125"/>
          <a:ext cx="7251234" cy="16363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624840</xdr:colOff>
      <xdr:row>0</xdr:row>
      <xdr:rowOff>215265</xdr:rowOff>
    </xdr:from>
    <xdr:to>
      <xdr:col>17</xdr:col>
      <xdr:colOff>457802</xdr:colOff>
      <xdr:row>9</xdr:row>
      <xdr:rowOff>59229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EBB85D-2304-4F21-B6A2-74F494F1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9465" y="215265"/>
          <a:ext cx="6948137" cy="20061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515-FF73-4B01-9F2B-0B2F737F024C}">
  <dimension ref="A1:AG45"/>
  <sheetViews>
    <sheetView topLeftCell="A9" workbookViewId="0">
      <selection activeCell="J22" sqref="J22"/>
    </sheetView>
  </sheetViews>
  <sheetFormatPr baseColWidth="10" defaultRowHeight="14.4" x14ac:dyDescent="0.3"/>
  <cols>
    <col min="2" max="2" width="14.21875" customWidth="1"/>
    <col min="7" max="7" width="11.77734375" customWidth="1"/>
  </cols>
  <sheetData>
    <row r="1" spans="1:33" ht="21" x14ac:dyDescent="0.4">
      <c r="A1" s="23" t="s">
        <v>0</v>
      </c>
      <c r="B1" s="23"/>
      <c r="C1" s="23"/>
      <c r="D1" s="23"/>
      <c r="E1" s="23"/>
      <c r="F1" s="23"/>
      <c r="G1" s="23"/>
      <c r="H1" s="2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1" x14ac:dyDescent="0.4">
      <c r="A2" s="23" t="s">
        <v>1</v>
      </c>
      <c r="B2" s="23"/>
      <c r="C2" s="23"/>
      <c r="D2" s="23"/>
      <c r="E2" s="23"/>
      <c r="F2" s="23"/>
      <c r="G2" s="23"/>
      <c r="H2" s="2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21" x14ac:dyDescent="0.4">
      <c r="A3" s="23" t="s">
        <v>2</v>
      </c>
      <c r="B3" s="23"/>
      <c r="C3" s="23"/>
      <c r="D3" s="23"/>
      <c r="E3" s="23"/>
      <c r="F3" s="23"/>
      <c r="G3" s="23"/>
      <c r="H3" s="2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21" x14ac:dyDescent="0.4">
      <c r="A4" s="23" t="s">
        <v>47</v>
      </c>
      <c r="B4" s="23"/>
      <c r="C4" s="23"/>
      <c r="D4" s="23"/>
      <c r="E4" s="23"/>
      <c r="F4" s="23"/>
      <c r="G4" s="23"/>
      <c r="H4" s="2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8" x14ac:dyDescent="0.35">
      <c r="A6" s="18" t="s">
        <v>3</v>
      </c>
      <c r="B6" s="20">
        <v>12</v>
      </c>
      <c r="C6" s="1" t="s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8" x14ac:dyDescent="0.35">
      <c r="A7" s="18" t="s">
        <v>5</v>
      </c>
      <c r="B7" s="20">
        <v>6</v>
      </c>
      <c r="C7" s="1" t="s">
        <v>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8" x14ac:dyDescent="0.35">
      <c r="A8" s="19" t="s">
        <v>7</v>
      </c>
      <c r="B8" s="20">
        <v>10</v>
      </c>
      <c r="C8" s="1" t="s">
        <v>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6" x14ac:dyDescent="0.3">
      <c r="A10" s="22" t="str">
        <f>IF(Lamda&gt;serv*mu, "SISTEMA INESTABLE", "SISTEMA ESTABLE")</f>
        <v>SISTEMA ESTABLE</v>
      </c>
      <c r="B10" s="22"/>
      <c r="C10" s="1" t="b">
        <f>IF(A10="SISTEMA INESTABLE", "LAMDA DEBE DE SER MENOR QUE S POR MIU")</f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6" x14ac:dyDescent="0.3">
      <c r="A12" s="5" t="s">
        <v>9</v>
      </c>
      <c r="B12" s="6">
        <v>0</v>
      </c>
      <c r="C12" s="6">
        <v>1</v>
      </c>
      <c r="D12" s="6">
        <v>2</v>
      </c>
      <c r="E12" s="6">
        <v>3</v>
      </c>
      <c r="F12" s="6">
        <v>4</v>
      </c>
      <c r="G12" s="6">
        <v>5</v>
      </c>
      <c r="H12" s="6">
        <v>6</v>
      </c>
      <c r="I12" s="6">
        <v>7</v>
      </c>
      <c r="J12" s="6">
        <v>8</v>
      </c>
      <c r="K12" s="6">
        <v>9</v>
      </c>
      <c r="L12" s="6">
        <v>10</v>
      </c>
      <c r="M12" s="6">
        <v>11</v>
      </c>
      <c r="N12" s="6">
        <v>12</v>
      </c>
      <c r="O12" s="6">
        <v>13</v>
      </c>
      <c r="P12" s="6">
        <v>14</v>
      </c>
      <c r="Q12" s="6">
        <v>15</v>
      </c>
      <c r="R12" s="6">
        <v>16</v>
      </c>
      <c r="S12" s="6">
        <v>17</v>
      </c>
      <c r="T12" s="6">
        <v>18</v>
      </c>
      <c r="U12" s="6">
        <v>19</v>
      </c>
      <c r="V12" s="6">
        <v>20</v>
      </c>
      <c r="W12" s="6">
        <v>21</v>
      </c>
      <c r="X12" s="6">
        <v>22</v>
      </c>
      <c r="Y12" s="6">
        <v>23</v>
      </c>
      <c r="Z12" s="6">
        <v>24</v>
      </c>
      <c r="AA12" s="6">
        <v>25</v>
      </c>
      <c r="AB12" s="6">
        <v>26</v>
      </c>
      <c r="AC12" s="6">
        <v>27</v>
      </c>
      <c r="AD12" s="6">
        <v>28</v>
      </c>
      <c r="AE12" s="6">
        <v>29</v>
      </c>
      <c r="AF12" s="6">
        <v>30</v>
      </c>
      <c r="AG12" s="1"/>
    </row>
    <row r="13" spans="1:33" ht="15.6" x14ac:dyDescent="0.3">
      <c r="A13" s="1"/>
      <c r="B13" s="16">
        <f t="shared" ref="B13:AF13" si="0">IF(B12&gt;serv-1,0,POWER((Lamda/mu),B12)/FACT(B12))</f>
        <v>1</v>
      </c>
      <c r="C13" s="16">
        <f t="shared" si="0"/>
        <v>2</v>
      </c>
      <c r="D13" s="16">
        <f t="shared" si="0"/>
        <v>2</v>
      </c>
      <c r="E13" s="16">
        <f t="shared" si="0"/>
        <v>1.3333333333333333</v>
      </c>
      <c r="F13" s="16">
        <f t="shared" si="0"/>
        <v>0.66666666666666663</v>
      </c>
      <c r="G13" s="16">
        <f t="shared" si="0"/>
        <v>0.26666666666666666</v>
      </c>
      <c r="H13" s="16">
        <f t="shared" si="0"/>
        <v>8.8888888888888892E-2</v>
      </c>
      <c r="I13" s="16">
        <f t="shared" si="0"/>
        <v>2.5396825396825397E-2</v>
      </c>
      <c r="J13" s="16">
        <f t="shared" si="0"/>
        <v>6.3492063492063492E-3</v>
      </c>
      <c r="K13" s="16">
        <f t="shared" si="0"/>
        <v>1.4109347442680777E-3</v>
      </c>
      <c r="L13" s="16">
        <f t="shared" si="0"/>
        <v>0</v>
      </c>
      <c r="M13" s="16">
        <f t="shared" si="0"/>
        <v>0</v>
      </c>
      <c r="N13" s="16">
        <f t="shared" si="0"/>
        <v>0</v>
      </c>
      <c r="O13" s="16">
        <f t="shared" si="0"/>
        <v>0</v>
      </c>
      <c r="P13" s="16">
        <f t="shared" si="0"/>
        <v>0</v>
      </c>
      <c r="Q13" s="16">
        <f t="shared" si="0"/>
        <v>0</v>
      </c>
      <c r="R13" s="16">
        <f t="shared" si="0"/>
        <v>0</v>
      </c>
      <c r="S13" s="16">
        <f t="shared" si="0"/>
        <v>0</v>
      </c>
      <c r="T13" s="16">
        <f t="shared" si="0"/>
        <v>0</v>
      </c>
      <c r="U13" s="16">
        <f t="shared" si="0"/>
        <v>0</v>
      </c>
      <c r="V13" s="16">
        <f t="shared" si="0"/>
        <v>0</v>
      </c>
      <c r="W13" s="16">
        <f t="shared" si="0"/>
        <v>0</v>
      </c>
      <c r="X13" s="16">
        <f t="shared" si="0"/>
        <v>0</v>
      </c>
      <c r="Y13" s="16">
        <f t="shared" si="0"/>
        <v>0</v>
      </c>
      <c r="Z13" s="16">
        <f t="shared" si="0"/>
        <v>0</v>
      </c>
      <c r="AA13" s="16">
        <f t="shared" si="0"/>
        <v>0</v>
      </c>
      <c r="AB13" s="16">
        <f t="shared" si="0"/>
        <v>0</v>
      </c>
      <c r="AC13" s="16">
        <f t="shared" si="0"/>
        <v>0</v>
      </c>
      <c r="AD13" s="16">
        <f t="shared" si="0"/>
        <v>0</v>
      </c>
      <c r="AE13" s="16">
        <f t="shared" si="0"/>
        <v>0</v>
      </c>
      <c r="AF13" s="16">
        <f t="shared" si="0"/>
        <v>0</v>
      </c>
      <c r="AG13" s="1"/>
    </row>
    <row r="14" spans="1:33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6" x14ac:dyDescent="0.3">
      <c r="A15" s="1"/>
      <c r="B15" s="7" t="s">
        <v>10</v>
      </c>
      <c r="C15" s="15">
        <f>SUM(B13:AF13)</f>
        <v>7.3887125220458545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6" x14ac:dyDescent="0.3">
      <c r="A16" s="1"/>
      <c r="B16" s="7" t="s">
        <v>11</v>
      </c>
      <c r="C16" s="15">
        <f>+(1/FACT(serv))*((Lamda/mu)^serv)*(serv*mu/(serv*mu-Lamda))</f>
        <v>3.5273368606701937E-4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6" x14ac:dyDescent="0.3">
      <c r="A17" s="1"/>
      <c r="B17" s="7" t="s">
        <v>12</v>
      </c>
      <c r="C17" s="17">
        <f>1/SUM(C15:C16)</f>
        <v>0.13533511552415506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6" x14ac:dyDescent="0.3">
      <c r="A18" s="1"/>
      <c r="B18" s="1" t="s">
        <v>13</v>
      </c>
      <c r="C18" s="1"/>
      <c r="D18" s="1"/>
      <c r="E18" s="1"/>
      <c r="F18" s="1" t="s">
        <v>14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.6" x14ac:dyDescent="0.3">
      <c r="A19" s="1"/>
      <c r="B19" s="1"/>
      <c r="C19" s="1" t="s">
        <v>15</v>
      </c>
      <c r="D19" s="1" t="s">
        <v>16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6" x14ac:dyDescent="0.3">
      <c r="A20" s="4">
        <v>0</v>
      </c>
      <c r="B20" s="7" t="s">
        <v>9</v>
      </c>
      <c r="C20" s="8">
        <f t="shared" ref="C20:C39" si="1">IF(A20&gt;serv,(((Lamda/mu)^A20)/(FACT(serv)*(serv^(A20-serv))))*P0,((Lamda/mu)^A20)/FACT(A20)*P0)</f>
        <v>0.13533511552415506</v>
      </c>
      <c r="D20" s="9">
        <f>C20</f>
        <v>0.13533511552415506</v>
      </c>
      <c r="E20" s="1"/>
      <c r="F20" s="21" t="s">
        <v>17</v>
      </c>
      <c r="G20" s="21"/>
      <c r="H20" s="2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6" x14ac:dyDescent="0.3">
      <c r="A21" s="4">
        <v>1</v>
      </c>
      <c r="B21" s="7" t="s">
        <v>18</v>
      </c>
      <c r="C21" s="8">
        <f t="shared" si="1"/>
        <v>0.27067023104831012</v>
      </c>
      <c r="D21" s="9">
        <f t="shared" ref="D21:D39" si="2">D20+C21</f>
        <v>0.40600534657246518</v>
      </c>
      <c r="E21" s="1"/>
      <c r="F21" s="10" t="s">
        <v>19</v>
      </c>
      <c r="G21" s="11">
        <f>Lamda/(serv*mu)</f>
        <v>0.2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6" x14ac:dyDescent="0.3">
      <c r="A22" s="4">
        <v>2</v>
      </c>
      <c r="B22" s="7" t="s">
        <v>20</v>
      </c>
      <c r="C22" s="8">
        <f t="shared" si="1"/>
        <v>0.27067023104831012</v>
      </c>
      <c r="D22" s="9">
        <f t="shared" si="2"/>
        <v>0.67667557762077535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6" x14ac:dyDescent="0.3">
      <c r="A23" s="4">
        <v>3</v>
      </c>
      <c r="B23" s="7" t="s">
        <v>21</v>
      </c>
      <c r="C23" s="8">
        <f t="shared" si="1"/>
        <v>0.18044682069887341</v>
      </c>
      <c r="D23" s="9">
        <f t="shared" si="2"/>
        <v>0.85712239831964876</v>
      </c>
      <c r="E23" s="1"/>
      <c r="F23" s="21" t="s">
        <v>22</v>
      </c>
      <c r="G23" s="21"/>
      <c r="H23" s="2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6" x14ac:dyDescent="0.3">
      <c r="A24" s="4">
        <v>4</v>
      </c>
      <c r="B24" s="7" t="s">
        <v>23</v>
      </c>
      <c r="C24" s="8">
        <f t="shared" si="1"/>
        <v>9.0223410349436706E-2</v>
      </c>
      <c r="D24" s="9">
        <f t="shared" si="2"/>
        <v>0.94734580866908547</v>
      </c>
      <c r="E24" s="1"/>
      <c r="F24" s="10" t="s">
        <v>24</v>
      </c>
      <c r="G24" s="12">
        <f>P0*((Lamda/mu)^serv)*G21/((FACT(serv)*((1-G21)^2)))</f>
        <v>1.1934313538285278E-5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6" x14ac:dyDescent="0.3">
      <c r="A25" s="4">
        <v>5</v>
      </c>
      <c r="B25" s="7" t="s">
        <v>25</v>
      </c>
      <c r="C25" s="8">
        <f t="shared" si="1"/>
        <v>3.6089364139774684E-2</v>
      </c>
      <c r="D25" s="9">
        <f t="shared" si="2"/>
        <v>0.98343517280886017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6" x14ac:dyDescent="0.3">
      <c r="A26" s="4">
        <v>6</v>
      </c>
      <c r="B26" s="7" t="s">
        <v>26</v>
      </c>
      <c r="C26" s="8">
        <f t="shared" si="1"/>
        <v>1.2029788046591562E-2</v>
      </c>
      <c r="D26" s="9">
        <f t="shared" si="2"/>
        <v>0.99546496085545177</v>
      </c>
      <c r="E26" s="1"/>
      <c r="F26" s="44" t="s">
        <v>27</v>
      </c>
      <c r="G26" s="44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6" x14ac:dyDescent="0.3">
      <c r="A27" s="4">
        <v>7</v>
      </c>
      <c r="B27" s="7" t="s">
        <v>28</v>
      </c>
      <c r="C27" s="8">
        <f t="shared" si="1"/>
        <v>3.4370822990261603E-3</v>
      </c>
      <c r="D27" s="9">
        <f t="shared" si="2"/>
        <v>0.99890204315447795</v>
      </c>
      <c r="E27" s="1"/>
      <c r="F27" s="10" t="s">
        <v>29</v>
      </c>
      <c r="G27" s="12">
        <f>G24+(Lamda/mu)</f>
        <v>2.0000119343135383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6" x14ac:dyDescent="0.3">
      <c r="A28" s="4">
        <v>8</v>
      </c>
      <c r="B28" s="7" t="s">
        <v>30</v>
      </c>
      <c r="C28" s="8">
        <f t="shared" si="1"/>
        <v>8.5927057475654008E-4</v>
      </c>
      <c r="D28" s="9">
        <f t="shared" si="2"/>
        <v>0.99976131372923449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6" x14ac:dyDescent="0.3">
      <c r="A29" s="4">
        <v>9</v>
      </c>
      <c r="B29" s="7" t="s">
        <v>31</v>
      </c>
      <c r="C29" s="8">
        <f t="shared" si="1"/>
        <v>1.9094901661256448E-4</v>
      </c>
      <c r="D29" s="9">
        <f t="shared" si="2"/>
        <v>0.99995226274584703</v>
      </c>
      <c r="E29" s="1"/>
      <c r="F29" s="44" t="s">
        <v>32</v>
      </c>
      <c r="G29" s="44"/>
      <c r="H29" s="44"/>
      <c r="I29" s="4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6" x14ac:dyDescent="0.3">
      <c r="A30" s="4">
        <v>10</v>
      </c>
      <c r="B30" s="7" t="s">
        <v>33</v>
      </c>
      <c r="C30" s="8">
        <f t="shared" si="1"/>
        <v>3.818980332251289E-5</v>
      </c>
      <c r="D30" s="9">
        <f t="shared" si="2"/>
        <v>0.99999045254916952</v>
      </c>
      <c r="E30" s="1"/>
      <c r="F30" s="10" t="s">
        <v>34</v>
      </c>
      <c r="G30" s="12">
        <f>G24/Lamda</f>
        <v>9.9452612819043978E-7</v>
      </c>
      <c r="H30" s="14">
        <f>G30*60</f>
        <v>5.9671567691426384E-5</v>
      </c>
      <c r="I30" s="2" t="s">
        <v>50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6" x14ac:dyDescent="0.3">
      <c r="A31" s="4">
        <v>11</v>
      </c>
      <c r="B31" s="7" t="s">
        <v>35</v>
      </c>
      <c r="C31" s="8">
        <f t="shared" si="1"/>
        <v>7.6379606645025777E-6</v>
      </c>
      <c r="D31" s="9">
        <f t="shared" si="2"/>
        <v>0.99999809050983401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6" x14ac:dyDescent="0.3">
      <c r="A32" s="4">
        <v>12</v>
      </c>
      <c r="B32" s="7" t="s">
        <v>36</v>
      </c>
      <c r="C32" s="8">
        <f t="shared" si="1"/>
        <v>1.5275921329005157E-6</v>
      </c>
      <c r="D32" s="9">
        <f t="shared" si="2"/>
        <v>0.99999961810196691</v>
      </c>
      <c r="E32" s="1"/>
      <c r="F32" s="21" t="s">
        <v>37</v>
      </c>
      <c r="G32" s="21"/>
      <c r="H32" s="21"/>
      <c r="I32" s="2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6" x14ac:dyDescent="0.3">
      <c r="A33" s="4">
        <v>13</v>
      </c>
      <c r="B33" s="7" t="s">
        <v>38</v>
      </c>
      <c r="C33" s="8">
        <f t="shared" si="1"/>
        <v>3.0551842658010312E-7</v>
      </c>
      <c r="D33" s="9">
        <f t="shared" si="2"/>
        <v>0.99999992362039347</v>
      </c>
      <c r="E33" s="1"/>
      <c r="F33" s="10" t="s">
        <v>39</v>
      </c>
      <c r="G33" s="12">
        <f>G30+(1/mu)</f>
        <v>0.16666766119279486</v>
      </c>
      <c r="H33" s="14">
        <f>G33*60</f>
        <v>10.000059671567691</v>
      </c>
      <c r="I33" s="2" t="s">
        <v>50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6" x14ac:dyDescent="0.3">
      <c r="A34" s="4">
        <v>14</v>
      </c>
      <c r="B34" s="7" t="s">
        <v>40</v>
      </c>
      <c r="C34" s="8">
        <f t="shared" si="1"/>
        <v>6.1103685316020632E-8</v>
      </c>
      <c r="D34" s="9">
        <f t="shared" si="2"/>
        <v>0.99999998472407881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6" x14ac:dyDescent="0.3">
      <c r="A35" s="4">
        <v>15</v>
      </c>
      <c r="B35" s="7" t="s">
        <v>41</v>
      </c>
      <c r="C35" s="8">
        <f t="shared" si="1"/>
        <v>1.2220737063204126E-8</v>
      </c>
      <c r="D35" s="9">
        <f t="shared" si="2"/>
        <v>0.99999999694481589</v>
      </c>
      <c r="E35" s="1"/>
      <c r="F35" s="1" t="s">
        <v>48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6" x14ac:dyDescent="0.3">
      <c r="A36" s="4">
        <v>16</v>
      </c>
      <c r="B36" s="7" t="s">
        <v>42</v>
      </c>
      <c r="C36" s="8">
        <f t="shared" si="1"/>
        <v>2.4441474126408249E-9</v>
      </c>
      <c r="D36" s="9">
        <f t="shared" si="2"/>
        <v>0.99999999938896333</v>
      </c>
      <c r="E36" s="1"/>
      <c r="F36" s="3" t="s">
        <v>49</v>
      </c>
      <c r="G36" s="15">
        <f>G33-G30</f>
        <v>0.16666666666666666</v>
      </c>
      <c r="H36" s="14">
        <f>60*G36</f>
        <v>10</v>
      </c>
      <c r="I36" s="2" t="s">
        <v>50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6" x14ac:dyDescent="0.3">
      <c r="A37" s="4">
        <v>17</v>
      </c>
      <c r="B37" s="7" t="s">
        <v>43</v>
      </c>
      <c r="C37" s="8">
        <f t="shared" si="1"/>
        <v>4.8882948252816506E-10</v>
      </c>
      <c r="D37" s="9">
        <f t="shared" si="2"/>
        <v>0.99999999987779287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6" x14ac:dyDescent="0.3">
      <c r="A38" s="4">
        <v>18</v>
      </c>
      <c r="B38" s="7" t="s">
        <v>44</v>
      </c>
      <c r="C38" s="8">
        <f t="shared" si="1"/>
        <v>9.7765896505633005E-11</v>
      </c>
      <c r="D38" s="9">
        <f t="shared" si="2"/>
        <v>0.99999999997555877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6" x14ac:dyDescent="0.3">
      <c r="A39" s="4">
        <v>19</v>
      </c>
      <c r="B39" s="7" t="s">
        <v>45</v>
      </c>
      <c r="C39" s="8">
        <f t="shared" si="1"/>
        <v>1.95531793011266E-11</v>
      </c>
      <c r="D39" s="9">
        <f t="shared" si="2"/>
        <v>0.99999999999511191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6" x14ac:dyDescent="0.3">
      <c r="A40" s="4">
        <v>20</v>
      </c>
      <c r="B40" s="7" t="s">
        <v>46</v>
      </c>
      <c r="C40" s="8">
        <f>IF(A40&gt;serv,(((Lamda/mu)^A40)/(FACT(serv)*(serv^(A40-serv))))*P0,((Lamda/mu)^A40)/FACT(A40)*P0)</f>
        <v>3.9106358602253204E-12</v>
      </c>
      <c r="D40" s="9">
        <f>D39+C40</f>
        <v>0.99999999999902256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6" x14ac:dyDescent="0.3">
      <c r="A41" s="1"/>
      <c r="B41" s="1"/>
      <c r="C41" s="13">
        <f>SUM(C20:C40)</f>
        <v>0.99999999999902256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</sheetData>
  <mergeCells count="8">
    <mergeCell ref="A3:H3"/>
    <mergeCell ref="A10:B10"/>
    <mergeCell ref="F20:H20"/>
    <mergeCell ref="A2:H2"/>
    <mergeCell ref="A1:H1"/>
    <mergeCell ref="F23:H23"/>
    <mergeCell ref="F32:I32"/>
    <mergeCell ref="A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E175D-3D05-42C8-9275-583A8246973B}">
  <dimension ref="A1:AG45"/>
  <sheetViews>
    <sheetView workbookViewId="0">
      <selection activeCell="B7" sqref="B7"/>
    </sheetView>
  </sheetViews>
  <sheetFormatPr baseColWidth="10" defaultRowHeight="14.4" x14ac:dyDescent="0.3"/>
  <cols>
    <col min="2" max="2" width="14.21875" customWidth="1"/>
    <col min="7" max="7" width="11.77734375" customWidth="1"/>
  </cols>
  <sheetData>
    <row r="1" spans="1:33" ht="21" x14ac:dyDescent="0.4">
      <c r="A1" s="23" t="s">
        <v>0</v>
      </c>
      <c r="B1" s="23"/>
      <c r="C1" s="23"/>
      <c r="D1" s="23"/>
      <c r="E1" s="23"/>
      <c r="F1" s="23"/>
      <c r="G1" s="23"/>
      <c r="H1" s="2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1" x14ac:dyDescent="0.4">
      <c r="A2" s="23" t="s">
        <v>1</v>
      </c>
      <c r="B2" s="23"/>
      <c r="C2" s="23"/>
      <c r="D2" s="23"/>
      <c r="E2" s="23"/>
      <c r="F2" s="23"/>
      <c r="G2" s="23"/>
      <c r="H2" s="2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21" x14ac:dyDescent="0.4">
      <c r="A3" s="23" t="s">
        <v>2</v>
      </c>
      <c r="B3" s="23"/>
      <c r="C3" s="23"/>
      <c r="D3" s="23"/>
      <c r="E3" s="23"/>
      <c r="F3" s="23"/>
      <c r="G3" s="23"/>
      <c r="H3" s="2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21" x14ac:dyDescent="0.4">
      <c r="A4" s="23" t="s">
        <v>47</v>
      </c>
      <c r="B4" s="23"/>
      <c r="C4" s="23"/>
      <c r="D4" s="23"/>
      <c r="E4" s="23"/>
      <c r="F4" s="23"/>
      <c r="G4" s="23"/>
      <c r="H4" s="2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8" x14ac:dyDescent="0.35">
      <c r="A6" s="18" t="s">
        <v>3</v>
      </c>
      <c r="B6" s="20">
        <v>25</v>
      </c>
      <c r="C6" s="1" t="s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8" x14ac:dyDescent="0.35">
      <c r="A7" s="18" t="s">
        <v>5</v>
      </c>
      <c r="B7" s="20">
        <v>40</v>
      </c>
      <c r="C7" s="1" t="s">
        <v>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8" x14ac:dyDescent="0.35">
      <c r="A8" s="19" t="s">
        <v>7</v>
      </c>
      <c r="B8" s="20">
        <v>1</v>
      </c>
      <c r="C8" s="1" t="s">
        <v>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6" x14ac:dyDescent="0.3">
      <c r="A10" s="22" t="str">
        <f>IF(Lamda&gt;serv*mu, "SISTEMA INESTABLE", "SISTEMA ESTABLE")</f>
        <v>SISTEMA ESTABLE</v>
      </c>
      <c r="B10" s="22"/>
      <c r="C10" s="1" t="b">
        <f>IF(A10="SISTEMA INESTABLE", "LAMDA DEBE DE SER MENOR QUE S POR MIU")</f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6" x14ac:dyDescent="0.3">
      <c r="A12" s="5" t="s">
        <v>9</v>
      </c>
      <c r="B12" s="6">
        <v>0</v>
      </c>
      <c r="C12" s="6">
        <v>1</v>
      </c>
      <c r="D12" s="6">
        <v>2</v>
      </c>
      <c r="E12" s="6">
        <v>3</v>
      </c>
      <c r="F12" s="6">
        <v>4</v>
      </c>
      <c r="G12" s="6">
        <v>5</v>
      </c>
      <c r="H12" s="6">
        <v>6</v>
      </c>
      <c r="I12" s="6">
        <v>7</v>
      </c>
      <c r="J12" s="6">
        <v>8</v>
      </c>
      <c r="K12" s="6">
        <v>9</v>
      </c>
      <c r="L12" s="6">
        <v>10</v>
      </c>
      <c r="M12" s="6">
        <v>11</v>
      </c>
      <c r="N12" s="6">
        <v>12</v>
      </c>
      <c r="O12" s="6">
        <v>13</v>
      </c>
      <c r="P12" s="6">
        <v>14</v>
      </c>
      <c r="Q12" s="6">
        <v>15</v>
      </c>
      <c r="R12" s="6">
        <v>16</v>
      </c>
      <c r="S12" s="6">
        <v>17</v>
      </c>
      <c r="T12" s="6">
        <v>18</v>
      </c>
      <c r="U12" s="6">
        <v>19</v>
      </c>
      <c r="V12" s="6">
        <v>20</v>
      </c>
      <c r="W12" s="6">
        <v>21</v>
      </c>
      <c r="X12" s="6">
        <v>22</v>
      </c>
      <c r="Y12" s="6">
        <v>23</v>
      </c>
      <c r="Z12" s="6">
        <v>24</v>
      </c>
      <c r="AA12" s="6">
        <v>25</v>
      </c>
      <c r="AB12" s="6">
        <v>26</v>
      </c>
      <c r="AC12" s="6">
        <v>27</v>
      </c>
      <c r="AD12" s="6">
        <v>28</v>
      </c>
      <c r="AE12" s="6">
        <v>29</v>
      </c>
      <c r="AF12" s="6">
        <v>30</v>
      </c>
      <c r="AG12" s="1"/>
    </row>
    <row r="13" spans="1:33" ht="15.6" x14ac:dyDescent="0.3">
      <c r="A13" s="1"/>
      <c r="B13" s="16">
        <f t="shared" ref="B13:AF13" si="0">IF(B12&gt;serv-1,0,POWER((Lamda/mu),B12)/FACT(B12))</f>
        <v>1</v>
      </c>
      <c r="C13" s="16">
        <f t="shared" si="0"/>
        <v>0</v>
      </c>
      <c r="D13" s="16">
        <f t="shared" si="0"/>
        <v>0</v>
      </c>
      <c r="E13" s="16">
        <f t="shared" si="0"/>
        <v>0</v>
      </c>
      <c r="F13" s="16">
        <f t="shared" si="0"/>
        <v>0</v>
      </c>
      <c r="G13" s="16">
        <f t="shared" si="0"/>
        <v>0</v>
      </c>
      <c r="H13" s="16">
        <f t="shared" si="0"/>
        <v>0</v>
      </c>
      <c r="I13" s="16">
        <f t="shared" si="0"/>
        <v>0</v>
      </c>
      <c r="J13" s="16">
        <f t="shared" si="0"/>
        <v>0</v>
      </c>
      <c r="K13" s="16">
        <f t="shared" si="0"/>
        <v>0</v>
      </c>
      <c r="L13" s="16">
        <f t="shared" si="0"/>
        <v>0</v>
      </c>
      <c r="M13" s="16">
        <f t="shared" si="0"/>
        <v>0</v>
      </c>
      <c r="N13" s="16">
        <f t="shared" si="0"/>
        <v>0</v>
      </c>
      <c r="O13" s="16">
        <f t="shared" si="0"/>
        <v>0</v>
      </c>
      <c r="P13" s="16">
        <f t="shared" si="0"/>
        <v>0</v>
      </c>
      <c r="Q13" s="16">
        <f t="shared" si="0"/>
        <v>0</v>
      </c>
      <c r="R13" s="16">
        <f t="shared" si="0"/>
        <v>0</v>
      </c>
      <c r="S13" s="16">
        <f t="shared" si="0"/>
        <v>0</v>
      </c>
      <c r="T13" s="16">
        <f t="shared" si="0"/>
        <v>0</v>
      </c>
      <c r="U13" s="16">
        <f t="shared" si="0"/>
        <v>0</v>
      </c>
      <c r="V13" s="16">
        <f t="shared" si="0"/>
        <v>0</v>
      </c>
      <c r="W13" s="16">
        <f t="shared" si="0"/>
        <v>0</v>
      </c>
      <c r="X13" s="16">
        <f t="shared" si="0"/>
        <v>0</v>
      </c>
      <c r="Y13" s="16">
        <f t="shared" si="0"/>
        <v>0</v>
      </c>
      <c r="Z13" s="16">
        <f t="shared" si="0"/>
        <v>0</v>
      </c>
      <c r="AA13" s="16">
        <f t="shared" si="0"/>
        <v>0</v>
      </c>
      <c r="AB13" s="16">
        <f t="shared" si="0"/>
        <v>0</v>
      </c>
      <c r="AC13" s="16">
        <f t="shared" si="0"/>
        <v>0</v>
      </c>
      <c r="AD13" s="16">
        <f t="shared" si="0"/>
        <v>0</v>
      </c>
      <c r="AE13" s="16">
        <f t="shared" si="0"/>
        <v>0</v>
      </c>
      <c r="AF13" s="16">
        <f t="shared" si="0"/>
        <v>0</v>
      </c>
      <c r="AG13" s="1"/>
    </row>
    <row r="14" spans="1:33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6" x14ac:dyDescent="0.3">
      <c r="A15" s="1"/>
      <c r="B15" s="7" t="s">
        <v>10</v>
      </c>
      <c r="C15" s="15">
        <f>SUM(B13:AF13)</f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6" x14ac:dyDescent="0.3">
      <c r="A16" s="1"/>
      <c r="B16" s="7" t="s">
        <v>11</v>
      </c>
      <c r="C16" s="15">
        <f>+(1/FACT(serv))*((Lamda/mu)^serv)*(serv*mu/(serv*mu-Lamda))</f>
        <v>1.6666666666666665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6" x14ac:dyDescent="0.3">
      <c r="A17" s="1"/>
      <c r="B17" s="7" t="s">
        <v>12</v>
      </c>
      <c r="C17" s="17">
        <f>1/SUM(C15:C16)</f>
        <v>0.375</v>
      </c>
      <c r="D17" s="1"/>
      <c r="E17" s="1"/>
      <c r="F17" s="1"/>
      <c r="G17" s="1"/>
      <c r="H17" s="1"/>
      <c r="I17" s="1"/>
      <c r="J17" s="1"/>
      <c r="K17" s="1"/>
      <c r="L17" s="24" t="s">
        <v>52</v>
      </c>
      <c r="M17" s="25"/>
      <c r="N17" s="25"/>
      <c r="O17" s="26"/>
      <c r="P17" s="24" t="s">
        <v>53</v>
      </c>
      <c r="Q17" s="25"/>
      <c r="R17" s="25"/>
      <c r="S17" s="26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6" x14ac:dyDescent="0.3">
      <c r="A18" s="1"/>
      <c r="B18" s="1" t="s">
        <v>13</v>
      </c>
      <c r="C18" s="1"/>
      <c r="D18" s="1"/>
      <c r="E18" s="1"/>
      <c r="F18" s="1" t="s">
        <v>14</v>
      </c>
      <c r="G18" s="1"/>
      <c r="H18" s="1"/>
      <c r="I18" s="1"/>
      <c r="J18" s="1"/>
      <c r="K18" s="1"/>
      <c r="L18" s="27"/>
      <c r="M18" s="28"/>
      <c r="N18" s="28"/>
      <c r="O18" s="29"/>
      <c r="P18" s="27"/>
      <c r="Q18" s="28"/>
      <c r="R18" s="28"/>
      <c r="S18" s="29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.6" x14ac:dyDescent="0.3">
      <c r="A19" s="1"/>
      <c r="B19" s="1"/>
      <c r="C19" s="1" t="s">
        <v>15</v>
      </c>
      <c r="D19" s="1" t="s">
        <v>16</v>
      </c>
      <c r="E19" s="1"/>
      <c r="F19" s="1"/>
      <c r="G19" s="1"/>
      <c r="H19" s="1"/>
      <c r="I19" s="1"/>
      <c r="J19" s="1"/>
      <c r="K19" s="1"/>
      <c r="L19" s="30" t="s">
        <v>17</v>
      </c>
      <c r="M19" s="31"/>
      <c r="N19" s="31"/>
      <c r="O19" s="29"/>
      <c r="P19" s="30" t="s">
        <v>17</v>
      </c>
      <c r="Q19" s="31"/>
      <c r="R19" s="31"/>
      <c r="S19" s="29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6" x14ac:dyDescent="0.3">
      <c r="A20" s="4">
        <v>0</v>
      </c>
      <c r="B20" s="7" t="s">
        <v>9</v>
      </c>
      <c r="C20" s="8">
        <f t="shared" ref="C20:C39" si="1">IF(A20&gt;serv,(((Lamda/mu)^A20)/(FACT(serv)*(serv^(A20-serv))))*P0,((Lamda/mu)^A20)/FACT(A20)*P0)</f>
        <v>0.375</v>
      </c>
      <c r="D20" s="9">
        <f>C20</f>
        <v>0.375</v>
      </c>
      <c r="E20" s="1"/>
      <c r="F20" s="21" t="s">
        <v>17</v>
      </c>
      <c r="G20" s="21"/>
      <c r="H20" s="21"/>
      <c r="I20" s="1"/>
      <c r="J20" s="1"/>
      <c r="L20" s="32" t="s">
        <v>19</v>
      </c>
      <c r="M20" s="33">
        <v>0.44642857142857145</v>
      </c>
      <c r="N20" s="28"/>
      <c r="O20" s="29"/>
      <c r="P20" s="32" t="s">
        <v>19</v>
      </c>
      <c r="Q20" s="33">
        <v>0.625</v>
      </c>
      <c r="R20" s="28"/>
      <c r="S20" s="29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6" x14ac:dyDescent="0.3">
      <c r="A21" s="4">
        <v>1</v>
      </c>
      <c r="B21" s="7" t="s">
        <v>18</v>
      </c>
      <c r="C21" s="8">
        <f t="shared" si="1"/>
        <v>0.234375</v>
      </c>
      <c r="D21" s="9">
        <f t="shared" ref="D21:D39" si="2">D20+C21</f>
        <v>0.609375</v>
      </c>
      <c r="E21" s="1"/>
      <c r="F21" s="10" t="s">
        <v>19</v>
      </c>
      <c r="G21" s="11">
        <f>Lamda/(serv*mu)</f>
        <v>0.625</v>
      </c>
      <c r="H21" s="1"/>
      <c r="I21" s="1"/>
      <c r="J21" s="1"/>
      <c r="K21" s="1"/>
      <c r="L21" s="27"/>
      <c r="M21" s="28"/>
      <c r="N21" s="28"/>
      <c r="O21" s="29"/>
      <c r="P21" s="27"/>
      <c r="Q21" s="28"/>
      <c r="R21" s="28"/>
      <c r="S21" s="29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6" x14ac:dyDescent="0.3">
      <c r="A22" s="4">
        <v>2</v>
      </c>
      <c r="B22" s="7" t="s">
        <v>20</v>
      </c>
      <c r="C22" s="8">
        <f t="shared" si="1"/>
        <v>0.146484375</v>
      </c>
      <c r="D22" s="9">
        <f t="shared" si="2"/>
        <v>0.755859375</v>
      </c>
      <c r="E22" s="1"/>
      <c r="F22" s="1"/>
      <c r="G22" s="1"/>
      <c r="H22" s="1"/>
      <c r="I22" s="1"/>
      <c r="J22" s="1"/>
      <c r="K22" s="1"/>
      <c r="L22" s="30" t="s">
        <v>22</v>
      </c>
      <c r="M22" s="31"/>
      <c r="N22" s="31"/>
      <c r="O22" s="29"/>
      <c r="P22" s="30" t="s">
        <v>22</v>
      </c>
      <c r="Q22" s="31"/>
      <c r="R22" s="31"/>
      <c r="S22" s="29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6" x14ac:dyDescent="0.3">
      <c r="A23" s="4">
        <v>3</v>
      </c>
      <c r="B23" s="7" t="s">
        <v>21</v>
      </c>
      <c r="C23" s="8">
        <f t="shared" si="1"/>
        <v>9.1552734375E-2</v>
      </c>
      <c r="D23" s="9">
        <f t="shared" si="2"/>
        <v>0.847412109375</v>
      </c>
      <c r="E23" s="1"/>
      <c r="F23" s="21" t="s">
        <v>22</v>
      </c>
      <c r="G23" s="21"/>
      <c r="H23" s="21"/>
      <c r="I23" s="1"/>
      <c r="J23" s="1"/>
      <c r="K23" s="1"/>
      <c r="L23" s="32" t="s">
        <v>24</v>
      </c>
      <c r="M23" s="34">
        <v>0.22223644535472498</v>
      </c>
      <c r="N23" s="28"/>
      <c r="O23" s="29"/>
      <c r="P23" s="32" t="s">
        <v>24</v>
      </c>
      <c r="Q23" s="34">
        <v>1.0416666666666667</v>
      </c>
      <c r="R23" s="28"/>
      <c r="S23" s="29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6" x14ac:dyDescent="0.3">
      <c r="A24" s="4">
        <v>4</v>
      </c>
      <c r="B24" s="7" t="s">
        <v>23</v>
      </c>
      <c r="C24" s="8">
        <f t="shared" si="1"/>
        <v>5.7220458984375E-2</v>
      </c>
      <c r="D24" s="9">
        <f t="shared" si="2"/>
        <v>0.904632568359375</v>
      </c>
      <c r="E24" s="1"/>
      <c r="F24" s="10" t="s">
        <v>24</v>
      </c>
      <c r="G24" s="12">
        <f>P0*((Lamda/mu)^serv)*G21/((FACT(serv)*((1-G21)^2)))</f>
        <v>1.0416666666666667</v>
      </c>
      <c r="H24" s="1"/>
      <c r="I24" s="1"/>
      <c r="J24" s="1"/>
      <c r="K24" s="1"/>
      <c r="L24" s="27"/>
      <c r="M24" s="28"/>
      <c r="N24" s="28"/>
      <c r="O24" s="29"/>
      <c r="P24" s="27"/>
      <c r="Q24" s="28"/>
      <c r="R24" s="28"/>
      <c r="S24" s="29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6" x14ac:dyDescent="0.3">
      <c r="A25" s="4">
        <v>5</v>
      </c>
      <c r="B25" s="7" t="s">
        <v>25</v>
      </c>
      <c r="C25" s="8">
        <f t="shared" si="1"/>
        <v>3.5762786865234375E-2</v>
      </c>
      <c r="D25" s="9">
        <f t="shared" si="2"/>
        <v>0.94039535522460938</v>
      </c>
      <c r="E25" s="1"/>
      <c r="F25" s="1"/>
      <c r="G25" s="1"/>
      <c r="H25" s="1"/>
      <c r="I25" s="1"/>
      <c r="J25" s="1"/>
      <c r="K25" s="1"/>
      <c r="L25" s="35" t="s">
        <v>27</v>
      </c>
      <c r="M25" s="36"/>
      <c r="N25" s="36"/>
      <c r="O25" s="29"/>
      <c r="P25" s="35" t="s">
        <v>27</v>
      </c>
      <c r="Q25" s="36"/>
      <c r="R25" s="36"/>
      <c r="S25" s="29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6" x14ac:dyDescent="0.3">
      <c r="A26" s="4">
        <v>6</v>
      </c>
      <c r="B26" s="7" t="s">
        <v>26</v>
      </c>
      <c r="C26" s="8">
        <f t="shared" si="1"/>
        <v>2.2351741790771484E-2</v>
      </c>
      <c r="D26" s="9">
        <f t="shared" si="2"/>
        <v>0.96274709701538086</v>
      </c>
      <c r="E26" s="1"/>
      <c r="F26" s="22" t="s">
        <v>27</v>
      </c>
      <c r="G26" s="22"/>
      <c r="H26" s="22"/>
      <c r="I26" s="1"/>
      <c r="J26" s="1"/>
      <c r="K26" s="1"/>
      <c r="L26" s="32" t="s">
        <v>29</v>
      </c>
      <c r="M26" s="34">
        <v>1.115093588211868</v>
      </c>
      <c r="N26" s="28"/>
      <c r="O26" s="29"/>
      <c r="P26" s="32" t="s">
        <v>29</v>
      </c>
      <c r="Q26" s="34">
        <v>1.6666666666666667</v>
      </c>
      <c r="R26" s="28"/>
      <c r="S26" s="29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6" x14ac:dyDescent="0.3">
      <c r="A27" s="4">
        <v>7</v>
      </c>
      <c r="B27" s="7" t="s">
        <v>28</v>
      </c>
      <c r="C27" s="8">
        <f t="shared" si="1"/>
        <v>1.3969838619232178E-2</v>
      </c>
      <c r="D27" s="9">
        <f t="shared" si="2"/>
        <v>0.97671693563461304</v>
      </c>
      <c r="E27" s="1"/>
      <c r="F27" s="10" t="s">
        <v>29</v>
      </c>
      <c r="G27" s="12">
        <f>G24+(Lamda/mu)</f>
        <v>1.6666666666666667</v>
      </c>
      <c r="H27" s="1"/>
      <c r="I27" s="1"/>
      <c r="J27" s="1"/>
      <c r="K27" s="1"/>
      <c r="L27" s="27"/>
      <c r="M27" s="28"/>
      <c r="N27" s="28"/>
      <c r="O27" s="29"/>
      <c r="P27" s="27"/>
      <c r="Q27" s="28"/>
      <c r="R27" s="28"/>
      <c r="S27" s="29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6" x14ac:dyDescent="0.3">
      <c r="A28" s="4">
        <v>8</v>
      </c>
      <c r="B28" s="7" t="s">
        <v>30</v>
      </c>
      <c r="C28" s="8">
        <f t="shared" si="1"/>
        <v>8.7311491370201111E-3</v>
      </c>
      <c r="D28" s="9">
        <f t="shared" si="2"/>
        <v>0.98544808477163315</v>
      </c>
      <c r="E28" s="1"/>
      <c r="F28" s="1"/>
      <c r="G28" s="1"/>
      <c r="H28" s="1"/>
      <c r="I28" s="1"/>
      <c r="J28" s="1"/>
      <c r="K28" s="1"/>
      <c r="L28" s="30" t="s">
        <v>32</v>
      </c>
      <c r="M28" s="31"/>
      <c r="N28" s="31"/>
      <c r="O28" s="29"/>
      <c r="P28" s="30" t="s">
        <v>32</v>
      </c>
      <c r="Q28" s="31"/>
      <c r="R28" s="31"/>
      <c r="S28" s="29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6" x14ac:dyDescent="0.3">
      <c r="A29" s="4">
        <v>9</v>
      </c>
      <c r="B29" s="7" t="s">
        <v>31</v>
      </c>
      <c r="C29" s="8">
        <f t="shared" si="1"/>
        <v>5.4569682106375694E-3</v>
      </c>
      <c r="D29" s="9">
        <f t="shared" si="2"/>
        <v>0.99090505298227072</v>
      </c>
      <c r="E29" s="1"/>
      <c r="F29" s="21" t="s">
        <v>32</v>
      </c>
      <c r="G29" s="21"/>
      <c r="H29" s="21"/>
      <c r="I29" s="1"/>
      <c r="J29" s="1"/>
      <c r="K29" s="1"/>
      <c r="L29" s="32" t="s">
        <v>34</v>
      </c>
      <c r="M29" s="34">
        <v>8.8894578141889991E-3</v>
      </c>
      <c r="N29" s="37">
        <v>0.5333674688513399</v>
      </c>
      <c r="O29" s="38" t="s">
        <v>51</v>
      </c>
      <c r="P29" s="32" t="s">
        <v>34</v>
      </c>
      <c r="Q29" s="34">
        <v>4.1666666666666671E-2</v>
      </c>
      <c r="R29" s="37">
        <v>2.5000000000000004</v>
      </c>
      <c r="S29" s="38" t="s">
        <v>51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6" x14ac:dyDescent="0.3">
      <c r="A30" s="4">
        <v>10</v>
      </c>
      <c r="B30" s="7" t="s">
        <v>33</v>
      </c>
      <c r="C30" s="8">
        <f t="shared" si="1"/>
        <v>3.4106051316484809E-3</v>
      </c>
      <c r="D30" s="9">
        <f t="shared" si="2"/>
        <v>0.9943156581139192</v>
      </c>
      <c r="E30" s="1"/>
      <c r="F30" s="10" t="s">
        <v>34</v>
      </c>
      <c r="G30" s="12">
        <f>G24/Lamda</f>
        <v>4.1666666666666671E-2</v>
      </c>
      <c r="H30" s="14">
        <f>G30*60</f>
        <v>2.5000000000000004</v>
      </c>
      <c r="I30" s="2" t="s">
        <v>51</v>
      </c>
      <c r="J30" s="1"/>
      <c r="K30" s="1"/>
      <c r="L30" s="27"/>
      <c r="M30" s="28"/>
      <c r="N30" s="28"/>
      <c r="O30" s="29"/>
      <c r="P30" s="27"/>
      <c r="Q30" s="28"/>
      <c r="R30" s="28"/>
      <c r="S30" s="29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6" x14ac:dyDescent="0.3">
      <c r="A31" s="4">
        <v>11</v>
      </c>
      <c r="B31" s="7" t="s">
        <v>35</v>
      </c>
      <c r="C31" s="8">
        <f t="shared" si="1"/>
        <v>2.1316282072803006E-3</v>
      </c>
      <c r="D31" s="9">
        <f t="shared" si="2"/>
        <v>0.9964472863211995</v>
      </c>
      <c r="E31" s="1"/>
      <c r="F31" s="1"/>
      <c r="G31" s="1"/>
      <c r="H31" s="1"/>
      <c r="I31" s="1"/>
      <c r="J31" s="1"/>
      <c r="K31" s="1"/>
      <c r="L31" s="30" t="s">
        <v>37</v>
      </c>
      <c r="M31" s="31"/>
      <c r="N31" s="31"/>
      <c r="O31" s="39"/>
      <c r="P31" s="30" t="s">
        <v>37</v>
      </c>
      <c r="Q31" s="31"/>
      <c r="R31" s="31"/>
      <c r="S31" s="39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6" x14ac:dyDescent="0.3">
      <c r="A32" s="4">
        <v>12</v>
      </c>
      <c r="B32" s="7" t="s">
        <v>36</v>
      </c>
      <c r="C32" s="8">
        <f t="shared" si="1"/>
        <v>1.3322676295501878E-3</v>
      </c>
      <c r="D32" s="9">
        <f t="shared" si="2"/>
        <v>0.99777955395074969</v>
      </c>
      <c r="E32" s="1"/>
      <c r="F32" s="21" t="s">
        <v>37</v>
      </c>
      <c r="G32" s="21"/>
      <c r="H32" s="21"/>
      <c r="I32" s="21"/>
      <c r="J32" s="1"/>
      <c r="K32" s="1"/>
      <c r="L32" s="32" t="s">
        <v>39</v>
      </c>
      <c r="M32" s="34">
        <v>4.460374352847471E-2</v>
      </c>
      <c r="N32" s="37">
        <v>2.6762246117084825</v>
      </c>
      <c r="O32" s="38" t="s">
        <v>51</v>
      </c>
      <c r="P32" s="32" t="s">
        <v>39</v>
      </c>
      <c r="Q32" s="34">
        <v>6.666666666666668E-2</v>
      </c>
      <c r="R32" s="37">
        <v>4.0000000000000009</v>
      </c>
      <c r="S32" s="38" t="s">
        <v>51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6" x14ac:dyDescent="0.3">
      <c r="A33" s="4">
        <v>13</v>
      </c>
      <c r="B33" s="7" t="s">
        <v>38</v>
      </c>
      <c r="C33" s="8">
        <f t="shared" si="1"/>
        <v>8.3266726846886741E-4</v>
      </c>
      <c r="D33" s="9">
        <f t="shared" si="2"/>
        <v>0.99861222121921855</v>
      </c>
      <c r="E33" s="1"/>
      <c r="F33" s="10" t="s">
        <v>39</v>
      </c>
      <c r="G33" s="12">
        <f>G30+(1/mu)</f>
        <v>6.666666666666668E-2</v>
      </c>
      <c r="H33" s="14">
        <f>G33*60</f>
        <v>4.0000000000000009</v>
      </c>
      <c r="I33" s="2" t="s">
        <v>51</v>
      </c>
      <c r="J33" s="1"/>
      <c r="K33" s="1"/>
      <c r="L33" s="27"/>
      <c r="M33" s="28"/>
      <c r="N33" s="28"/>
      <c r="O33" s="29"/>
      <c r="P33" s="27"/>
      <c r="Q33" s="28"/>
      <c r="R33" s="28"/>
      <c r="S33" s="29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6" x14ac:dyDescent="0.3">
      <c r="A34" s="4">
        <v>14</v>
      </c>
      <c r="B34" s="7" t="s">
        <v>40</v>
      </c>
      <c r="C34" s="8">
        <f t="shared" si="1"/>
        <v>5.2041704279304213E-4</v>
      </c>
      <c r="D34" s="9">
        <f t="shared" si="2"/>
        <v>0.9991326382620116</v>
      </c>
      <c r="E34" s="1"/>
      <c r="F34" s="1"/>
      <c r="G34" s="1"/>
      <c r="H34" s="1"/>
      <c r="I34" s="1"/>
      <c r="J34" s="1"/>
      <c r="K34" s="1"/>
      <c r="L34" s="27" t="s">
        <v>48</v>
      </c>
      <c r="M34" s="28"/>
      <c r="N34" s="28"/>
      <c r="O34" s="29"/>
      <c r="P34" s="27" t="s">
        <v>48</v>
      </c>
      <c r="Q34" s="28"/>
      <c r="R34" s="28"/>
      <c r="S34" s="29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6" x14ac:dyDescent="0.3">
      <c r="A35" s="4">
        <v>15</v>
      </c>
      <c r="B35" s="7" t="s">
        <v>41</v>
      </c>
      <c r="C35" s="8">
        <f t="shared" si="1"/>
        <v>3.2526065174565133E-4</v>
      </c>
      <c r="D35" s="9">
        <f t="shared" si="2"/>
        <v>0.99945789891375725</v>
      </c>
      <c r="E35" s="1"/>
      <c r="F35" s="1" t="s">
        <v>48</v>
      </c>
      <c r="G35" s="1"/>
      <c r="H35" s="1"/>
      <c r="I35" s="1"/>
      <c r="J35" s="1"/>
      <c r="K35" s="1"/>
      <c r="L35" s="3" t="s">
        <v>49</v>
      </c>
      <c r="M35" s="15">
        <v>3.5714285714285712E-2</v>
      </c>
      <c r="N35" s="37">
        <v>2.1428571428571428</v>
      </c>
      <c r="O35" s="38" t="s">
        <v>51</v>
      </c>
      <c r="P35" s="3" t="s">
        <v>49</v>
      </c>
      <c r="Q35" s="15">
        <v>2.5000000000000008E-2</v>
      </c>
      <c r="R35" s="37">
        <v>1.5000000000000004</v>
      </c>
      <c r="S35" s="38" t="s">
        <v>51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6" x14ac:dyDescent="0.3">
      <c r="A36" s="4">
        <v>16</v>
      </c>
      <c r="B36" s="7" t="s">
        <v>42</v>
      </c>
      <c r="C36" s="8">
        <f t="shared" si="1"/>
        <v>2.0328790734103208E-4</v>
      </c>
      <c r="D36" s="9">
        <f t="shared" si="2"/>
        <v>0.99966118682109828</v>
      </c>
      <c r="E36" s="1"/>
      <c r="F36" s="3" t="s">
        <v>49</v>
      </c>
      <c r="G36" s="15">
        <f>G33-G30</f>
        <v>2.5000000000000008E-2</v>
      </c>
      <c r="H36" s="14">
        <f>60*G36</f>
        <v>1.5000000000000004</v>
      </c>
      <c r="I36" s="2" t="s">
        <v>51</v>
      </c>
      <c r="J36" s="1"/>
      <c r="K36" s="1"/>
      <c r="L36" s="40"/>
      <c r="M36" s="41"/>
      <c r="N36" s="41"/>
      <c r="O36" s="42"/>
      <c r="P36" s="40"/>
      <c r="Q36" s="41"/>
      <c r="R36" s="41"/>
      <c r="S36" s="42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6" x14ac:dyDescent="0.3">
      <c r="A37" s="4">
        <v>17</v>
      </c>
      <c r="B37" s="7" t="s">
        <v>43</v>
      </c>
      <c r="C37" s="8">
        <f t="shared" si="1"/>
        <v>1.2705494208814505E-4</v>
      </c>
      <c r="D37" s="9">
        <f t="shared" si="2"/>
        <v>0.99978824176318648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6" x14ac:dyDescent="0.3">
      <c r="A38" s="4">
        <v>18</v>
      </c>
      <c r="B38" s="7" t="s">
        <v>44</v>
      </c>
      <c r="C38" s="8">
        <f t="shared" si="1"/>
        <v>7.9409338805090657E-5</v>
      </c>
      <c r="D38" s="9">
        <f t="shared" si="2"/>
        <v>0.99986765110199161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6" x14ac:dyDescent="0.3">
      <c r="A39" s="4">
        <v>19</v>
      </c>
      <c r="B39" s="7" t="s">
        <v>45</v>
      </c>
      <c r="C39" s="8">
        <f t="shared" si="1"/>
        <v>4.963083675318166E-5</v>
      </c>
      <c r="D39" s="9">
        <f t="shared" si="2"/>
        <v>0.99991728193874474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6" x14ac:dyDescent="0.3">
      <c r="A40" s="4">
        <v>20</v>
      </c>
      <c r="B40" s="7" t="s">
        <v>46</v>
      </c>
      <c r="C40" s="8">
        <f>IF(A40&gt;serv,(((Lamda/mu)^A40)/(FACT(serv)*(serv^(A40-serv))))*P0,((Lamda/mu)^A40)/FACT(A40)*P0)</f>
        <v>3.1019272970738538E-5</v>
      </c>
      <c r="D40" s="9">
        <f>D39+C40</f>
        <v>0.99994830121171552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6" x14ac:dyDescent="0.3">
      <c r="A41" s="1"/>
      <c r="B41" s="1"/>
      <c r="C41" s="13">
        <f>SUM(C20:C40)</f>
        <v>0.99994830121171552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</sheetData>
  <mergeCells count="20">
    <mergeCell ref="P28:R28"/>
    <mergeCell ref="P31:S31"/>
    <mergeCell ref="L19:N19"/>
    <mergeCell ref="L22:N22"/>
    <mergeCell ref="L25:N25"/>
    <mergeCell ref="P19:R19"/>
    <mergeCell ref="P22:R22"/>
    <mergeCell ref="P25:R25"/>
    <mergeCell ref="F23:H23"/>
    <mergeCell ref="F26:H26"/>
    <mergeCell ref="F29:H29"/>
    <mergeCell ref="F32:I32"/>
    <mergeCell ref="L28:N28"/>
    <mergeCell ref="L31:O31"/>
    <mergeCell ref="A1:H1"/>
    <mergeCell ref="A2:H2"/>
    <mergeCell ref="A3:H3"/>
    <mergeCell ref="A4:H4"/>
    <mergeCell ref="A10:B10"/>
    <mergeCell ref="F20:H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62279-4A59-4E83-B500-B51807C989F6}">
  <dimension ref="A1:AG45"/>
  <sheetViews>
    <sheetView topLeftCell="A9" workbookViewId="0">
      <selection activeCell="P24" sqref="P24"/>
    </sheetView>
  </sheetViews>
  <sheetFormatPr baseColWidth="10" defaultRowHeight="14.4" x14ac:dyDescent="0.3"/>
  <cols>
    <col min="2" max="2" width="14.21875" customWidth="1"/>
    <col min="7" max="7" width="11.77734375" customWidth="1"/>
  </cols>
  <sheetData>
    <row r="1" spans="1:33" ht="21" x14ac:dyDescent="0.4">
      <c r="A1" s="23" t="s">
        <v>0</v>
      </c>
      <c r="B1" s="23"/>
      <c r="C1" s="23"/>
      <c r="D1" s="23"/>
      <c r="E1" s="23"/>
      <c r="F1" s="23"/>
      <c r="G1" s="23"/>
      <c r="H1" s="2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1" x14ac:dyDescent="0.4">
      <c r="A2" s="23" t="s">
        <v>1</v>
      </c>
      <c r="B2" s="23"/>
      <c r="C2" s="23"/>
      <c r="D2" s="23"/>
      <c r="E2" s="23"/>
      <c r="F2" s="23"/>
      <c r="G2" s="23"/>
      <c r="H2" s="2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21" x14ac:dyDescent="0.4">
      <c r="A3" s="23" t="s">
        <v>2</v>
      </c>
      <c r="B3" s="23"/>
      <c r="C3" s="23"/>
      <c r="D3" s="23"/>
      <c r="E3" s="23"/>
      <c r="F3" s="23"/>
      <c r="G3" s="23"/>
      <c r="H3" s="2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21" x14ac:dyDescent="0.4">
      <c r="A4" s="23" t="s">
        <v>47</v>
      </c>
      <c r="B4" s="23"/>
      <c r="C4" s="23"/>
      <c r="D4" s="23"/>
      <c r="E4" s="23"/>
      <c r="F4" s="23"/>
      <c r="G4" s="23"/>
      <c r="H4" s="2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8" x14ac:dyDescent="0.35">
      <c r="A6" s="18" t="s">
        <v>3</v>
      </c>
      <c r="B6" s="20">
        <v>25</v>
      </c>
      <c r="C6" s="1" t="s">
        <v>4</v>
      </c>
      <c r="D6" s="1"/>
      <c r="E6" s="1"/>
      <c r="F6" s="1"/>
      <c r="G6" s="1"/>
      <c r="H6" s="1" t="s">
        <v>54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8" x14ac:dyDescent="0.35">
      <c r="A7" s="18" t="s">
        <v>5</v>
      </c>
      <c r="B7" s="20">
        <v>15</v>
      </c>
      <c r="C7" s="1" t="s">
        <v>6</v>
      </c>
      <c r="D7" s="1"/>
      <c r="E7" s="1"/>
      <c r="F7" s="1"/>
      <c r="G7" s="1"/>
      <c r="H7" s="1" t="s">
        <v>55</v>
      </c>
      <c r="I7" s="1">
        <f>300/12</f>
        <v>25</v>
      </c>
      <c r="J7" s="1" t="s">
        <v>56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8" x14ac:dyDescent="0.35">
      <c r="A8" s="19" t="s">
        <v>7</v>
      </c>
      <c r="B8" s="20">
        <v>3</v>
      </c>
      <c r="C8" s="1" t="s">
        <v>8</v>
      </c>
      <c r="D8" s="1"/>
      <c r="E8" s="1"/>
      <c r="F8" s="1"/>
      <c r="G8" s="1"/>
      <c r="H8" s="1" t="s">
        <v>57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6" x14ac:dyDescent="0.3">
      <c r="A9" s="1"/>
      <c r="B9" s="1"/>
      <c r="C9" s="1"/>
      <c r="D9" s="1"/>
      <c r="E9" s="1"/>
      <c r="F9" s="1"/>
      <c r="G9" s="1"/>
      <c r="H9" s="1" t="s">
        <v>58</v>
      </c>
      <c r="I9" s="1">
        <f xml:space="preserve"> 30/2</f>
        <v>15</v>
      </c>
      <c r="J9" s="1" t="s">
        <v>56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6" x14ac:dyDescent="0.3">
      <c r="A10" s="22" t="str">
        <f>IF(Lamda&gt;serv*mu, "SISTEMA INESTABLE", "SISTEMA ESTABLE")</f>
        <v>SISTEMA ESTABLE</v>
      </c>
      <c r="B10" s="22"/>
      <c r="C10" s="1" t="b">
        <f>IF(A10="SISTEMA INESTABLE", "LAMDA DEBE DE SER MENOR QUE S POR MIU")</f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6" x14ac:dyDescent="0.3">
      <c r="A12" s="5" t="s">
        <v>9</v>
      </c>
      <c r="B12" s="6">
        <v>0</v>
      </c>
      <c r="C12" s="6">
        <v>1</v>
      </c>
      <c r="D12" s="6">
        <v>2</v>
      </c>
      <c r="E12" s="6">
        <v>3</v>
      </c>
      <c r="F12" s="6">
        <v>4</v>
      </c>
      <c r="G12" s="6">
        <v>5</v>
      </c>
      <c r="H12" s="6">
        <v>6</v>
      </c>
      <c r="I12" s="6">
        <v>7</v>
      </c>
      <c r="J12" s="6">
        <v>8</v>
      </c>
      <c r="K12" s="6">
        <v>9</v>
      </c>
      <c r="L12" s="6">
        <v>10</v>
      </c>
      <c r="M12" s="6">
        <v>11</v>
      </c>
      <c r="N12" s="6">
        <v>12</v>
      </c>
      <c r="O12" s="6">
        <v>13</v>
      </c>
      <c r="P12" s="6">
        <v>14</v>
      </c>
      <c r="Q12" s="6">
        <v>15</v>
      </c>
      <c r="R12" s="6">
        <v>16</v>
      </c>
      <c r="S12" s="6">
        <v>17</v>
      </c>
      <c r="T12" s="6">
        <v>18</v>
      </c>
      <c r="U12" s="6">
        <v>19</v>
      </c>
      <c r="V12" s="6">
        <v>20</v>
      </c>
      <c r="W12" s="6">
        <v>21</v>
      </c>
      <c r="X12" s="6">
        <v>22</v>
      </c>
      <c r="Y12" s="6">
        <v>23</v>
      </c>
      <c r="Z12" s="6">
        <v>24</v>
      </c>
      <c r="AA12" s="6">
        <v>25</v>
      </c>
      <c r="AB12" s="6">
        <v>26</v>
      </c>
      <c r="AC12" s="6">
        <v>27</v>
      </c>
      <c r="AD12" s="6">
        <v>28</v>
      </c>
      <c r="AE12" s="6">
        <v>29</v>
      </c>
      <c r="AF12" s="6">
        <v>30</v>
      </c>
      <c r="AG12" s="1"/>
    </row>
    <row r="13" spans="1:33" ht="15.6" x14ac:dyDescent="0.3">
      <c r="A13" s="1"/>
      <c r="B13" s="16">
        <f t="shared" ref="B13:AF13" si="0">IF(B12&gt;serv-1,0,POWER((Lamda/mu),B12)/FACT(B12))</f>
        <v>1</v>
      </c>
      <c r="C13" s="16">
        <f t="shared" si="0"/>
        <v>1.6666666666666667</v>
      </c>
      <c r="D13" s="16">
        <f t="shared" si="0"/>
        <v>1.3888888888888891</v>
      </c>
      <c r="E13" s="16">
        <f t="shared" si="0"/>
        <v>0</v>
      </c>
      <c r="F13" s="16">
        <f t="shared" si="0"/>
        <v>0</v>
      </c>
      <c r="G13" s="16">
        <f t="shared" si="0"/>
        <v>0</v>
      </c>
      <c r="H13" s="16">
        <f t="shared" si="0"/>
        <v>0</v>
      </c>
      <c r="I13" s="16">
        <f t="shared" si="0"/>
        <v>0</v>
      </c>
      <c r="J13" s="16">
        <f t="shared" si="0"/>
        <v>0</v>
      </c>
      <c r="K13" s="16">
        <f t="shared" si="0"/>
        <v>0</v>
      </c>
      <c r="L13" s="16">
        <f t="shared" si="0"/>
        <v>0</v>
      </c>
      <c r="M13" s="16">
        <f t="shared" si="0"/>
        <v>0</v>
      </c>
      <c r="N13" s="16">
        <f t="shared" si="0"/>
        <v>0</v>
      </c>
      <c r="O13" s="16">
        <f t="shared" si="0"/>
        <v>0</v>
      </c>
      <c r="P13" s="16">
        <f t="shared" si="0"/>
        <v>0</v>
      </c>
      <c r="Q13" s="16">
        <f t="shared" si="0"/>
        <v>0</v>
      </c>
      <c r="R13" s="16">
        <f t="shared" si="0"/>
        <v>0</v>
      </c>
      <c r="S13" s="16">
        <f t="shared" si="0"/>
        <v>0</v>
      </c>
      <c r="T13" s="16">
        <f t="shared" si="0"/>
        <v>0</v>
      </c>
      <c r="U13" s="16">
        <f t="shared" si="0"/>
        <v>0</v>
      </c>
      <c r="V13" s="16">
        <f t="shared" si="0"/>
        <v>0</v>
      </c>
      <c r="W13" s="16">
        <f t="shared" si="0"/>
        <v>0</v>
      </c>
      <c r="X13" s="16">
        <f t="shared" si="0"/>
        <v>0</v>
      </c>
      <c r="Y13" s="16">
        <f t="shared" si="0"/>
        <v>0</v>
      </c>
      <c r="Z13" s="16">
        <f t="shared" si="0"/>
        <v>0</v>
      </c>
      <c r="AA13" s="16">
        <f t="shared" si="0"/>
        <v>0</v>
      </c>
      <c r="AB13" s="16">
        <f t="shared" si="0"/>
        <v>0</v>
      </c>
      <c r="AC13" s="16">
        <f t="shared" si="0"/>
        <v>0</v>
      </c>
      <c r="AD13" s="16">
        <f t="shared" si="0"/>
        <v>0</v>
      </c>
      <c r="AE13" s="16">
        <f t="shared" si="0"/>
        <v>0</v>
      </c>
      <c r="AF13" s="16">
        <f t="shared" si="0"/>
        <v>0</v>
      </c>
      <c r="AG13" s="1"/>
    </row>
    <row r="14" spans="1:33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6" x14ac:dyDescent="0.3">
      <c r="A15" s="1"/>
      <c r="B15" s="7" t="s">
        <v>10</v>
      </c>
      <c r="C15" s="15">
        <f>SUM(B13:AF13)</f>
        <v>4.0555555555555562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6" x14ac:dyDescent="0.3">
      <c r="A16" s="1"/>
      <c r="B16" s="7" t="s">
        <v>11</v>
      </c>
      <c r="C16" s="15">
        <f>+(1/FACT(serv))*((Lamda/mu)^serv)*(serv*mu/(serv*mu-Lamda))</f>
        <v>1.7361111111111114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6" x14ac:dyDescent="0.3">
      <c r="A17" s="1"/>
      <c r="B17" s="7" t="s">
        <v>12</v>
      </c>
      <c r="C17" s="17">
        <f>1/SUM(C15:C16)</f>
        <v>0.17266187050359708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6" x14ac:dyDescent="0.3">
      <c r="A18" s="1"/>
      <c r="B18" s="1" t="s">
        <v>13</v>
      </c>
      <c r="C18" s="1"/>
      <c r="D18" s="1"/>
      <c r="E18" s="1"/>
      <c r="F18" s="1" t="s">
        <v>14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.6" x14ac:dyDescent="0.3">
      <c r="A19" s="1"/>
      <c r="B19" s="1"/>
      <c r="C19" s="1" t="s">
        <v>15</v>
      </c>
      <c r="D19" s="1" t="s">
        <v>16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6" x14ac:dyDescent="0.3">
      <c r="A20" s="4">
        <v>0</v>
      </c>
      <c r="B20" s="7" t="s">
        <v>9</v>
      </c>
      <c r="C20" s="8">
        <f t="shared" ref="C20:C39" si="1">IF(A20&gt;serv,(((Lamda/mu)^A20)/(FACT(serv)*(serv^(A20-serv))))*P0,((Lamda/mu)^A20)/FACT(A20)*P0)</f>
        <v>0.17266187050359708</v>
      </c>
      <c r="D20" s="9">
        <f>C20</f>
        <v>0.17266187050359708</v>
      </c>
      <c r="E20" s="1"/>
      <c r="F20" s="21" t="s">
        <v>17</v>
      </c>
      <c r="G20" s="21"/>
      <c r="H20" s="2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6" x14ac:dyDescent="0.3">
      <c r="A21" s="4">
        <v>1</v>
      </c>
      <c r="B21" s="7" t="s">
        <v>18</v>
      </c>
      <c r="C21" s="8">
        <f t="shared" si="1"/>
        <v>0.2877697841726618</v>
      </c>
      <c r="D21" s="9">
        <f t="shared" ref="D21:D39" si="2">D20+C21</f>
        <v>0.46043165467625891</v>
      </c>
      <c r="E21" s="1"/>
      <c r="F21" s="10" t="s">
        <v>19</v>
      </c>
      <c r="G21" s="11">
        <f>Lamda/(serv*mu)</f>
        <v>0.55555555555555558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6" x14ac:dyDescent="0.3">
      <c r="A22" s="4">
        <v>2</v>
      </c>
      <c r="B22" s="7" t="s">
        <v>20</v>
      </c>
      <c r="C22" s="8">
        <f t="shared" si="1"/>
        <v>0.23980815347721818</v>
      </c>
      <c r="D22" s="9">
        <f t="shared" si="2"/>
        <v>0.70023980815347708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6" x14ac:dyDescent="0.3">
      <c r="A23" s="4">
        <v>3</v>
      </c>
      <c r="B23" s="7" t="s">
        <v>21</v>
      </c>
      <c r="C23" s="8">
        <f t="shared" si="1"/>
        <v>0.1332267519317879</v>
      </c>
      <c r="D23" s="9">
        <f t="shared" si="2"/>
        <v>0.83346656008526498</v>
      </c>
      <c r="E23" s="1"/>
      <c r="F23" s="21" t="s">
        <v>22</v>
      </c>
      <c r="G23" s="21"/>
      <c r="H23" s="2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6" x14ac:dyDescent="0.3">
      <c r="A24" s="4">
        <v>4</v>
      </c>
      <c r="B24" s="7" t="s">
        <v>23</v>
      </c>
      <c r="C24" s="8">
        <f t="shared" si="1"/>
        <v>7.401486218432661E-2</v>
      </c>
      <c r="D24" s="9">
        <f t="shared" si="2"/>
        <v>0.90748142226959161</v>
      </c>
      <c r="E24" s="1"/>
      <c r="F24" s="10" t="s">
        <v>24</v>
      </c>
      <c r="G24" s="12">
        <f>P0*((Lamda/mu)^serv)*G21/((FACT(serv)*((1-G21)^2)))</f>
        <v>0.37470023980815353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6" x14ac:dyDescent="0.3">
      <c r="A25" s="4">
        <v>5</v>
      </c>
      <c r="B25" s="7" t="s">
        <v>25</v>
      </c>
      <c r="C25" s="8">
        <f t="shared" si="1"/>
        <v>4.1119367880181452E-2</v>
      </c>
      <c r="D25" s="9">
        <f t="shared" si="2"/>
        <v>0.94860079014977305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6" x14ac:dyDescent="0.3">
      <c r="A26" s="4">
        <v>6</v>
      </c>
      <c r="B26" s="7" t="s">
        <v>26</v>
      </c>
      <c r="C26" s="8">
        <f t="shared" si="1"/>
        <v>2.2844093266767476E-2</v>
      </c>
      <c r="D26" s="9">
        <f t="shared" si="2"/>
        <v>0.97144488341654056</v>
      </c>
      <c r="E26" s="1"/>
      <c r="F26" s="43" t="s">
        <v>27</v>
      </c>
      <c r="G26" s="43"/>
      <c r="H26" s="43"/>
      <c r="I26" s="4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6" x14ac:dyDescent="0.3">
      <c r="A27" s="4">
        <v>7</v>
      </c>
      <c r="B27" s="7" t="s">
        <v>28</v>
      </c>
      <c r="C27" s="8">
        <f t="shared" si="1"/>
        <v>1.2691162925981931E-2</v>
      </c>
      <c r="D27" s="9">
        <f t="shared" si="2"/>
        <v>0.9841360463425225</v>
      </c>
      <c r="E27" s="1"/>
      <c r="F27" s="10" t="s">
        <v>29</v>
      </c>
      <c r="G27" s="12">
        <f>G24+(Lamda/mu)</f>
        <v>2.0413669064748201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6" x14ac:dyDescent="0.3">
      <c r="A28" s="4">
        <v>8</v>
      </c>
      <c r="B28" s="7" t="s">
        <v>30</v>
      </c>
      <c r="C28" s="8">
        <f t="shared" si="1"/>
        <v>7.0506460699899633E-3</v>
      </c>
      <c r="D28" s="9">
        <f t="shared" si="2"/>
        <v>0.99118669241251245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6" x14ac:dyDescent="0.3">
      <c r="A29" s="4">
        <v>9</v>
      </c>
      <c r="B29" s="7" t="s">
        <v>31</v>
      </c>
      <c r="C29" s="8">
        <f t="shared" si="1"/>
        <v>3.917025594438869E-3</v>
      </c>
      <c r="D29" s="9">
        <f t="shared" si="2"/>
        <v>0.9951037180069513</v>
      </c>
      <c r="E29" s="1"/>
      <c r="F29" s="21" t="s">
        <v>32</v>
      </c>
      <c r="G29" s="21"/>
      <c r="H29" s="2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6" x14ac:dyDescent="0.3">
      <c r="A30" s="4">
        <v>10</v>
      </c>
      <c r="B30" s="7" t="s">
        <v>33</v>
      </c>
      <c r="C30" s="8">
        <f t="shared" si="1"/>
        <v>2.1761253302438163E-3</v>
      </c>
      <c r="D30" s="9">
        <f t="shared" si="2"/>
        <v>0.9972798433371951</v>
      </c>
      <c r="E30" s="1"/>
      <c r="F30" s="10" t="s">
        <v>34</v>
      </c>
      <c r="G30" s="12">
        <f>G24/Lamda</f>
        <v>1.4988009592326141E-2</v>
      </c>
      <c r="H30" s="14">
        <f>G30*30</f>
        <v>0.44964028776978426</v>
      </c>
      <c r="I30" s="2" t="s">
        <v>59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6" x14ac:dyDescent="0.3">
      <c r="A31" s="4">
        <v>11</v>
      </c>
      <c r="B31" s="7" t="s">
        <v>35</v>
      </c>
      <c r="C31" s="8">
        <f t="shared" si="1"/>
        <v>1.2089585168021202E-3</v>
      </c>
      <c r="D31" s="9">
        <f t="shared" si="2"/>
        <v>0.99848880185399724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6" x14ac:dyDescent="0.3">
      <c r="A32" s="4">
        <v>12</v>
      </c>
      <c r="B32" s="7" t="s">
        <v>36</v>
      </c>
      <c r="C32" s="8">
        <f t="shared" si="1"/>
        <v>6.7164362044562238E-4</v>
      </c>
      <c r="D32" s="9">
        <f t="shared" si="2"/>
        <v>0.99916044547444283</v>
      </c>
      <c r="E32" s="1"/>
      <c r="F32" s="21" t="s">
        <v>37</v>
      </c>
      <c r="G32" s="21"/>
      <c r="H32" s="21"/>
      <c r="I32" s="2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6" x14ac:dyDescent="0.3">
      <c r="A33" s="4">
        <v>13</v>
      </c>
      <c r="B33" s="7" t="s">
        <v>38</v>
      </c>
      <c r="C33" s="8">
        <f t="shared" si="1"/>
        <v>3.7313534469201243E-4</v>
      </c>
      <c r="D33" s="9">
        <f t="shared" si="2"/>
        <v>0.99953358081913479</v>
      </c>
      <c r="E33" s="1"/>
      <c r="F33" s="10" t="s">
        <v>39</v>
      </c>
      <c r="G33" s="12">
        <f>G30+(1/mu)</f>
        <v>8.1654676258992809E-2</v>
      </c>
      <c r="H33" s="14">
        <f>G33*30</f>
        <v>2.4496402877697845</v>
      </c>
      <c r="I33" s="2" t="s">
        <v>59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6" x14ac:dyDescent="0.3">
      <c r="A34" s="4">
        <v>14</v>
      </c>
      <c r="B34" s="7" t="s">
        <v>40</v>
      </c>
      <c r="C34" s="8">
        <f t="shared" si="1"/>
        <v>2.0729741371778473E-4</v>
      </c>
      <c r="D34" s="9">
        <f t="shared" si="2"/>
        <v>0.99974087823285263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6" x14ac:dyDescent="0.3">
      <c r="A35" s="4">
        <v>15</v>
      </c>
      <c r="B35" s="7" t="s">
        <v>41</v>
      </c>
      <c r="C35" s="8">
        <f t="shared" si="1"/>
        <v>1.1516522984321374E-4</v>
      </c>
      <c r="D35" s="9">
        <f t="shared" si="2"/>
        <v>0.99985604346269585</v>
      </c>
      <c r="E35" s="1"/>
      <c r="F35" s="1" t="s">
        <v>48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6" x14ac:dyDescent="0.3">
      <c r="A36" s="4">
        <v>16</v>
      </c>
      <c r="B36" s="7" t="s">
        <v>42</v>
      </c>
      <c r="C36" s="8">
        <f t="shared" si="1"/>
        <v>6.3980683246229865E-5</v>
      </c>
      <c r="D36" s="9">
        <f t="shared" si="2"/>
        <v>0.99992002414594205</v>
      </c>
      <c r="E36" s="1"/>
      <c r="F36" s="3" t="s">
        <v>49</v>
      </c>
      <c r="G36" s="15">
        <f>G33-G30</f>
        <v>6.6666666666666666E-2</v>
      </c>
      <c r="H36" s="14">
        <f>30*G36</f>
        <v>2</v>
      </c>
      <c r="I36" s="2" t="s">
        <v>59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6" x14ac:dyDescent="0.3">
      <c r="A37" s="4">
        <v>17</v>
      </c>
      <c r="B37" s="7" t="s">
        <v>43</v>
      </c>
      <c r="C37" s="8">
        <f t="shared" si="1"/>
        <v>3.5544824025683257E-5</v>
      </c>
      <c r="D37" s="9">
        <f t="shared" si="2"/>
        <v>0.99995556896996773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6" x14ac:dyDescent="0.3">
      <c r="A38" s="4">
        <v>18</v>
      </c>
      <c r="B38" s="7" t="s">
        <v>44</v>
      </c>
      <c r="C38" s="8">
        <f t="shared" si="1"/>
        <v>1.974712445871292E-5</v>
      </c>
      <c r="D38" s="9">
        <f t="shared" si="2"/>
        <v>0.99997531609442647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6" x14ac:dyDescent="0.3">
      <c r="A39" s="4">
        <v>19</v>
      </c>
      <c r="B39" s="7" t="s">
        <v>45</v>
      </c>
      <c r="C39" s="8">
        <f t="shared" si="1"/>
        <v>1.0970624699284958E-5</v>
      </c>
      <c r="D39" s="9">
        <f t="shared" si="2"/>
        <v>0.99998628671912571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6" x14ac:dyDescent="0.3">
      <c r="A40" s="4">
        <v>20</v>
      </c>
      <c r="B40" s="7" t="s">
        <v>46</v>
      </c>
      <c r="C40" s="8">
        <f>IF(A40&gt;serv,(((Lamda/mu)^A40)/(FACT(serv)*(serv^(A40-serv))))*P0,((Lamda/mu)^A40)/FACT(A40)*P0)</f>
        <v>6.0947914996027548E-6</v>
      </c>
      <c r="D40" s="9">
        <f>D39+C40</f>
        <v>0.99999238151062531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6" x14ac:dyDescent="0.3">
      <c r="A41" s="1"/>
      <c r="B41" s="1"/>
      <c r="C41" s="13">
        <f>SUM(C20:C40)</f>
        <v>0.99999238151062531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</sheetData>
  <mergeCells count="10">
    <mergeCell ref="F23:H23"/>
    <mergeCell ref="F26:H26"/>
    <mergeCell ref="F29:H29"/>
    <mergeCell ref="F32:I32"/>
    <mergeCell ref="A1:H1"/>
    <mergeCell ref="A2:H2"/>
    <mergeCell ref="A3:H3"/>
    <mergeCell ref="A4:H4"/>
    <mergeCell ref="A10:B10"/>
    <mergeCell ref="F20:H20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7605-2E67-494C-926C-214DD23EAC95}">
  <dimension ref="A1:AG45"/>
  <sheetViews>
    <sheetView topLeftCell="A9" workbookViewId="0">
      <selection activeCell="O32" sqref="O32:R32"/>
    </sheetView>
  </sheetViews>
  <sheetFormatPr baseColWidth="10" defaultRowHeight="14.4" x14ac:dyDescent="0.3"/>
  <cols>
    <col min="2" max="2" width="14.21875" customWidth="1"/>
    <col min="7" max="7" width="11.77734375" customWidth="1"/>
  </cols>
  <sheetData>
    <row r="1" spans="1:33" ht="21" x14ac:dyDescent="0.4">
      <c r="A1" s="23" t="s">
        <v>0</v>
      </c>
      <c r="B1" s="23"/>
      <c r="C1" s="23"/>
      <c r="D1" s="23"/>
      <c r="E1" s="23"/>
      <c r="F1" s="23"/>
      <c r="G1" s="23"/>
      <c r="H1" s="2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1" x14ac:dyDescent="0.4">
      <c r="A2" s="23" t="s">
        <v>1</v>
      </c>
      <c r="B2" s="23"/>
      <c r="C2" s="23"/>
      <c r="D2" s="23"/>
      <c r="E2" s="23"/>
      <c r="F2" s="23"/>
      <c r="G2" s="23"/>
      <c r="H2" s="2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21" x14ac:dyDescent="0.4">
      <c r="A3" s="23" t="s">
        <v>2</v>
      </c>
      <c r="B3" s="23"/>
      <c r="C3" s="23"/>
      <c r="D3" s="23"/>
      <c r="E3" s="23"/>
      <c r="F3" s="23"/>
      <c r="G3" s="23"/>
      <c r="H3" s="2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21" x14ac:dyDescent="0.4">
      <c r="A4" s="23" t="s">
        <v>47</v>
      </c>
      <c r="B4" s="23"/>
      <c r="C4" s="23"/>
      <c r="D4" s="23"/>
      <c r="E4" s="23"/>
      <c r="F4" s="23"/>
      <c r="G4" s="23"/>
      <c r="H4" s="2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8" x14ac:dyDescent="0.35">
      <c r="A6" s="18" t="s">
        <v>3</v>
      </c>
      <c r="B6" s="20">
        <v>15</v>
      </c>
      <c r="C6" s="1" t="s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8" x14ac:dyDescent="0.35">
      <c r="A7" s="18" t="s">
        <v>5</v>
      </c>
      <c r="B7" s="20">
        <v>6</v>
      </c>
      <c r="C7" s="1" t="s">
        <v>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8" x14ac:dyDescent="0.35">
      <c r="A8" s="19" t="s">
        <v>7</v>
      </c>
      <c r="B8" s="20">
        <v>6</v>
      </c>
      <c r="C8" s="1" t="s">
        <v>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6" x14ac:dyDescent="0.3">
      <c r="A10" s="22" t="str">
        <f>IF(Lamda&gt;serv*mu, "SISTEMA INESTABLE", "SISTEMA ESTABLE")</f>
        <v>SISTEMA ESTABLE</v>
      </c>
      <c r="B10" s="22"/>
      <c r="C10" s="1" t="b">
        <f>IF(A10="SISTEMA INESTABLE", "LAMDA DEBE DE SER MENOR QUE S POR MIU")</f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6" x14ac:dyDescent="0.3">
      <c r="A12" s="5" t="s">
        <v>9</v>
      </c>
      <c r="B12" s="6">
        <v>0</v>
      </c>
      <c r="C12" s="6">
        <v>1</v>
      </c>
      <c r="D12" s="6">
        <v>2</v>
      </c>
      <c r="E12" s="6">
        <v>3</v>
      </c>
      <c r="F12" s="6">
        <v>4</v>
      </c>
      <c r="G12" s="6">
        <v>5</v>
      </c>
      <c r="H12" s="6">
        <v>6</v>
      </c>
      <c r="I12" s="6">
        <v>7</v>
      </c>
      <c r="J12" s="6">
        <v>8</v>
      </c>
      <c r="K12" s="6">
        <v>9</v>
      </c>
      <c r="L12" s="6">
        <v>10</v>
      </c>
      <c r="M12" s="6">
        <v>11</v>
      </c>
      <c r="N12" s="6">
        <v>12</v>
      </c>
      <c r="O12" s="6">
        <v>13</v>
      </c>
      <c r="P12" s="6">
        <v>14</v>
      </c>
      <c r="Q12" s="6">
        <v>15</v>
      </c>
      <c r="R12" s="6">
        <v>16</v>
      </c>
      <c r="S12" s="6">
        <v>17</v>
      </c>
      <c r="T12" s="6">
        <v>18</v>
      </c>
      <c r="U12" s="6">
        <v>19</v>
      </c>
      <c r="V12" s="6">
        <v>20</v>
      </c>
      <c r="W12" s="6">
        <v>21</v>
      </c>
      <c r="X12" s="6">
        <v>22</v>
      </c>
      <c r="Y12" s="6">
        <v>23</v>
      </c>
      <c r="Z12" s="6">
        <v>24</v>
      </c>
      <c r="AA12" s="6">
        <v>25</v>
      </c>
      <c r="AB12" s="6">
        <v>26</v>
      </c>
      <c r="AC12" s="6">
        <v>27</v>
      </c>
      <c r="AD12" s="6">
        <v>28</v>
      </c>
      <c r="AE12" s="6">
        <v>29</v>
      </c>
      <c r="AF12" s="6">
        <v>30</v>
      </c>
      <c r="AG12" s="1"/>
    </row>
    <row r="13" spans="1:33" ht="15.6" x14ac:dyDescent="0.3">
      <c r="A13" s="1"/>
      <c r="B13" s="16">
        <f t="shared" ref="B13:AF13" si="0">IF(B12&gt;serv-1,0,POWER((Lamda/mu),B12)/FACT(B12))</f>
        <v>1</v>
      </c>
      <c r="C13" s="16">
        <f t="shared" si="0"/>
        <v>2.5</v>
      </c>
      <c r="D13" s="16">
        <f t="shared" si="0"/>
        <v>3.125</v>
      </c>
      <c r="E13" s="16">
        <f t="shared" si="0"/>
        <v>2.6041666666666665</v>
      </c>
      <c r="F13" s="16">
        <f t="shared" si="0"/>
        <v>1.6276041666666667</v>
      </c>
      <c r="G13" s="16">
        <f t="shared" si="0"/>
        <v>0.81380208333333337</v>
      </c>
      <c r="H13" s="16">
        <f t="shared" si="0"/>
        <v>0</v>
      </c>
      <c r="I13" s="16">
        <f t="shared" si="0"/>
        <v>0</v>
      </c>
      <c r="J13" s="16">
        <f t="shared" si="0"/>
        <v>0</v>
      </c>
      <c r="K13" s="16">
        <f t="shared" si="0"/>
        <v>0</v>
      </c>
      <c r="L13" s="16">
        <f t="shared" si="0"/>
        <v>0</v>
      </c>
      <c r="M13" s="16">
        <f t="shared" si="0"/>
        <v>0</v>
      </c>
      <c r="N13" s="16">
        <f t="shared" si="0"/>
        <v>0</v>
      </c>
      <c r="O13" s="16">
        <f t="shared" si="0"/>
        <v>0</v>
      </c>
      <c r="P13" s="16">
        <f t="shared" si="0"/>
        <v>0</v>
      </c>
      <c r="Q13" s="16">
        <f t="shared" si="0"/>
        <v>0</v>
      </c>
      <c r="R13" s="16">
        <f t="shared" si="0"/>
        <v>0</v>
      </c>
      <c r="S13" s="16">
        <f t="shared" si="0"/>
        <v>0</v>
      </c>
      <c r="T13" s="16">
        <f t="shared" si="0"/>
        <v>0</v>
      </c>
      <c r="U13" s="16">
        <f t="shared" si="0"/>
        <v>0</v>
      </c>
      <c r="V13" s="16">
        <f t="shared" si="0"/>
        <v>0</v>
      </c>
      <c r="W13" s="16">
        <f t="shared" si="0"/>
        <v>0</v>
      </c>
      <c r="X13" s="16">
        <f t="shared" si="0"/>
        <v>0</v>
      </c>
      <c r="Y13" s="16">
        <f t="shared" si="0"/>
        <v>0</v>
      </c>
      <c r="Z13" s="16">
        <f t="shared" si="0"/>
        <v>0</v>
      </c>
      <c r="AA13" s="16">
        <f t="shared" si="0"/>
        <v>0</v>
      </c>
      <c r="AB13" s="16">
        <f t="shared" si="0"/>
        <v>0</v>
      </c>
      <c r="AC13" s="16">
        <f t="shared" si="0"/>
        <v>0</v>
      </c>
      <c r="AD13" s="16">
        <f t="shared" si="0"/>
        <v>0</v>
      </c>
      <c r="AE13" s="16">
        <f t="shared" si="0"/>
        <v>0</v>
      </c>
      <c r="AF13" s="16">
        <f t="shared" si="0"/>
        <v>0</v>
      </c>
      <c r="AG13" s="1"/>
    </row>
    <row r="14" spans="1:33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6" x14ac:dyDescent="0.3">
      <c r="A15" s="1"/>
      <c r="B15" s="7" t="s">
        <v>10</v>
      </c>
      <c r="C15" s="15">
        <f>SUM(B13:AF13)</f>
        <v>11.670572916666666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6" x14ac:dyDescent="0.3">
      <c r="A16" s="1"/>
      <c r="B16" s="7" t="s">
        <v>11</v>
      </c>
      <c r="C16" s="15">
        <f>+(1/FACT(serv))*((Lamda/mu)^serv)*(serv*mu/(serv*mu-Lamda))</f>
        <v>0.58128720238095233</v>
      </c>
      <c r="D16" s="1"/>
      <c r="E16" s="1"/>
      <c r="F16" s="1"/>
      <c r="G16" s="1"/>
      <c r="H16" s="1"/>
      <c r="I16" s="1"/>
      <c r="J16" s="1"/>
      <c r="K16" s="24" t="s">
        <v>61</v>
      </c>
      <c r="L16" s="25"/>
      <c r="M16" s="25"/>
      <c r="N16" s="26"/>
      <c r="O16" s="48" t="s">
        <v>60</v>
      </c>
      <c r="P16" s="25"/>
      <c r="Q16" s="25"/>
      <c r="R16" s="26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6" x14ac:dyDescent="0.3">
      <c r="A17" s="1"/>
      <c r="B17" s="7" t="s">
        <v>12</v>
      </c>
      <c r="C17" s="17">
        <f>1/SUM(C15:C16)</f>
        <v>8.1620259314365534E-2</v>
      </c>
      <c r="D17" s="1"/>
      <c r="E17" s="1"/>
      <c r="F17" s="1"/>
      <c r="G17" s="1"/>
      <c r="H17" s="1"/>
      <c r="I17" s="1"/>
      <c r="J17" s="1"/>
      <c r="K17" s="27"/>
      <c r="L17" s="28"/>
      <c r="M17" s="28"/>
      <c r="N17" s="29"/>
      <c r="O17" s="27"/>
      <c r="P17" s="28"/>
      <c r="Q17" s="28"/>
      <c r="R17" s="29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6" x14ac:dyDescent="0.3">
      <c r="A18" s="1"/>
      <c r="B18" s="1" t="s">
        <v>13</v>
      </c>
      <c r="C18" s="1"/>
      <c r="D18" s="1"/>
      <c r="E18" s="1"/>
      <c r="F18" s="1" t="s">
        <v>14</v>
      </c>
      <c r="G18" s="1"/>
      <c r="H18" s="1"/>
      <c r="I18" s="1"/>
      <c r="J18" s="1"/>
      <c r="K18" s="27" t="s">
        <v>14</v>
      </c>
      <c r="L18" s="28"/>
      <c r="M18" s="28"/>
      <c r="N18" s="29"/>
      <c r="O18" s="27" t="s">
        <v>14</v>
      </c>
      <c r="P18" s="28"/>
      <c r="Q18" s="28"/>
      <c r="R18" s="29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.6" x14ac:dyDescent="0.3">
      <c r="A19" s="1"/>
      <c r="B19" s="1"/>
      <c r="C19" s="1" t="s">
        <v>15</v>
      </c>
      <c r="D19" s="1" t="s">
        <v>16</v>
      </c>
      <c r="E19" s="1"/>
      <c r="F19" s="1"/>
      <c r="G19" s="1"/>
      <c r="H19" s="1"/>
      <c r="I19" s="1"/>
      <c r="J19" s="1"/>
      <c r="K19" s="27"/>
      <c r="L19" s="28"/>
      <c r="M19" s="28"/>
      <c r="N19" s="29"/>
      <c r="O19" s="27"/>
      <c r="P19" s="28"/>
      <c r="Q19" s="28"/>
      <c r="R19" s="2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6" x14ac:dyDescent="0.3">
      <c r="A20" s="4">
        <v>0</v>
      </c>
      <c r="B20" s="7" t="s">
        <v>9</v>
      </c>
      <c r="C20" s="8">
        <f t="shared" ref="C20:C39" si="1">IF(A20&gt;serv,(((Lamda/mu)^A20)/(FACT(serv)*(serv^(A20-serv))))*P0,((Lamda/mu)^A20)/FACT(A20)*P0)</f>
        <v>8.1620259314365534E-2</v>
      </c>
      <c r="D20" s="9">
        <f>C20</f>
        <v>8.1620259314365534E-2</v>
      </c>
      <c r="E20" s="1"/>
      <c r="F20" s="21" t="s">
        <v>17</v>
      </c>
      <c r="G20" s="21"/>
      <c r="H20" s="21"/>
      <c r="I20" s="1"/>
      <c r="J20" s="1"/>
      <c r="K20" s="30" t="s">
        <v>17</v>
      </c>
      <c r="L20" s="31"/>
      <c r="M20" s="31"/>
      <c r="N20" s="29"/>
      <c r="O20" s="30" t="s">
        <v>17</v>
      </c>
      <c r="P20" s="31"/>
      <c r="Q20" s="31"/>
      <c r="R20" s="29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6" x14ac:dyDescent="0.3">
      <c r="A21" s="4">
        <v>1</v>
      </c>
      <c r="B21" s="7" t="s">
        <v>18</v>
      </c>
      <c r="C21" s="8">
        <f t="shared" si="1"/>
        <v>0.20405064828591385</v>
      </c>
      <c r="D21" s="9">
        <f t="shared" ref="D21:D39" si="2">D20+C21</f>
        <v>0.28567090760027936</v>
      </c>
      <c r="E21" s="1"/>
      <c r="F21" s="10" t="s">
        <v>19</v>
      </c>
      <c r="G21" s="11">
        <f>Lamda/(serv*mu)</f>
        <v>0.41666666666666669</v>
      </c>
      <c r="H21" s="1"/>
      <c r="I21" s="1"/>
      <c r="J21" s="1"/>
      <c r="K21" s="32" t="s">
        <v>19</v>
      </c>
      <c r="L21" s="33">
        <v>0.83333333333333337</v>
      </c>
      <c r="M21" s="28"/>
      <c r="N21" s="29"/>
      <c r="O21" s="32" t="s">
        <v>19</v>
      </c>
      <c r="P21" s="33">
        <v>0.5</v>
      </c>
      <c r="Q21" s="28"/>
      <c r="R21" s="29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6" x14ac:dyDescent="0.3">
      <c r="A22" s="4">
        <v>2</v>
      </c>
      <c r="B22" s="7" t="s">
        <v>20</v>
      </c>
      <c r="C22" s="8">
        <f t="shared" si="1"/>
        <v>0.25506331035739227</v>
      </c>
      <c r="D22" s="9">
        <f t="shared" si="2"/>
        <v>0.54073421795767163</v>
      </c>
      <c r="E22" s="1"/>
      <c r="F22" s="1"/>
      <c r="G22" s="1"/>
      <c r="H22" s="1"/>
      <c r="I22" s="1"/>
      <c r="J22" s="1"/>
      <c r="K22" s="27"/>
      <c r="L22" s="28"/>
      <c r="M22" s="28"/>
      <c r="N22" s="29"/>
      <c r="O22" s="27"/>
      <c r="P22" s="28"/>
      <c r="Q22" s="28"/>
      <c r="R22" s="29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6" x14ac:dyDescent="0.3">
      <c r="A23" s="4">
        <v>3</v>
      </c>
      <c r="B23" s="7" t="s">
        <v>21</v>
      </c>
      <c r="C23" s="8">
        <f t="shared" si="1"/>
        <v>0.21255275863116024</v>
      </c>
      <c r="D23" s="9">
        <f t="shared" si="2"/>
        <v>0.75328697658883192</v>
      </c>
      <c r="E23" s="1"/>
      <c r="F23" s="21" t="s">
        <v>22</v>
      </c>
      <c r="G23" s="21"/>
      <c r="H23" s="21"/>
      <c r="I23" s="1"/>
      <c r="J23" s="1"/>
      <c r="K23" s="30" t="s">
        <v>22</v>
      </c>
      <c r="L23" s="31"/>
      <c r="M23" s="31"/>
      <c r="N23" s="29"/>
      <c r="O23" s="30" t="s">
        <v>22</v>
      </c>
      <c r="P23" s="31"/>
      <c r="Q23" s="31"/>
      <c r="R23" s="29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6" x14ac:dyDescent="0.3">
      <c r="A24" s="4">
        <v>4</v>
      </c>
      <c r="B24" s="7" t="s">
        <v>23</v>
      </c>
      <c r="C24" s="8">
        <f t="shared" si="1"/>
        <v>0.13284547414447517</v>
      </c>
      <c r="D24" s="9">
        <f t="shared" si="2"/>
        <v>0.88613245073330704</v>
      </c>
      <c r="E24" s="1"/>
      <c r="F24" s="10" t="s">
        <v>24</v>
      </c>
      <c r="G24" s="12">
        <f>P0*((Lamda/mu)^serv)*G21/((FACT(serv)*((1-G21)^2)))</f>
        <v>3.3889151567468162E-2</v>
      </c>
      <c r="H24" s="1"/>
      <c r="I24" s="1"/>
      <c r="J24" s="1"/>
      <c r="K24" s="32" t="s">
        <v>24</v>
      </c>
      <c r="L24" s="34">
        <v>3.5112359550561809</v>
      </c>
      <c r="M24" s="28"/>
      <c r="N24" s="29"/>
      <c r="O24" s="32" t="s">
        <v>24</v>
      </c>
      <c r="P24" s="34">
        <v>0.1303712974551523</v>
      </c>
      <c r="Q24" s="28"/>
      <c r="R24" s="29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6" x14ac:dyDescent="0.3">
      <c r="A25" s="4">
        <v>5</v>
      </c>
      <c r="B25" s="7" t="s">
        <v>25</v>
      </c>
      <c r="C25" s="8">
        <f t="shared" si="1"/>
        <v>6.6422737072237586E-2</v>
      </c>
      <c r="D25" s="9">
        <f t="shared" si="2"/>
        <v>0.9525551878055446</v>
      </c>
      <c r="E25" s="1"/>
      <c r="F25" s="1"/>
      <c r="G25" s="1"/>
      <c r="H25" s="1"/>
      <c r="I25" s="1"/>
      <c r="J25" s="1"/>
      <c r="K25" s="27"/>
      <c r="L25" s="28"/>
      <c r="M25" s="28"/>
      <c r="N25" s="29"/>
      <c r="O25" s="27"/>
      <c r="P25" s="28"/>
      <c r="Q25" s="28"/>
      <c r="R25" s="29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6" x14ac:dyDescent="0.3">
      <c r="A26" s="4">
        <v>6</v>
      </c>
      <c r="B26" s="7" t="s">
        <v>26</v>
      </c>
      <c r="C26" s="8">
        <f t="shared" si="1"/>
        <v>2.7676140446765658E-2</v>
      </c>
      <c r="D26" s="9">
        <f t="shared" si="2"/>
        <v>0.9802313282523103</v>
      </c>
      <c r="E26" s="1"/>
      <c r="F26" s="44" t="s">
        <v>27</v>
      </c>
      <c r="G26" s="44"/>
      <c r="H26" s="44"/>
      <c r="I26" s="1"/>
      <c r="J26" s="1"/>
      <c r="K26" s="35" t="s">
        <v>27</v>
      </c>
      <c r="L26" s="36"/>
      <c r="M26" s="36"/>
      <c r="N26" s="29"/>
      <c r="O26" s="35" t="s">
        <v>27</v>
      </c>
      <c r="P26" s="36"/>
      <c r="Q26" s="36"/>
      <c r="R26" s="29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6" x14ac:dyDescent="0.3">
      <c r="A27" s="4">
        <v>7</v>
      </c>
      <c r="B27" s="7" t="s">
        <v>28</v>
      </c>
      <c r="C27" s="8">
        <f t="shared" si="1"/>
        <v>1.1531725186152357E-2</v>
      </c>
      <c r="D27" s="9">
        <f t="shared" si="2"/>
        <v>0.99176305343846261</v>
      </c>
      <c r="E27" s="1"/>
      <c r="F27" s="10" t="s">
        <v>29</v>
      </c>
      <c r="G27" s="12">
        <f>G24+(Lamda/mu)</f>
        <v>2.5338891515674682</v>
      </c>
      <c r="H27" s="1"/>
      <c r="I27" s="1"/>
      <c r="J27" s="1"/>
      <c r="K27" s="32" t="s">
        <v>29</v>
      </c>
      <c r="L27" s="34">
        <v>6.0112359550561809</v>
      </c>
      <c r="M27" s="28"/>
      <c r="N27" s="29"/>
      <c r="O27" s="32" t="s">
        <v>29</v>
      </c>
      <c r="P27" s="34">
        <v>2.6303712974551523</v>
      </c>
      <c r="Q27" s="28"/>
      <c r="R27" s="29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6" x14ac:dyDescent="0.3">
      <c r="A28" s="4">
        <v>8</v>
      </c>
      <c r="B28" s="7" t="s">
        <v>30</v>
      </c>
      <c r="C28" s="8">
        <f t="shared" si="1"/>
        <v>4.8048854942301482E-3</v>
      </c>
      <c r="D28" s="9">
        <f t="shared" si="2"/>
        <v>0.9965679389326928</v>
      </c>
      <c r="E28" s="1"/>
      <c r="F28" s="1"/>
      <c r="G28" s="1"/>
      <c r="H28" s="1"/>
      <c r="I28" s="1"/>
      <c r="J28" s="1"/>
      <c r="K28" s="27"/>
      <c r="L28" s="28"/>
      <c r="M28" s="28"/>
      <c r="N28" s="29"/>
      <c r="O28" s="27"/>
      <c r="P28" s="28"/>
      <c r="Q28" s="28"/>
      <c r="R28" s="29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6" x14ac:dyDescent="0.3">
      <c r="A29" s="4">
        <v>9</v>
      </c>
      <c r="B29" s="7" t="s">
        <v>31</v>
      </c>
      <c r="C29" s="8">
        <f t="shared" si="1"/>
        <v>2.0020356225958955E-3</v>
      </c>
      <c r="D29" s="9">
        <f t="shared" si="2"/>
        <v>0.99856997455528873</v>
      </c>
      <c r="E29" s="1"/>
      <c r="F29" s="21" t="s">
        <v>32</v>
      </c>
      <c r="G29" s="21"/>
      <c r="H29" s="21"/>
      <c r="I29" s="1"/>
      <c r="J29" s="1"/>
      <c r="K29" s="30" t="s">
        <v>32</v>
      </c>
      <c r="L29" s="31"/>
      <c r="M29" s="31"/>
      <c r="N29" s="29"/>
      <c r="O29" s="30" t="s">
        <v>32</v>
      </c>
      <c r="P29" s="31"/>
      <c r="Q29" s="31"/>
      <c r="R29" s="29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6" x14ac:dyDescent="0.3">
      <c r="A30" s="4">
        <v>10</v>
      </c>
      <c r="B30" s="7" t="s">
        <v>33</v>
      </c>
      <c r="C30" s="8">
        <f t="shared" si="1"/>
        <v>8.3418150941495643E-4</v>
      </c>
      <c r="D30" s="9">
        <f t="shared" si="2"/>
        <v>0.99940415606470367</v>
      </c>
      <c r="E30" s="1"/>
      <c r="F30" s="10" t="s">
        <v>34</v>
      </c>
      <c r="G30" s="12">
        <f>G24/Lamda</f>
        <v>2.2592767711645443E-3</v>
      </c>
      <c r="H30" s="14">
        <f>G30*60</f>
        <v>0.13555660626987265</v>
      </c>
      <c r="I30" s="2" t="s">
        <v>50</v>
      </c>
      <c r="J30" s="1"/>
      <c r="K30" s="32" t="s">
        <v>34</v>
      </c>
      <c r="L30" s="34">
        <v>0.23408239700374539</v>
      </c>
      <c r="M30" s="37">
        <v>14.044943820224724</v>
      </c>
      <c r="N30" s="38" t="s">
        <v>50</v>
      </c>
      <c r="O30" s="32" t="s">
        <v>34</v>
      </c>
      <c r="P30" s="34">
        <v>8.6914198303434873E-3</v>
      </c>
      <c r="Q30" s="37">
        <v>0.52148518982060921</v>
      </c>
      <c r="R30" s="38" t="s">
        <v>50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6" x14ac:dyDescent="0.3">
      <c r="A31" s="4">
        <v>11</v>
      </c>
      <c r="B31" s="7" t="s">
        <v>35</v>
      </c>
      <c r="C31" s="8">
        <f t="shared" si="1"/>
        <v>3.4757562892289849E-4</v>
      </c>
      <c r="D31" s="9">
        <f t="shared" si="2"/>
        <v>0.99975173169362652</v>
      </c>
      <c r="E31" s="1"/>
      <c r="F31" s="1"/>
      <c r="G31" s="1"/>
      <c r="H31" s="1"/>
      <c r="I31" s="1"/>
      <c r="J31" s="1"/>
      <c r="K31" s="27"/>
      <c r="L31" s="28"/>
      <c r="M31" s="28"/>
      <c r="N31" s="29"/>
      <c r="O31" s="27"/>
      <c r="P31" s="28"/>
      <c r="Q31" s="28"/>
      <c r="R31" s="29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6" x14ac:dyDescent="0.3">
      <c r="A32" s="4">
        <v>12</v>
      </c>
      <c r="B32" s="7" t="s">
        <v>36</v>
      </c>
      <c r="C32" s="8">
        <f t="shared" si="1"/>
        <v>1.4482317871787435E-4</v>
      </c>
      <c r="D32" s="9">
        <f t="shared" si="2"/>
        <v>0.99989655487234441</v>
      </c>
      <c r="E32" s="1"/>
      <c r="F32" s="21" t="s">
        <v>37</v>
      </c>
      <c r="G32" s="21"/>
      <c r="H32" s="21"/>
      <c r="I32" s="21"/>
      <c r="J32" s="1"/>
      <c r="K32" s="30" t="s">
        <v>37</v>
      </c>
      <c r="L32" s="31"/>
      <c r="M32" s="31"/>
      <c r="N32" s="39"/>
      <c r="O32" s="30" t="s">
        <v>37</v>
      </c>
      <c r="P32" s="31"/>
      <c r="Q32" s="31"/>
      <c r="R32" s="39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6" x14ac:dyDescent="0.3">
      <c r="A33" s="4">
        <v>13</v>
      </c>
      <c r="B33" s="7" t="s">
        <v>38</v>
      </c>
      <c r="C33" s="8">
        <f t="shared" si="1"/>
        <v>6.0342991132447652E-5</v>
      </c>
      <c r="D33" s="9">
        <f t="shared" si="2"/>
        <v>0.99995689786347686</v>
      </c>
      <c r="E33" s="1"/>
      <c r="F33" s="10" t="s">
        <v>39</v>
      </c>
      <c r="G33" s="12">
        <f>G30+(1/mu)</f>
        <v>0.16892594343783121</v>
      </c>
      <c r="H33" s="14">
        <f>G33*60</f>
        <v>10.135556606269873</v>
      </c>
      <c r="I33" s="2" t="s">
        <v>50</v>
      </c>
      <c r="J33" s="1"/>
      <c r="K33" s="32" t="s">
        <v>39</v>
      </c>
      <c r="L33" s="34">
        <v>0.40074906367041208</v>
      </c>
      <c r="M33" s="37">
        <v>24.044943820224724</v>
      </c>
      <c r="N33" s="38" t="s">
        <v>50</v>
      </c>
      <c r="O33" s="32" t="s">
        <v>39</v>
      </c>
      <c r="P33" s="34">
        <v>0.17535808649701015</v>
      </c>
      <c r="Q33" s="37">
        <v>10.521485189820609</v>
      </c>
      <c r="R33" s="38" t="s">
        <v>50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6" x14ac:dyDescent="0.3">
      <c r="A34" s="4">
        <v>14</v>
      </c>
      <c r="B34" s="7" t="s">
        <v>40</v>
      </c>
      <c r="C34" s="8">
        <f t="shared" si="1"/>
        <v>2.5142912971853192E-5</v>
      </c>
      <c r="D34" s="9">
        <f t="shared" si="2"/>
        <v>0.9999820407764487</v>
      </c>
      <c r="E34" s="1"/>
      <c r="F34" s="1"/>
      <c r="G34" s="1"/>
      <c r="H34" s="1"/>
      <c r="I34" s="1"/>
      <c r="J34" s="1"/>
      <c r="K34" s="27"/>
      <c r="L34" s="28"/>
      <c r="M34" s="28"/>
      <c r="N34" s="29"/>
      <c r="O34" s="27"/>
      <c r="P34" s="28"/>
      <c r="Q34" s="28"/>
      <c r="R34" s="29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6" x14ac:dyDescent="0.3">
      <c r="A35" s="4">
        <v>15</v>
      </c>
      <c r="B35" s="7" t="s">
        <v>41</v>
      </c>
      <c r="C35" s="8">
        <f t="shared" si="1"/>
        <v>1.0476213738272162E-5</v>
      </c>
      <c r="D35" s="9">
        <f t="shared" si="2"/>
        <v>0.99999251699018699</v>
      </c>
      <c r="E35" s="1"/>
      <c r="F35" s="1" t="s">
        <v>48</v>
      </c>
      <c r="G35" s="1"/>
      <c r="H35" s="1"/>
      <c r="I35" s="1"/>
      <c r="J35" s="1"/>
      <c r="K35" s="27" t="s">
        <v>48</v>
      </c>
      <c r="L35" s="28"/>
      <c r="M35" s="28"/>
      <c r="N35" s="29"/>
      <c r="O35" s="27" t="s">
        <v>48</v>
      </c>
      <c r="P35" s="28"/>
      <c r="Q35" s="28"/>
      <c r="R35" s="29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6" x14ac:dyDescent="0.3">
      <c r="A36" s="4">
        <v>16</v>
      </c>
      <c r="B36" s="7" t="s">
        <v>42</v>
      </c>
      <c r="C36" s="8">
        <f t="shared" si="1"/>
        <v>4.3650890576134013E-6</v>
      </c>
      <c r="D36" s="9">
        <f t="shared" si="2"/>
        <v>0.99999688207924464</v>
      </c>
      <c r="E36" s="1"/>
      <c r="F36" s="3" t="s">
        <v>49</v>
      </c>
      <c r="G36" s="15">
        <f>G33-G30</f>
        <v>0.16666666666666666</v>
      </c>
      <c r="H36" s="14">
        <f>60*G36</f>
        <v>10</v>
      </c>
      <c r="I36" s="2" t="s">
        <v>50</v>
      </c>
      <c r="J36" s="1"/>
      <c r="K36" s="3" t="s">
        <v>49</v>
      </c>
      <c r="L36" s="15">
        <v>0.16666666666666669</v>
      </c>
      <c r="M36" s="46">
        <v>10.000000000000002</v>
      </c>
      <c r="N36" s="47" t="s">
        <v>50</v>
      </c>
      <c r="O36" s="3" t="s">
        <v>49</v>
      </c>
      <c r="P36" s="15">
        <v>0.16666666666666666</v>
      </c>
      <c r="Q36" s="46">
        <v>10</v>
      </c>
      <c r="R36" s="47" t="s">
        <v>50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6" x14ac:dyDescent="0.3">
      <c r="A37" s="4">
        <v>17</v>
      </c>
      <c r="B37" s="7" t="s">
        <v>43</v>
      </c>
      <c r="C37" s="8">
        <f t="shared" si="1"/>
        <v>1.8187871073389171E-6</v>
      </c>
      <c r="D37" s="9">
        <f t="shared" si="2"/>
        <v>0.99999870086635201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6" x14ac:dyDescent="0.3">
      <c r="A38" s="4">
        <v>18</v>
      </c>
      <c r="B38" s="7" t="s">
        <v>44</v>
      </c>
      <c r="C38" s="8">
        <f t="shared" si="1"/>
        <v>7.5782796139121537E-7</v>
      </c>
      <c r="D38" s="9">
        <f t="shared" si="2"/>
        <v>0.99999945869431339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 t="s">
        <v>62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6" x14ac:dyDescent="0.3">
      <c r="A39" s="4">
        <v>19</v>
      </c>
      <c r="B39" s="7" t="s">
        <v>45</v>
      </c>
      <c r="C39" s="8">
        <f t="shared" si="1"/>
        <v>3.1576165057967305E-7</v>
      </c>
      <c r="D39" s="9">
        <f t="shared" si="2"/>
        <v>0.999999774455964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6" x14ac:dyDescent="0.3">
      <c r="A40" s="4">
        <v>20</v>
      </c>
      <c r="B40" s="7" t="s">
        <v>46</v>
      </c>
      <c r="C40" s="8">
        <f>IF(A40&gt;serv,(((Lamda/mu)^A40)/(FACT(serv)*(serv^(A40-serv))))*P0,((Lamda/mu)^A40)/FACT(A40)*P0)</f>
        <v>1.3156735440819713E-7</v>
      </c>
      <c r="D40" s="9">
        <f>D39+C40</f>
        <v>0.99999990602331845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6" x14ac:dyDescent="0.3">
      <c r="A41" s="1"/>
      <c r="B41" s="1"/>
      <c r="C41" s="13">
        <f>SUM(C20:C40)</f>
        <v>0.99999990602331845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</sheetData>
  <mergeCells count="19">
    <mergeCell ref="O20:Q20"/>
    <mergeCell ref="O23:Q23"/>
    <mergeCell ref="O26:Q26"/>
    <mergeCell ref="O29:Q29"/>
    <mergeCell ref="O32:R32"/>
    <mergeCell ref="F23:H23"/>
    <mergeCell ref="F29:H29"/>
    <mergeCell ref="F32:I32"/>
    <mergeCell ref="K20:M20"/>
    <mergeCell ref="K23:M23"/>
    <mergeCell ref="K26:M26"/>
    <mergeCell ref="K29:M29"/>
    <mergeCell ref="K32:N32"/>
    <mergeCell ref="A1:H1"/>
    <mergeCell ref="A2:H2"/>
    <mergeCell ref="A3:H3"/>
    <mergeCell ref="A4:H4"/>
    <mergeCell ref="A10:B10"/>
    <mergeCell ref="F20:H2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68C8-2728-4389-BC1D-3A61AC8D57E2}">
  <dimension ref="A1:AG59"/>
  <sheetViews>
    <sheetView tabSelected="1" topLeftCell="G17" workbookViewId="0">
      <selection activeCell="Y54" sqref="Y54"/>
    </sheetView>
  </sheetViews>
  <sheetFormatPr baseColWidth="10" defaultRowHeight="14.4" x14ac:dyDescent="0.3"/>
  <cols>
    <col min="2" max="2" width="14.21875" customWidth="1"/>
    <col min="7" max="7" width="11.77734375" customWidth="1"/>
  </cols>
  <sheetData>
    <row r="1" spans="1:33" ht="21" x14ac:dyDescent="0.4">
      <c r="A1" s="23" t="s">
        <v>0</v>
      </c>
      <c r="B1" s="23"/>
      <c r="C1" s="23"/>
      <c r="D1" s="23"/>
      <c r="E1" s="23"/>
      <c r="F1" s="23"/>
      <c r="G1" s="23"/>
      <c r="H1" s="2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1" x14ac:dyDescent="0.4">
      <c r="A2" s="23" t="s">
        <v>1</v>
      </c>
      <c r="B2" s="23"/>
      <c r="C2" s="23"/>
      <c r="D2" s="23"/>
      <c r="E2" s="23"/>
      <c r="F2" s="23"/>
      <c r="G2" s="23"/>
      <c r="H2" s="2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21" x14ac:dyDescent="0.4">
      <c r="A3" s="23" t="s">
        <v>2</v>
      </c>
      <c r="B3" s="23"/>
      <c r="C3" s="23"/>
      <c r="D3" s="23"/>
      <c r="E3" s="23"/>
      <c r="F3" s="23"/>
      <c r="G3" s="23"/>
      <c r="H3" s="2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21" x14ac:dyDescent="0.4">
      <c r="A4" s="23" t="s">
        <v>47</v>
      </c>
      <c r="B4" s="23"/>
      <c r="C4" s="23"/>
      <c r="D4" s="23"/>
      <c r="E4" s="23"/>
      <c r="F4" s="23"/>
      <c r="G4" s="23"/>
      <c r="H4" s="2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8" x14ac:dyDescent="0.35">
      <c r="A6" s="18" t="s">
        <v>3</v>
      </c>
      <c r="B6" s="20">
        <v>2.6471</v>
      </c>
      <c r="C6" s="1" t="s">
        <v>4</v>
      </c>
      <c r="D6" s="1"/>
      <c r="E6" s="1"/>
      <c r="F6" s="1"/>
      <c r="G6" s="1" t="s">
        <v>67</v>
      </c>
      <c r="H6" s="1">
        <f>AVERAGE(20,18,30)</f>
        <v>22.666666666666668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8" x14ac:dyDescent="0.35">
      <c r="A7" s="18" t="s">
        <v>5</v>
      </c>
      <c r="B7" s="20">
        <v>4</v>
      </c>
      <c r="C7" s="1" t="s">
        <v>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8" x14ac:dyDescent="0.35">
      <c r="A8" s="19" t="s">
        <v>7</v>
      </c>
      <c r="B8" s="20">
        <v>3</v>
      </c>
      <c r="C8" s="1" t="s">
        <v>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6" x14ac:dyDescent="0.3">
      <c r="A10" s="22" t="str">
        <f>IF(Lamda&gt;serv*mu, "SISTEMA INESTABLE", "SISTEMA ESTABLE")</f>
        <v>SISTEMA ESTABLE</v>
      </c>
      <c r="B10" s="22"/>
      <c r="C10" s="1" t="b">
        <f>IF(A10="SISTEMA INESTABLE", "LAMDA DEBE DE SER MENOR QUE S POR MIU")</f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6" x14ac:dyDescent="0.3">
      <c r="A12" s="5" t="s">
        <v>9</v>
      </c>
      <c r="B12" s="6">
        <v>0</v>
      </c>
      <c r="C12" s="6">
        <v>1</v>
      </c>
      <c r="D12" s="6">
        <v>2</v>
      </c>
      <c r="E12" s="6">
        <v>3</v>
      </c>
      <c r="F12" s="6">
        <v>4</v>
      </c>
      <c r="G12" s="6">
        <v>5</v>
      </c>
      <c r="H12" s="6">
        <v>6</v>
      </c>
      <c r="I12" s="6">
        <v>7</v>
      </c>
      <c r="J12" s="6">
        <v>8</v>
      </c>
      <c r="K12" s="6">
        <v>9</v>
      </c>
      <c r="L12" s="6">
        <v>10</v>
      </c>
      <c r="M12" s="6">
        <v>11</v>
      </c>
      <c r="N12" s="6">
        <v>12</v>
      </c>
      <c r="O12" s="6">
        <v>13</v>
      </c>
      <c r="P12" s="6">
        <v>14</v>
      </c>
      <c r="Q12" s="6">
        <v>15</v>
      </c>
      <c r="R12" s="6">
        <v>16</v>
      </c>
      <c r="S12" s="6">
        <v>17</v>
      </c>
      <c r="T12" s="6">
        <v>18</v>
      </c>
      <c r="U12" s="6">
        <v>19</v>
      </c>
      <c r="V12" s="6">
        <v>20</v>
      </c>
      <c r="W12" s="6">
        <v>21</v>
      </c>
      <c r="X12" s="6">
        <v>22</v>
      </c>
      <c r="Y12" s="6">
        <v>23</v>
      </c>
      <c r="Z12" s="6">
        <v>24</v>
      </c>
      <c r="AA12" s="6">
        <v>25</v>
      </c>
      <c r="AB12" s="6">
        <v>26</v>
      </c>
      <c r="AC12" s="6">
        <v>27</v>
      </c>
      <c r="AD12" s="6">
        <v>28</v>
      </c>
      <c r="AE12" s="6">
        <v>29</v>
      </c>
      <c r="AF12" s="6">
        <v>30</v>
      </c>
      <c r="AG12" s="1"/>
    </row>
    <row r="13" spans="1:33" ht="15.6" x14ac:dyDescent="0.3">
      <c r="A13" s="1"/>
      <c r="B13" s="16">
        <f t="shared" ref="B13:AF13" si="0">IF(B12&gt;serv-1,0,POWER((Lamda/mu),B12)/FACT(B12))</f>
        <v>1</v>
      </c>
      <c r="C13" s="16">
        <f t="shared" si="0"/>
        <v>0.661775</v>
      </c>
      <c r="D13" s="16">
        <f t="shared" si="0"/>
        <v>0.21897307531250002</v>
      </c>
      <c r="E13" s="16">
        <f t="shared" si="0"/>
        <v>0</v>
      </c>
      <c r="F13" s="16">
        <f t="shared" si="0"/>
        <v>0</v>
      </c>
      <c r="G13" s="16">
        <f t="shared" si="0"/>
        <v>0</v>
      </c>
      <c r="H13" s="16">
        <f t="shared" si="0"/>
        <v>0</v>
      </c>
      <c r="I13" s="16">
        <f t="shared" si="0"/>
        <v>0</v>
      </c>
      <c r="J13" s="16">
        <f t="shared" si="0"/>
        <v>0</v>
      </c>
      <c r="K13" s="16">
        <f t="shared" si="0"/>
        <v>0</v>
      </c>
      <c r="L13" s="16">
        <f t="shared" si="0"/>
        <v>0</v>
      </c>
      <c r="M13" s="16">
        <f t="shared" si="0"/>
        <v>0</v>
      </c>
      <c r="N13" s="16">
        <f t="shared" si="0"/>
        <v>0</v>
      </c>
      <c r="O13" s="16">
        <f t="shared" si="0"/>
        <v>0</v>
      </c>
      <c r="P13" s="16">
        <f t="shared" si="0"/>
        <v>0</v>
      </c>
      <c r="Q13" s="16">
        <f t="shared" si="0"/>
        <v>0</v>
      </c>
      <c r="R13" s="16">
        <f t="shared" si="0"/>
        <v>0</v>
      </c>
      <c r="S13" s="16">
        <f t="shared" si="0"/>
        <v>0</v>
      </c>
      <c r="T13" s="16">
        <f t="shared" si="0"/>
        <v>0</v>
      </c>
      <c r="U13" s="16">
        <f t="shared" si="0"/>
        <v>0</v>
      </c>
      <c r="V13" s="16">
        <f t="shared" si="0"/>
        <v>0</v>
      </c>
      <c r="W13" s="16">
        <f t="shared" si="0"/>
        <v>0</v>
      </c>
      <c r="X13" s="16">
        <f t="shared" si="0"/>
        <v>0</v>
      </c>
      <c r="Y13" s="16">
        <f t="shared" si="0"/>
        <v>0</v>
      </c>
      <c r="Z13" s="16">
        <f t="shared" si="0"/>
        <v>0</v>
      </c>
      <c r="AA13" s="16">
        <f t="shared" si="0"/>
        <v>0</v>
      </c>
      <c r="AB13" s="16">
        <f t="shared" si="0"/>
        <v>0</v>
      </c>
      <c r="AC13" s="16">
        <f t="shared" si="0"/>
        <v>0</v>
      </c>
      <c r="AD13" s="16">
        <f t="shared" si="0"/>
        <v>0</v>
      </c>
      <c r="AE13" s="16">
        <f t="shared" si="0"/>
        <v>0</v>
      </c>
      <c r="AF13" s="16">
        <f t="shared" si="0"/>
        <v>0</v>
      </c>
      <c r="AG13" s="1"/>
    </row>
    <row r="14" spans="1:33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6" x14ac:dyDescent="0.3">
      <c r="A15" s="1"/>
      <c r="B15" s="7" t="s">
        <v>10</v>
      </c>
      <c r="C15" s="15">
        <f>SUM(B13:AF13)</f>
        <v>1.8807480753125001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6" x14ac:dyDescent="0.3">
      <c r="A16" s="1"/>
      <c r="B16" s="7" t="s">
        <v>11</v>
      </c>
      <c r="C16" s="15">
        <f>+(1/FACT(serv))*((Lamda/mu)^serv)*(serv*mu/(serv*mu-Lamda))</f>
        <v>6.1974748758109113E-2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6" x14ac:dyDescent="0.3">
      <c r="A17" s="1"/>
      <c r="B17" s="7" t="s">
        <v>12</v>
      </c>
      <c r="C17" s="17">
        <f>1/SUM(C15:C16)</f>
        <v>0.51474146883428729</v>
      </c>
      <c r="D17" s="1"/>
      <c r="E17" s="1"/>
      <c r="F17" s="1"/>
      <c r="G17" s="1"/>
      <c r="H17" s="1"/>
      <c r="I17" s="1"/>
      <c r="J17" s="1"/>
      <c r="K17" s="24" t="s">
        <v>63</v>
      </c>
      <c r="L17" s="25"/>
      <c r="M17" s="25"/>
      <c r="N17" s="26"/>
      <c r="O17" s="24" t="s">
        <v>64</v>
      </c>
      <c r="P17" s="25"/>
      <c r="Q17" s="25"/>
      <c r="R17" s="26"/>
      <c r="S17" s="24" t="s">
        <v>65</v>
      </c>
      <c r="T17" s="25"/>
      <c r="U17" s="25"/>
      <c r="V17" s="26"/>
      <c r="W17" s="24" t="s">
        <v>66</v>
      </c>
      <c r="X17" s="25"/>
      <c r="Y17" s="25"/>
      <c r="Z17" s="26"/>
      <c r="AA17" s="1"/>
      <c r="AB17" s="1"/>
      <c r="AC17" s="1"/>
      <c r="AD17" s="1"/>
      <c r="AE17" s="1"/>
      <c r="AF17" s="1"/>
      <c r="AG17" s="1"/>
    </row>
    <row r="18" spans="1:33" ht="15.6" x14ac:dyDescent="0.3">
      <c r="A18" s="1"/>
      <c r="B18" s="1" t="s">
        <v>13</v>
      </c>
      <c r="C18" s="1"/>
      <c r="D18" s="1"/>
      <c r="E18" s="1"/>
      <c r="F18" s="1" t="s">
        <v>14</v>
      </c>
      <c r="G18" s="1"/>
      <c r="H18" s="1"/>
      <c r="I18" s="1"/>
      <c r="J18" s="1"/>
      <c r="K18" s="27" t="s">
        <v>14</v>
      </c>
      <c r="L18" s="28"/>
      <c r="M18" s="28"/>
      <c r="N18" s="29"/>
      <c r="O18" s="27" t="s">
        <v>14</v>
      </c>
      <c r="P18" s="28"/>
      <c r="Q18" s="28"/>
      <c r="R18" s="29"/>
      <c r="S18" s="27" t="s">
        <v>14</v>
      </c>
      <c r="T18" s="28"/>
      <c r="U18" s="28"/>
      <c r="V18" s="29"/>
      <c r="W18" s="27" t="s">
        <v>14</v>
      </c>
      <c r="X18" s="28"/>
      <c r="Y18" s="28"/>
      <c r="Z18" s="29"/>
      <c r="AA18" s="1"/>
      <c r="AB18" s="1"/>
      <c r="AC18" s="1"/>
      <c r="AD18" s="1"/>
      <c r="AE18" s="1"/>
      <c r="AF18" s="1"/>
      <c r="AG18" s="1"/>
    </row>
    <row r="19" spans="1:33" ht="15.6" x14ac:dyDescent="0.3">
      <c r="A19" s="1"/>
      <c r="B19" s="1"/>
      <c r="C19" s="1" t="s">
        <v>15</v>
      </c>
      <c r="D19" s="1" t="s">
        <v>16</v>
      </c>
      <c r="E19" s="1"/>
      <c r="F19" s="1"/>
      <c r="G19" s="1"/>
      <c r="H19" s="1"/>
      <c r="I19" s="1"/>
      <c r="J19" s="1"/>
      <c r="K19" s="27"/>
      <c r="L19" s="28"/>
      <c r="M19" s="28"/>
      <c r="N19" s="29"/>
      <c r="O19" s="27"/>
      <c r="P19" s="28"/>
      <c r="Q19" s="28"/>
      <c r="R19" s="29"/>
      <c r="S19" s="27"/>
      <c r="T19" s="28"/>
      <c r="U19" s="28"/>
      <c r="V19" s="29"/>
      <c r="W19" s="27"/>
      <c r="X19" s="28"/>
      <c r="Y19" s="28"/>
      <c r="Z19" s="29"/>
      <c r="AA19" s="1"/>
      <c r="AB19" s="1"/>
      <c r="AC19" s="1"/>
      <c r="AD19" s="1"/>
      <c r="AE19" s="1"/>
      <c r="AF19" s="1"/>
      <c r="AG19" s="1"/>
    </row>
    <row r="20" spans="1:33" ht="15.6" x14ac:dyDescent="0.3">
      <c r="A20" s="4">
        <v>0</v>
      </c>
      <c r="B20" s="7" t="s">
        <v>9</v>
      </c>
      <c r="C20" s="8">
        <f t="shared" ref="C20:C39" si="1">IF(A20&gt;serv,(((Lamda/mu)^A20)/(FACT(serv)*(serv^(A20-serv))))*P0,((Lamda/mu)^A20)/FACT(A20)*P0)</f>
        <v>0.51474146883428729</v>
      </c>
      <c r="D20" s="9">
        <f>C20</f>
        <v>0.51474146883428729</v>
      </c>
      <c r="E20" s="1"/>
      <c r="F20" s="21" t="s">
        <v>17</v>
      </c>
      <c r="G20" s="21"/>
      <c r="H20" s="21"/>
      <c r="I20" s="1"/>
      <c r="J20" s="1"/>
      <c r="K20" s="27" t="s">
        <v>17</v>
      </c>
      <c r="L20" s="28"/>
      <c r="M20" s="28"/>
      <c r="N20" s="29"/>
      <c r="O20" s="27" t="s">
        <v>17</v>
      </c>
      <c r="P20" s="28"/>
      <c r="Q20" s="28"/>
      <c r="R20" s="29"/>
      <c r="S20" s="27" t="s">
        <v>17</v>
      </c>
      <c r="T20" s="28"/>
      <c r="U20" s="28"/>
      <c r="V20" s="29"/>
      <c r="W20" s="30" t="s">
        <v>17</v>
      </c>
      <c r="X20" s="31"/>
      <c r="Y20" s="31"/>
      <c r="Z20" s="29"/>
      <c r="AA20" s="1"/>
      <c r="AB20" s="1"/>
      <c r="AC20" s="1"/>
      <c r="AD20" s="1"/>
      <c r="AE20" s="1"/>
      <c r="AF20" s="1"/>
      <c r="AG20" s="1"/>
    </row>
    <row r="21" spans="1:33" ht="15.6" x14ac:dyDescent="0.3">
      <c r="A21" s="4">
        <v>1</v>
      </c>
      <c r="B21" s="7" t="s">
        <v>18</v>
      </c>
      <c r="C21" s="8">
        <f t="shared" si="1"/>
        <v>0.34064303553781045</v>
      </c>
      <c r="D21" s="9">
        <f t="shared" ref="D21:D39" si="2">D20+C21</f>
        <v>0.85538450437209779</v>
      </c>
      <c r="E21" s="1"/>
      <c r="F21" s="10" t="s">
        <v>19</v>
      </c>
      <c r="G21" s="11">
        <f>Lamda/(serv*mu)</f>
        <v>0.22059166666666666</v>
      </c>
      <c r="H21" s="1"/>
      <c r="I21" s="1"/>
      <c r="J21" s="1"/>
      <c r="K21" s="27" t="s">
        <v>19</v>
      </c>
      <c r="L21" s="28">
        <v>0.25</v>
      </c>
      <c r="M21" s="28"/>
      <c r="N21" s="29"/>
      <c r="O21" s="27" t="s">
        <v>19</v>
      </c>
      <c r="P21" s="28">
        <v>0.27775</v>
      </c>
      <c r="Q21" s="28"/>
      <c r="R21" s="29"/>
      <c r="S21" s="27" t="s">
        <v>19</v>
      </c>
      <c r="T21" s="28">
        <v>0.16666666666666666</v>
      </c>
      <c r="U21" s="28"/>
      <c r="V21" s="29"/>
      <c r="W21" s="32" t="s">
        <v>19</v>
      </c>
      <c r="X21" s="33">
        <f>AVERAGE(L21,P21,T21)</f>
        <v>0.23147222222222219</v>
      </c>
      <c r="Y21" s="28"/>
      <c r="Z21" s="29"/>
      <c r="AA21" s="1"/>
      <c r="AB21" s="1"/>
      <c r="AC21" s="1"/>
      <c r="AD21" s="1"/>
      <c r="AE21" s="1"/>
      <c r="AF21" s="1"/>
      <c r="AG21" s="1"/>
    </row>
    <row r="22" spans="1:33" ht="15.6" x14ac:dyDescent="0.3">
      <c r="A22" s="4">
        <v>2</v>
      </c>
      <c r="B22" s="7" t="s">
        <v>20</v>
      </c>
      <c r="C22" s="8">
        <f t="shared" si="1"/>
        <v>0.11271452242151726</v>
      </c>
      <c r="D22" s="9">
        <f t="shared" si="2"/>
        <v>0.96809902679361504</v>
      </c>
      <c r="E22" s="1"/>
      <c r="F22" s="1"/>
      <c r="G22" s="1"/>
      <c r="H22" s="1"/>
      <c r="I22" s="1"/>
      <c r="J22" s="1"/>
      <c r="K22" s="27"/>
      <c r="L22" s="28"/>
      <c r="M22" s="28"/>
      <c r="N22" s="29"/>
      <c r="O22" s="27"/>
      <c r="P22" s="28"/>
      <c r="Q22" s="28"/>
      <c r="R22" s="29"/>
      <c r="S22" s="27"/>
      <c r="T22" s="28"/>
      <c r="U22" s="28"/>
      <c r="V22" s="29"/>
      <c r="W22" s="27"/>
      <c r="X22" s="28"/>
      <c r="Y22" s="28"/>
      <c r="Z22" s="29"/>
      <c r="AA22" s="1"/>
      <c r="AB22" s="1"/>
      <c r="AC22" s="1"/>
      <c r="AD22" s="1"/>
      <c r="AE22" s="1"/>
      <c r="AF22" s="1"/>
      <c r="AG22" s="1"/>
    </row>
    <row r="23" spans="1:33" ht="15.6" x14ac:dyDescent="0.3">
      <c r="A23" s="4">
        <v>3</v>
      </c>
      <c r="B23" s="7" t="s">
        <v>21</v>
      </c>
      <c r="C23" s="8">
        <f t="shared" si="1"/>
        <v>2.4863884358499861E-2</v>
      </c>
      <c r="D23" s="9">
        <f t="shared" si="2"/>
        <v>0.99296291115211488</v>
      </c>
      <c r="E23" s="1"/>
      <c r="F23" s="21" t="s">
        <v>22</v>
      </c>
      <c r="G23" s="21"/>
      <c r="H23" s="21"/>
      <c r="I23" s="1"/>
      <c r="J23" s="1"/>
      <c r="K23" s="27" t="s">
        <v>22</v>
      </c>
      <c r="L23" s="28"/>
      <c r="M23" s="28"/>
      <c r="N23" s="29"/>
      <c r="O23" s="27" t="s">
        <v>22</v>
      </c>
      <c r="P23" s="28"/>
      <c r="Q23" s="28"/>
      <c r="R23" s="29"/>
      <c r="S23" s="27" t="s">
        <v>22</v>
      </c>
      <c r="T23" s="28"/>
      <c r="U23" s="28"/>
      <c r="V23" s="29"/>
      <c r="W23" s="30" t="s">
        <v>22</v>
      </c>
      <c r="X23" s="31"/>
      <c r="Y23" s="31"/>
      <c r="Z23" s="29"/>
      <c r="AA23" s="1"/>
      <c r="AB23" s="1"/>
      <c r="AC23" s="1"/>
      <c r="AD23" s="1"/>
      <c r="AE23" s="1"/>
      <c r="AF23" s="1"/>
      <c r="AG23" s="1"/>
    </row>
    <row r="24" spans="1:33" ht="15.6" x14ac:dyDescent="0.3">
      <c r="A24" s="4">
        <v>4</v>
      </c>
      <c r="B24" s="7" t="s">
        <v>23</v>
      </c>
      <c r="C24" s="8">
        <f t="shared" si="1"/>
        <v>5.4847656904487493E-3</v>
      </c>
      <c r="D24" s="9">
        <f t="shared" si="2"/>
        <v>0.99844767684256364</v>
      </c>
      <c r="E24" s="1"/>
      <c r="F24" s="10" t="s">
        <v>24</v>
      </c>
      <c r="G24" s="12">
        <f>P0*((Lamda/mu)^serv)*G21/((FACT(serv)*((1-G21)^2)))</f>
        <v>9.0287575163448489E-3</v>
      </c>
      <c r="H24" s="1"/>
      <c r="I24" s="1"/>
      <c r="J24" s="1"/>
      <c r="K24" s="27" t="s">
        <v>24</v>
      </c>
      <c r="L24" s="28">
        <v>1.4705882352941176E-2</v>
      </c>
      <c r="M24" s="28"/>
      <c r="N24" s="29"/>
      <c r="O24" s="27" t="s">
        <v>24</v>
      </c>
      <c r="P24" s="28">
        <v>2.2187493066169638E-2</v>
      </c>
      <c r="Q24" s="28"/>
      <c r="R24" s="29"/>
      <c r="S24" s="27" t="s">
        <v>24</v>
      </c>
      <c r="T24" s="28">
        <v>3.0303030303030299E-3</v>
      </c>
      <c r="U24" s="28"/>
      <c r="V24" s="29"/>
      <c r="W24" s="32" t="s">
        <v>24</v>
      </c>
      <c r="X24" s="34">
        <v>9.4117647058823528E-2</v>
      </c>
      <c r="Y24" s="28"/>
      <c r="Z24" s="29"/>
      <c r="AA24" s="1"/>
      <c r="AB24" s="1"/>
      <c r="AC24" s="1"/>
      <c r="AD24" s="1"/>
      <c r="AE24" s="1"/>
      <c r="AF24" s="1"/>
      <c r="AG24" s="1"/>
    </row>
    <row r="25" spans="1:33" ht="15.6" x14ac:dyDescent="0.3">
      <c r="A25" s="4">
        <v>5</v>
      </c>
      <c r="B25" s="7" t="s">
        <v>25</v>
      </c>
      <c r="C25" s="8">
        <f t="shared" si="1"/>
        <v>1.2098936049322402E-3</v>
      </c>
      <c r="D25" s="9">
        <f t="shared" si="2"/>
        <v>0.99965757044749592</v>
      </c>
      <c r="E25" s="1"/>
      <c r="F25" s="1"/>
      <c r="G25" s="1"/>
      <c r="H25" s="1"/>
      <c r="I25" s="1"/>
      <c r="J25" s="1"/>
      <c r="K25" s="27"/>
      <c r="L25" s="28"/>
      <c r="M25" s="28"/>
      <c r="N25" s="29"/>
      <c r="O25" s="27"/>
      <c r="P25" s="28"/>
      <c r="Q25" s="28"/>
      <c r="R25" s="29"/>
      <c r="S25" s="27"/>
      <c r="T25" s="28"/>
      <c r="U25" s="28"/>
      <c r="V25" s="29"/>
      <c r="W25" s="27"/>
      <c r="X25" s="28"/>
      <c r="Y25" s="28"/>
      <c r="Z25" s="29"/>
      <c r="AA25" s="1"/>
      <c r="AB25" s="1"/>
      <c r="AC25" s="1"/>
      <c r="AD25" s="1"/>
      <c r="AE25" s="1"/>
      <c r="AF25" s="1"/>
      <c r="AG25" s="1"/>
    </row>
    <row r="26" spans="1:33" ht="15.6" x14ac:dyDescent="0.3">
      <c r="A26" s="4">
        <v>6</v>
      </c>
      <c r="B26" s="7" t="s">
        <v>26</v>
      </c>
      <c r="C26" s="8">
        <f t="shared" si="1"/>
        <v>2.6689244680134448E-4</v>
      </c>
      <c r="D26" s="9">
        <f t="shared" si="2"/>
        <v>0.99992446289429726</v>
      </c>
      <c r="E26" s="1"/>
      <c r="F26" s="44" t="s">
        <v>27</v>
      </c>
      <c r="G26" s="44"/>
      <c r="H26" s="44"/>
      <c r="I26" s="1"/>
      <c r="J26" s="1"/>
      <c r="K26" s="27" t="s">
        <v>27</v>
      </c>
      <c r="L26" s="28"/>
      <c r="M26" s="28"/>
      <c r="N26" s="29"/>
      <c r="O26" s="27" t="s">
        <v>27</v>
      </c>
      <c r="P26" s="28"/>
      <c r="Q26" s="28"/>
      <c r="R26" s="29"/>
      <c r="S26" s="27" t="s">
        <v>27</v>
      </c>
      <c r="T26" s="28"/>
      <c r="U26" s="28"/>
      <c r="V26" s="29"/>
      <c r="W26" s="49" t="s">
        <v>27</v>
      </c>
      <c r="X26" s="50"/>
      <c r="Y26" s="50"/>
      <c r="Z26" s="29"/>
      <c r="AA26" s="1"/>
      <c r="AB26" s="1"/>
      <c r="AC26" s="1"/>
      <c r="AD26" s="1"/>
      <c r="AE26" s="1"/>
      <c r="AF26" s="1"/>
      <c r="AG26" s="1"/>
    </row>
    <row r="27" spans="1:33" ht="15.6" x14ac:dyDescent="0.3">
      <c r="A27" s="4">
        <v>7</v>
      </c>
      <c r="B27" s="7" t="s">
        <v>28</v>
      </c>
      <c r="C27" s="8">
        <f t="shared" si="1"/>
        <v>5.8874249660653248E-5</v>
      </c>
      <c r="D27" s="9">
        <f t="shared" si="2"/>
        <v>0.99998333714395793</v>
      </c>
      <c r="E27" s="1"/>
      <c r="F27" s="10" t="s">
        <v>29</v>
      </c>
      <c r="G27" s="12">
        <f>G24+(Lamda/mu)</f>
        <v>0.6708037575163448</v>
      </c>
      <c r="H27" s="1"/>
      <c r="I27" s="1"/>
      <c r="J27" s="1"/>
      <c r="K27" s="27" t="s">
        <v>29</v>
      </c>
      <c r="L27" s="28">
        <v>0.76470588235294112</v>
      </c>
      <c r="M27" s="28"/>
      <c r="N27" s="29"/>
      <c r="O27" s="27" t="s">
        <v>29</v>
      </c>
      <c r="P27" s="28">
        <v>0.85543749306616967</v>
      </c>
      <c r="Q27" s="28"/>
      <c r="R27" s="29"/>
      <c r="S27" s="27" t="s">
        <v>29</v>
      </c>
      <c r="T27" s="28">
        <v>0.50303030303030305</v>
      </c>
      <c r="U27" s="28"/>
      <c r="V27" s="29"/>
      <c r="W27" s="32" t="s">
        <v>29</v>
      </c>
      <c r="X27" s="34">
        <v>1.2941176470588234</v>
      </c>
      <c r="Y27" s="28"/>
      <c r="Z27" s="29"/>
      <c r="AA27" s="1"/>
      <c r="AB27" s="1"/>
      <c r="AC27" s="1"/>
      <c r="AD27" s="1"/>
      <c r="AE27" s="1"/>
      <c r="AF27" s="1"/>
      <c r="AG27" s="1"/>
    </row>
    <row r="28" spans="1:33" ht="15.6" x14ac:dyDescent="0.3">
      <c r="A28" s="4">
        <v>8</v>
      </c>
      <c r="B28" s="7" t="s">
        <v>30</v>
      </c>
      <c r="C28" s="8">
        <f t="shared" si="1"/>
        <v>1.2987168856392935E-5</v>
      </c>
      <c r="D28" s="9">
        <f t="shared" si="2"/>
        <v>0.99999632431281427</v>
      </c>
      <c r="E28" s="1"/>
      <c r="F28" s="1"/>
      <c r="G28" s="1"/>
      <c r="H28" s="1"/>
      <c r="I28" s="1"/>
      <c r="J28" s="1"/>
      <c r="K28" s="27"/>
      <c r="L28" s="28"/>
      <c r="M28" s="28"/>
      <c r="N28" s="29"/>
      <c r="O28" s="27"/>
      <c r="P28" s="28"/>
      <c r="Q28" s="28"/>
      <c r="R28" s="29"/>
      <c r="S28" s="27"/>
      <c r="T28" s="28"/>
      <c r="U28" s="28"/>
      <c r="V28" s="29"/>
      <c r="W28" s="27"/>
      <c r="X28" s="28"/>
      <c r="Y28" s="28"/>
      <c r="Z28" s="29"/>
      <c r="AA28" s="1"/>
      <c r="AB28" s="1"/>
      <c r="AC28" s="1"/>
      <c r="AD28" s="1"/>
      <c r="AE28" s="1"/>
      <c r="AF28" s="1"/>
      <c r="AG28" s="1"/>
    </row>
    <row r="29" spans="1:33" ht="15.6" x14ac:dyDescent="0.3">
      <c r="A29" s="4">
        <v>9</v>
      </c>
      <c r="B29" s="7" t="s">
        <v>31</v>
      </c>
      <c r="C29" s="8">
        <f t="shared" si="1"/>
        <v>2.864861223313145E-6</v>
      </c>
      <c r="D29" s="9">
        <f t="shared" si="2"/>
        <v>0.99999918917403763</v>
      </c>
      <c r="E29" s="1"/>
      <c r="F29" s="44" t="s">
        <v>32</v>
      </c>
      <c r="G29" s="44"/>
      <c r="H29" s="44"/>
      <c r="I29" s="44"/>
      <c r="J29" s="1"/>
      <c r="K29" s="27" t="s">
        <v>32</v>
      </c>
      <c r="L29" s="28"/>
      <c r="M29" s="28"/>
      <c r="N29" s="29"/>
      <c r="O29" s="27" t="s">
        <v>32</v>
      </c>
      <c r="P29" s="28"/>
      <c r="Q29" s="28"/>
      <c r="R29" s="29"/>
      <c r="S29" s="27" t="s">
        <v>32</v>
      </c>
      <c r="T29" s="28"/>
      <c r="U29" s="28"/>
      <c r="V29" s="29"/>
      <c r="W29" s="49" t="s">
        <v>32</v>
      </c>
      <c r="X29" s="50"/>
      <c r="Y29" s="50"/>
      <c r="Z29" s="51"/>
      <c r="AA29" s="1"/>
      <c r="AB29" s="1"/>
      <c r="AC29" s="1"/>
      <c r="AD29" s="1"/>
      <c r="AE29" s="1"/>
      <c r="AF29" s="1"/>
      <c r="AG29" s="1"/>
    </row>
    <row r="30" spans="1:33" ht="15.6" x14ac:dyDescent="0.3">
      <c r="A30" s="4">
        <v>10</v>
      </c>
      <c r="B30" s="7" t="s">
        <v>33</v>
      </c>
      <c r="C30" s="8">
        <f t="shared" si="1"/>
        <v>6.3196451201935223E-7</v>
      </c>
      <c r="D30" s="9">
        <f t="shared" si="2"/>
        <v>0.99999982113854968</v>
      </c>
      <c r="E30" s="1"/>
      <c r="F30" s="10" t="s">
        <v>34</v>
      </c>
      <c r="G30" s="12">
        <f>G24/Lamda</f>
        <v>3.4108108935608211E-3</v>
      </c>
      <c r="H30" s="14">
        <f>G30*60</f>
        <v>0.20464865361364926</v>
      </c>
      <c r="I30" s="2" t="s">
        <v>50</v>
      </c>
      <c r="J30" s="1"/>
      <c r="K30" s="27" t="s">
        <v>34</v>
      </c>
      <c r="L30" s="28">
        <v>4.9019607843137254E-3</v>
      </c>
      <c r="M30" s="28">
        <v>0.29411764705882354</v>
      </c>
      <c r="N30" s="29" t="s">
        <v>50</v>
      </c>
      <c r="O30" s="27" t="s">
        <v>34</v>
      </c>
      <c r="P30" s="28">
        <v>6.656913611212012E-3</v>
      </c>
      <c r="Q30" s="28">
        <v>0.39941481667272072</v>
      </c>
      <c r="R30" s="29" t="s">
        <v>50</v>
      </c>
      <c r="S30" s="27" t="s">
        <v>34</v>
      </c>
      <c r="T30" s="28">
        <v>1.5151515151515149E-3</v>
      </c>
      <c r="U30" s="28">
        <v>9.0909090909090898E-2</v>
      </c>
      <c r="V30" s="29" t="s">
        <v>50</v>
      </c>
      <c r="W30" s="32" t="s">
        <v>34</v>
      </c>
      <c r="X30" s="34">
        <f>AVERAGE(L30,P30,T30)</f>
        <v>4.3580086368924173E-3</v>
      </c>
      <c r="Y30" s="37">
        <f>X30*60</f>
        <v>0.26148051821354501</v>
      </c>
      <c r="Z30" s="38" t="s">
        <v>50</v>
      </c>
      <c r="AA30" s="1"/>
      <c r="AB30" s="1"/>
      <c r="AC30" s="1"/>
      <c r="AD30" s="1"/>
      <c r="AE30" s="1"/>
      <c r="AF30" s="1"/>
      <c r="AG30" s="1"/>
    </row>
    <row r="31" spans="1:33" ht="15.6" x14ac:dyDescent="0.3">
      <c r="A31" s="4">
        <v>11</v>
      </c>
      <c r="B31" s="7" t="s">
        <v>35</v>
      </c>
      <c r="C31" s="8">
        <f t="shared" si="1"/>
        <v>1.3940610498053561E-7</v>
      </c>
      <c r="D31" s="9">
        <f t="shared" si="2"/>
        <v>0.99999996054465468</v>
      </c>
      <c r="E31" s="1"/>
      <c r="F31" s="1"/>
      <c r="G31" s="1"/>
      <c r="H31" s="1"/>
      <c r="I31" s="1"/>
      <c r="J31" s="1"/>
      <c r="K31" s="27"/>
      <c r="L31" s="28"/>
      <c r="M31" s="28"/>
      <c r="N31" s="29"/>
      <c r="O31" s="27"/>
      <c r="P31" s="28"/>
      <c r="Q31" s="28"/>
      <c r="R31" s="29"/>
      <c r="S31" s="27"/>
      <c r="T31" s="28"/>
      <c r="U31" s="28"/>
      <c r="V31" s="29"/>
      <c r="W31" s="27"/>
      <c r="X31" s="28"/>
      <c r="Y31" s="28"/>
      <c r="Z31" s="29"/>
      <c r="AA31" s="1"/>
      <c r="AB31" s="1"/>
      <c r="AC31" s="1"/>
      <c r="AD31" s="1"/>
      <c r="AE31" s="1"/>
      <c r="AF31" s="1"/>
      <c r="AG31" s="1"/>
    </row>
    <row r="32" spans="1:33" ht="15.6" x14ac:dyDescent="0.3">
      <c r="A32" s="4">
        <v>12</v>
      </c>
      <c r="B32" s="7" t="s">
        <v>36</v>
      </c>
      <c r="C32" s="8">
        <f t="shared" si="1"/>
        <v>3.0751825041164647E-8</v>
      </c>
      <c r="D32" s="9">
        <f t="shared" si="2"/>
        <v>0.99999999129647976</v>
      </c>
      <c r="E32" s="1"/>
      <c r="F32" s="21" t="s">
        <v>37</v>
      </c>
      <c r="G32" s="21"/>
      <c r="H32" s="21"/>
      <c r="I32" s="21"/>
      <c r="J32" s="1"/>
      <c r="K32" s="27" t="s">
        <v>37</v>
      </c>
      <c r="L32" s="28"/>
      <c r="M32" s="28"/>
      <c r="N32" s="29"/>
      <c r="O32" s="27" t="s">
        <v>37</v>
      </c>
      <c r="P32" s="28"/>
      <c r="Q32" s="28"/>
      <c r="R32" s="29"/>
      <c r="S32" s="27" t="s">
        <v>37</v>
      </c>
      <c r="T32" s="28"/>
      <c r="U32" s="28"/>
      <c r="V32" s="29"/>
      <c r="W32" s="30" t="s">
        <v>37</v>
      </c>
      <c r="X32" s="31"/>
      <c r="Y32" s="31"/>
      <c r="Z32" s="39"/>
      <c r="AA32" s="1"/>
      <c r="AB32" s="1"/>
      <c r="AC32" s="1"/>
      <c r="AD32" s="1"/>
      <c r="AE32" s="1"/>
      <c r="AF32" s="1"/>
      <c r="AG32" s="1"/>
    </row>
    <row r="33" spans="1:33" ht="15.6" x14ac:dyDescent="0.3">
      <c r="A33" s="4">
        <v>13</v>
      </c>
      <c r="B33" s="7" t="s">
        <v>38</v>
      </c>
      <c r="C33" s="8">
        <f t="shared" si="1"/>
        <v>6.7835963388722454E-9</v>
      </c>
      <c r="D33" s="9">
        <f t="shared" si="2"/>
        <v>0.99999999808007611</v>
      </c>
      <c r="E33" s="1"/>
      <c r="F33" s="10" t="s">
        <v>39</v>
      </c>
      <c r="G33" s="12">
        <f>G30+(1/mu)</f>
        <v>0.25341081089356082</v>
      </c>
      <c r="H33" s="14">
        <f>G33*60</f>
        <v>15.204648653613649</v>
      </c>
      <c r="I33" s="2" t="s">
        <v>50</v>
      </c>
      <c r="J33" s="1"/>
      <c r="K33" s="27" t="s">
        <v>39</v>
      </c>
      <c r="L33" s="28">
        <v>0.25490196078431371</v>
      </c>
      <c r="M33" s="28">
        <v>15.294117647058822</v>
      </c>
      <c r="N33" s="29" t="s">
        <v>50</v>
      </c>
      <c r="O33" s="27" t="s">
        <v>39</v>
      </c>
      <c r="P33" s="28">
        <v>0.25665691361121201</v>
      </c>
      <c r="Q33" s="28">
        <v>15.399414816672721</v>
      </c>
      <c r="R33" s="29" t="s">
        <v>50</v>
      </c>
      <c r="S33" s="27" t="s">
        <v>39</v>
      </c>
      <c r="T33" s="28">
        <v>0.25151515151515152</v>
      </c>
      <c r="U33" s="28">
        <v>15.090909090909092</v>
      </c>
      <c r="V33" s="29" t="s">
        <v>50</v>
      </c>
      <c r="W33" s="32" t="s">
        <v>39</v>
      </c>
      <c r="X33" s="34">
        <f>AVERAGE(L33,P33,T33)</f>
        <v>0.2543580086368924</v>
      </c>
      <c r="Y33" s="37">
        <f>X33*60</f>
        <v>15.261480518213544</v>
      </c>
      <c r="Z33" s="38" t="s">
        <v>50</v>
      </c>
      <c r="AA33" s="1"/>
      <c r="AB33" s="1"/>
      <c r="AC33" s="1"/>
      <c r="AD33" s="1"/>
      <c r="AE33" s="1"/>
      <c r="AF33" s="1"/>
      <c r="AG33" s="1"/>
    </row>
    <row r="34" spans="1:33" ht="15.6" x14ac:dyDescent="0.3">
      <c r="A34" s="4">
        <v>14</v>
      </c>
      <c r="B34" s="7" t="s">
        <v>40</v>
      </c>
      <c r="C34" s="8">
        <f t="shared" si="1"/>
        <v>1.4964048223857267E-9</v>
      </c>
      <c r="D34" s="9">
        <f t="shared" si="2"/>
        <v>0.99999999957648089</v>
      </c>
      <c r="E34" s="1"/>
      <c r="F34" s="1"/>
      <c r="G34" s="1"/>
      <c r="H34" s="1"/>
      <c r="I34" s="1"/>
      <c r="J34" s="1"/>
      <c r="K34" s="27"/>
      <c r="L34" s="28"/>
      <c r="M34" s="28"/>
      <c r="N34" s="29"/>
      <c r="O34" s="27"/>
      <c r="P34" s="28"/>
      <c r="Q34" s="28"/>
      <c r="R34" s="29"/>
      <c r="S34" s="27"/>
      <c r="T34" s="28"/>
      <c r="U34" s="28"/>
      <c r="V34" s="29"/>
      <c r="W34" s="27"/>
      <c r="X34" s="28"/>
      <c r="Y34" s="28"/>
      <c r="Z34" s="29"/>
      <c r="AA34" s="1"/>
      <c r="AB34" s="1"/>
      <c r="AC34" s="1"/>
      <c r="AD34" s="1"/>
      <c r="AE34" s="1"/>
      <c r="AF34" s="1"/>
      <c r="AG34" s="1"/>
    </row>
    <row r="35" spans="1:33" ht="15.6" x14ac:dyDescent="0.3">
      <c r="A35" s="4">
        <v>15</v>
      </c>
      <c r="B35" s="7" t="s">
        <v>41</v>
      </c>
      <c r="C35" s="8">
        <f t="shared" si="1"/>
        <v>3.3009443377810478E-10</v>
      </c>
      <c r="D35" s="9">
        <f t="shared" si="2"/>
        <v>0.99999999990657529</v>
      </c>
      <c r="E35" s="1"/>
      <c r="F35" s="1" t="s">
        <v>48</v>
      </c>
      <c r="G35" s="1"/>
      <c r="H35" s="1"/>
      <c r="I35" s="1"/>
      <c r="J35" s="1"/>
      <c r="K35" s="27" t="s">
        <v>48</v>
      </c>
      <c r="L35" s="28"/>
      <c r="M35" s="28"/>
      <c r="N35" s="29"/>
      <c r="O35" s="27" t="s">
        <v>48</v>
      </c>
      <c r="P35" s="28"/>
      <c r="Q35" s="28"/>
      <c r="R35" s="29"/>
      <c r="S35" s="27" t="s">
        <v>48</v>
      </c>
      <c r="T35" s="28"/>
      <c r="U35" s="28"/>
      <c r="V35" s="29"/>
      <c r="W35" s="27" t="s">
        <v>48</v>
      </c>
      <c r="X35" s="28"/>
      <c r="Y35" s="28"/>
      <c r="Z35" s="29"/>
      <c r="AA35" s="1"/>
      <c r="AB35" s="1"/>
      <c r="AC35" s="1"/>
      <c r="AD35" s="1"/>
      <c r="AE35" s="1"/>
      <c r="AF35" s="1"/>
      <c r="AG35" s="1"/>
    </row>
    <row r="36" spans="1:33" ht="15.6" x14ac:dyDescent="0.3">
      <c r="A36" s="4">
        <v>16</v>
      </c>
      <c r="B36" s="7" t="s">
        <v>42</v>
      </c>
      <c r="C36" s="8">
        <f t="shared" si="1"/>
        <v>7.2816081304501772E-11</v>
      </c>
      <c r="D36" s="9">
        <f t="shared" si="2"/>
        <v>0.99999999997939137</v>
      </c>
      <c r="E36" s="1"/>
      <c r="F36" s="3" t="s">
        <v>49</v>
      </c>
      <c r="G36" s="15">
        <f>G33-G30</f>
        <v>0.25</v>
      </c>
      <c r="H36" s="14">
        <f>60*G36</f>
        <v>15</v>
      </c>
      <c r="I36" s="2" t="s">
        <v>50</v>
      </c>
      <c r="J36" s="1"/>
      <c r="K36" s="40" t="s">
        <v>49</v>
      </c>
      <c r="L36" s="41">
        <v>0.24999999999999997</v>
      </c>
      <c r="M36" s="41">
        <v>14.999999999999998</v>
      </c>
      <c r="N36" s="42" t="s">
        <v>50</v>
      </c>
      <c r="O36" s="40" t="s">
        <v>49</v>
      </c>
      <c r="P36" s="41">
        <v>0.25</v>
      </c>
      <c r="Q36" s="41">
        <v>15</v>
      </c>
      <c r="R36" s="42" t="s">
        <v>50</v>
      </c>
      <c r="S36" s="40" t="s">
        <v>49</v>
      </c>
      <c r="T36" s="41">
        <v>0.25</v>
      </c>
      <c r="U36" s="41">
        <v>15</v>
      </c>
      <c r="V36" s="42" t="s">
        <v>50</v>
      </c>
      <c r="W36" s="3" t="s">
        <v>49</v>
      </c>
      <c r="X36" s="15">
        <f>AVERAGE(L36,P36,T36)</f>
        <v>0.25</v>
      </c>
      <c r="Y36" s="46">
        <f>X36*60</f>
        <v>15</v>
      </c>
      <c r="Z36" s="47" t="s">
        <v>50</v>
      </c>
      <c r="AA36" s="1"/>
      <c r="AB36" s="1"/>
      <c r="AC36" s="1"/>
      <c r="AD36" s="1"/>
      <c r="AE36" s="1"/>
      <c r="AF36" s="1"/>
      <c r="AG36" s="1"/>
    </row>
    <row r="37" spans="1:33" ht="15.6" x14ac:dyDescent="0.3">
      <c r="A37" s="4">
        <v>17</v>
      </c>
      <c r="B37" s="7" t="s">
        <v>43</v>
      </c>
      <c r="C37" s="8">
        <f t="shared" si="1"/>
        <v>1.6062620735095552E-11</v>
      </c>
      <c r="D37" s="9">
        <f t="shared" si="2"/>
        <v>0.99999999999545397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6" x14ac:dyDescent="0.3">
      <c r="A38" s="4">
        <v>18</v>
      </c>
      <c r="B38" s="7" t="s">
        <v>44</v>
      </c>
      <c r="C38" s="8">
        <f t="shared" si="1"/>
        <v>3.5432802789892861E-12</v>
      </c>
      <c r="D38" s="9">
        <f t="shared" si="2"/>
        <v>0.99999999999899725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6" x14ac:dyDescent="0.3">
      <c r="A39" s="4">
        <v>19</v>
      </c>
      <c r="B39" s="7" t="s">
        <v>45</v>
      </c>
      <c r="C39" s="8">
        <f t="shared" si="1"/>
        <v>7.8161810220937838E-13</v>
      </c>
      <c r="D39" s="9">
        <f t="shared" si="2"/>
        <v>0.99999999999977884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6" x14ac:dyDescent="0.3">
      <c r="A40" s="4">
        <v>20</v>
      </c>
      <c r="B40" s="7" t="s">
        <v>46</v>
      </c>
      <c r="C40" s="8">
        <f>IF(A40&gt;serv,(((Lamda/mu)^A40)/(FACT(serv)*(serv^(A40-serv))))*P0,((Lamda/mu)^A40)/FACT(A40)*P0)</f>
        <v>1.7241843986320381E-13</v>
      </c>
      <c r="D40" s="9">
        <f>D39+C40</f>
        <v>0.99999999999995126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 t="s">
        <v>68</v>
      </c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6" x14ac:dyDescent="0.3">
      <c r="A41" s="1"/>
      <c r="B41" s="1"/>
      <c r="C41" s="13">
        <f>SUM(C20:C40)</f>
        <v>0.99999999999995126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4" t="s">
        <v>14</v>
      </c>
      <c r="X41" s="25"/>
      <c r="Y41" s="25"/>
      <c r="Z41" s="26"/>
      <c r="AA41" s="1"/>
      <c r="AB41" s="1"/>
      <c r="AC41" s="1"/>
      <c r="AD41" s="1"/>
      <c r="AE41" s="1"/>
      <c r="AF41" s="1"/>
      <c r="AG41" s="1"/>
    </row>
    <row r="42" spans="1:33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7"/>
      <c r="X42" s="28"/>
      <c r="Y42" s="28"/>
      <c r="Z42" s="29"/>
      <c r="AA42" s="1"/>
      <c r="AB42" s="1"/>
      <c r="AC42" s="1"/>
      <c r="AD42" s="1"/>
      <c r="AE42" s="1"/>
      <c r="AF42" s="1"/>
      <c r="AG42" s="1"/>
    </row>
    <row r="43" spans="1:33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49" t="s">
        <v>17</v>
      </c>
      <c r="X43" s="50"/>
      <c r="Y43" s="50"/>
      <c r="Z43" s="29"/>
      <c r="AA43" s="1"/>
      <c r="AB43" s="1"/>
      <c r="AC43" s="1"/>
      <c r="AD43" s="1"/>
      <c r="AE43" s="1"/>
      <c r="AF43" s="1"/>
      <c r="AG43" s="1"/>
    </row>
    <row r="44" spans="1:3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2" t="s">
        <v>19</v>
      </c>
      <c r="X44" s="33">
        <v>0.22059166666666666</v>
      </c>
      <c r="Y44" s="28"/>
      <c r="Z44" s="29"/>
      <c r="AA44" s="1"/>
      <c r="AB44" s="1"/>
      <c r="AC44" s="1"/>
      <c r="AD44" s="1"/>
      <c r="AE44" s="1"/>
      <c r="AF44" s="1"/>
      <c r="AG44" s="1"/>
    </row>
    <row r="45" spans="1:3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7"/>
      <c r="X45" s="28"/>
      <c r="Y45" s="28"/>
      <c r="Z45" s="29"/>
      <c r="AA45" s="1"/>
      <c r="AB45" s="1"/>
      <c r="AC45" s="1"/>
      <c r="AD45" s="1"/>
      <c r="AE45" s="1"/>
      <c r="AF45" s="1"/>
      <c r="AG45" s="1"/>
    </row>
    <row r="46" spans="1:33" ht="15.6" x14ac:dyDescent="0.3">
      <c r="W46" s="49" t="s">
        <v>22</v>
      </c>
      <c r="X46" s="50"/>
      <c r="Y46" s="50"/>
      <c r="Z46" s="29"/>
    </row>
    <row r="47" spans="1:33" ht="15.6" x14ac:dyDescent="0.3">
      <c r="W47" s="32" t="s">
        <v>24</v>
      </c>
      <c r="X47" s="34">
        <v>9.0287575163448489E-3</v>
      </c>
      <c r="Y47" s="28"/>
      <c r="Z47" s="29"/>
    </row>
    <row r="48" spans="1:33" ht="15.6" x14ac:dyDescent="0.3">
      <c r="W48" s="27"/>
      <c r="X48" s="28"/>
      <c r="Y48" s="28"/>
      <c r="Z48" s="29"/>
    </row>
    <row r="49" spans="23:26" ht="15.6" x14ac:dyDescent="0.3">
      <c r="W49" s="49" t="s">
        <v>27</v>
      </c>
      <c r="X49" s="50"/>
      <c r="Y49" s="50"/>
      <c r="Z49" s="29"/>
    </row>
    <row r="50" spans="23:26" ht="15.6" x14ac:dyDescent="0.3">
      <c r="W50" s="32" t="s">
        <v>29</v>
      </c>
      <c r="X50" s="34">
        <v>0.6708037575163448</v>
      </c>
      <c r="Y50" s="28"/>
      <c r="Z50" s="29"/>
    </row>
    <row r="51" spans="23:26" ht="15.6" x14ac:dyDescent="0.3">
      <c r="W51" s="27"/>
      <c r="X51" s="28"/>
      <c r="Y51" s="28"/>
      <c r="Z51" s="29"/>
    </row>
    <row r="52" spans="23:26" ht="15.6" x14ac:dyDescent="0.3">
      <c r="W52" s="49" t="s">
        <v>32</v>
      </c>
      <c r="X52" s="50"/>
      <c r="Y52" s="50"/>
      <c r="Z52" s="51"/>
    </row>
    <row r="53" spans="23:26" ht="15.6" x14ac:dyDescent="0.3">
      <c r="W53" s="32" t="s">
        <v>34</v>
      </c>
      <c r="X53" s="34">
        <v>3.4108108935608211E-3</v>
      </c>
      <c r="Y53" s="37">
        <v>0.20464865361364926</v>
      </c>
      <c r="Z53" s="38" t="s">
        <v>50</v>
      </c>
    </row>
    <row r="54" spans="23:26" ht="15.6" x14ac:dyDescent="0.3">
      <c r="W54" s="27"/>
      <c r="X54" s="28"/>
      <c r="Y54" s="28"/>
      <c r="Z54" s="29"/>
    </row>
    <row r="55" spans="23:26" ht="15.6" x14ac:dyDescent="0.3">
      <c r="W55" s="49" t="s">
        <v>37</v>
      </c>
      <c r="X55" s="50"/>
      <c r="Y55" s="50"/>
      <c r="Z55" s="51"/>
    </row>
    <row r="56" spans="23:26" ht="15.6" x14ac:dyDescent="0.3">
      <c r="W56" s="32" t="s">
        <v>39</v>
      </c>
      <c r="X56" s="34">
        <v>0.25341081089356082</v>
      </c>
      <c r="Y56" s="37">
        <v>15.204648653613649</v>
      </c>
      <c r="Z56" s="38" t="s">
        <v>50</v>
      </c>
    </row>
    <row r="57" spans="23:26" ht="15.6" x14ac:dyDescent="0.3">
      <c r="W57" s="27"/>
      <c r="X57" s="28"/>
      <c r="Y57" s="28"/>
      <c r="Z57" s="29"/>
    </row>
    <row r="58" spans="23:26" ht="15.6" x14ac:dyDescent="0.3">
      <c r="W58" s="27" t="s">
        <v>48</v>
      </c>
      <c r="X58" s="28"/>
      <c r="Y58" s="28"/>
      <c r="Z58" s="29"/>
    </row>
    <row r="59" spans="23:26" ht="15.6" x14ac:dyDescent="0.3">
      <c r="W59" s="3" t="s">
        <v>49</v>
      </c>
      <c r="X59" s="15">
        <v>0.25</v>
      </c>
      <c r="Y59" s="46">
        <v>15</v>
      </c>
      <c r="Z59" s="47" t="s">
        <v>50</v>
      </c>
    </row>
  </sheetData>
  <mergeCells count="11">
    <mergeCell ref="W20:Y20"/>
    <mergeCell ref="W23:Y23"/>
    <mergeCell ref="F23:H23"/>
    <mergeCell ref="F32:I32"/>
    <mergeCell ref="W32:Z32"/>
    <mergeCell ref="A1:H1"/>
    <mergeCell ref="A2:H2"/>
    <mergeCell ref="A3:H3"/>
    <mergeCell ref="A4:H4"/>
    <mergeCell ref="A10:B10"/>
    <mergeCell ref="F20:H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20</vt:i4>
      </vt:variant>
    </vt:vector>
  </HeadingPairs>
  <TitlesOfParts>
    <vt:vector size="25" baseType="lpstr">
      <vt:lpstr>Base</vt:lpstr>
      <vt:lpstr>10</vt:lpstr>
      <vt:lpstr>1</vt:lpstr>
      <vt:lpstr>12</vt:lpstr>
      <vt:lpstr>5</vt:lpstr>
      <vt:lpstr>'1'!Lamda</vt:lpstr>
      <vt:lpstr>'10'!Lamda</vt:lpstr>
      <vt:lpstr>'12'!Lamda</vt:lpstr>
      <vt:lpstr>'5'!Lamda</vt:lpstr>
      <vt:lpstr>Base!Lamda</vt:lpstr>
      <vt:lpstr>'1'!mu</vt:lpstr>
      <vt:lpstr>'10'!mu</vt:lpstr>
      <vt:lpstr>'12'!mu</vt:lpstr>
      <vt:lpstr>'5'!mu</vt:lpstr>
      <vt:lpstr>Base!mu</vt:lpstr>
      <vt:lpstr>'1'!P0</vt:lpstr>
      <vt:lpstr>'10'!P0</vt:lpstr>
      <vt:lpstr>'12'!P0</vt:lpstr>
      <vt:lpstr>'5'!P0</vt:lpstr>
      <vt:lpstr>P0</vt:lpstr>
      <vt:lpstr>'1'!serv</vt:lpstr>
      <vt:lpstr>'10'!serv</vt:lpstr>
      <vt:lpstr>'12'!serv</vt:lpstr>
      <vt:lpstr>'5'!serv</vt:lpstr>
      <vt:lpstr>serv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casillas diaz</dc:creator>
  <cp:lastModifiedBy>Arturo casillas diaz</cp:lastModifiedBy>
  <dcterms:created xsi:type="dcterms:W3CDTF">2020-11-25T19:35:36Z</dcterms:created>
  <dcterms:modified xsi:type="dcterms:W3CDTF">2020-11-26T00:39:05Z</dcterms:modified>
</cp:coreProperties>
</file>