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 Salle\CV\archivos\"/>
    </mc:Choice>
  </mc:AlternateContent>
  <xr:revisionPtr revIDLastSave="0" documentId="13_ncr:1_{34BD1C25-F361-417B-8BEB-E7665BE6D791}" xr6:coauthVersionLast="45" xr6:coauthVersionMax="45" xr10:uidLastSave="{00000000-0000-0000-0000-000000000000}"/>
  <bookViews>
    <workbookView xWindow="-108" yWindow="-108" windowWidth="23256" windowHeight="12576" activeTab="3" xr2:uid="{541DE687-8629-4DEA-A337-BE4C19C99884}"/>
  </bookViews>
  <sheets>
    <sheet name="Base" sheetId="1" r:id="rId1"/>
    <sheet name="1" sheetId="2" r:id="rId2"/>
    <sheet name="2" sheetId="3" r:id="rId3"/>
    <sheet name="3" sheetId="4" r:id="rId4"/>
    <sheet name="4" sheetId="5" r:id="rId5"/>
    <sheet name="5" sheetId="7" r:id="rId6"/>
    <sheet name="6" sheetId="6" r:id="rId7"/>
    <sheet name="7" sheetId="8" r:id="rId8"/>
    <sheet name="8" sheetId="9" r:id="rId9"/>
    <sheet name="Base S" sheetId="11" r:id="rId10"/>
    <sheet name="5 S" sheetId="10" r:id="rId11"/>
  </sheets>
  <definedNames>
    <definedName name="lambda" localSheetId="1">'1'!$C$4</definedName>
    <definedName name="lambda" localSheetId="2">'2'!$C$4</definedName>
    <definedName name="lambda" localSheetId="3">'3'!$C$4</definedName>
    <definedName name="lambda" localSheetId="4">'4'!$C$4</definedName>
    <definedName name="lambda" localSheetId="5">'5'!$C$4</definedName>
    <definedName name="lambda" localSheetId="10">'5 S'!$C$4</definedName>
    <definedName name="lambda" localSheetId="6">'6'!$C$4</definedName>
    <definedName name="lambda" localSheetId="7">'7'!$C$4</definedName>
    <definedName name="lambda" localSheetId="8">'8'!$C$4</definedName>
    <definedName name="lambda" localSheetId="9">'Base S'!$C$4</definedName>
    <definedName name="lambda">Base!$C$4</definedName>
    <definedName name="miu" localSheetId="1">'1'!$C$5</definedName>
    <definedName name="miu" localSheetId="2">'2'!$C$5</definedName>
    <definedName name="miu" localSheetId="3">'3'!$C$5</definedName>
    <definedName name="miu" localSheetId="4">'4'!$C$5</definedName>
    <definedName name="miu" localSheetId="5">'5'!$C$5</definedName>
    <definedName name="miu" localSheetId="10">'5 S'!$C$5</definedName>
    <definedName name="miu" localSheetId="6">'6'!$C$5</definedName>
    <definedName name="miu" localSheetId="7">'7'!$C$5</definedName>
    <definedName name="miu" localSheetId="8">'8'!$C$5</definedName>
    <definedName name="miu" localSheetId="9">'Base S'!$C$5</definedName>
    <definedName name="miu">Base!$C$5</definedName>
    <definedName name="Psubindice0" localSheetId="1">'1'!$D$11</definedName>
    <definedName name="Psubindice0" localSheetId="2">'2'!$D$11</definedName>
    <definedName name="Psubindice0" localSheetId="3">'3'!$D$11</definedName>
    <definedName name="Psubindice0" localSheetId="4">'4'!$D$11</definedName>
    <definedName name="Psubindice0" localSheetId="5">'5'!$D$11</definedName>
    <definedName name="Psubindice0" localSheetId="10">'5 S'!$D$11</definedName>
    <definedName name="Psubindice0" localSheetId="6">'6'!$D$11</definedName>
    <definedName name="Psubindice0" localSheetId="7">'7'!$D$11</definedName>
    <definedName name="Psubindice0" localSheetId="8">'8'!$D$11</definedName>
    <definedName name="Psubindice0" localSheetId="9">'Base S'!$D$11</definedName>
    <definedName name="Psubindice0" comment="PROBABILIDAD DE CERO CLIENTES EN EL SISTEMA">Base!$D$11</definedName>
    <definedName name="ro" localSheetId="1">'1'!$H$11</definedName>
    <definedName name="ro" localSheetId="2">'2'!$H$11</definedName>
    <definedName name="ro" localSheetId="3">'3'!$H$11</definedName>
    <definedName name="ro" localSheetId="4">'4'!$H$11</definedName>
    <definedName name="ro" localSheetId="5">'5'!$H$11</definedName>
    <definedName name="ro" localSheetId="10">'5 S'!$H$11</definedName>
    <definedName name="ro" localSheetId="6">'6'!$H$11</definedName>
    <definedName name="ro" localSheetId="7">'7'!$H$11</definedName>
    <definedName name="ro" localSheetId="8">'8'!$H$11</definedName>
    <definedName name="ro" localSheetId="9">'Base S'!$H$11</definedName>
    <definedName name="ro">Base!$H$11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1" l="1"/>
  <c r="D28" i="11" l="1"/>
  <c r="D26" i="11"/>
  <c r="D25" i="11"/>
  <c r="H23" i="11"/>
  <c r="I23" i="11" s="1"/>
  <c r="D23" i="11"/>
  <c r="D22" i="11"/>
  <c r="H20" i="11"/>
  <c r="I20" i="11" s="1"/>
  <c r="D20" i="11"/>
  <c r="D19" i="11"/>
  <c r="H17" i="11"/>
  <c r="D17" i="11"/>
  <c r="D16" i="11"/>
  <c r="H14" i="11"/>
  <c r="D14" i="11"/>
  <c r="D13" i="11"/>
  <c r="D12" i="11"/>
  <c r="E12" i="11" s="1"/>
  <c r="H11" i="11"/>
  <c r="D15" i="11" s="1"/>
  <c r="D11" i="11"/>
  <c r="E11" i="11" s="1"/>
  <c r="B8" i="11"/>
  <c r="C8" i="11" s="1"/>
  <c r="D26" i="10"/>
  <c r="D25" i="10"/>
  <c r="H23" i="10"/>
  <c r="I23" i="10" s="1"/>
  <c r="H20" i="10"/>
  <c r="I20" i="10" s="1"/>
  <c r="H17" i="10"/>
  <c r="J17" i="10" s="1"/>
  <c r="L17" i="10" s="1"/>
  <c r="D17" i="10"/>
  <c r="H14" i="10"/>
  <c r="H11" i="10"/>
  <c r="D23" i="10" s="1"/>
  <c r="D11" i="10"/>
  <c r="E11" i="10" s="1"/>
  <c r="B8" i="10"/>
  <c r="C8" i="10" s="1"/>
  <c r="T38" i="9"/>
  <c r="P38" i="9"/>
  <c r="T35" i="9"/>
  <c r="P35" i="9"/>
  <c r="J11" i="6"/>
  <c r="E13" i="11" l="1"/>
  <c r="E14" i="11"/>
  <c r="E15" i="11" s="1"/>
  <c r="E16" i="11" s="1"/>
  <c r="E17" i="11" s="1"/>
  <c r="D29" i="11"/>
  <c r="D20" i="10"/>
  <c r="I26" i="11"/>
  <c r="D30" i="11"/>
  <c r="D14" i="10"/>
  <c r="D22" i="10"/>
  <c r="D29" i="10"/>
  <c r="D18" i="11"/>
  <c r="D21" i="11"/>
  <c r="D24" i="11"/>
  <c r="D27" i="11"/>
  <c r="D31" i="11"/>
  <c r="D19" i="10"/>
  <c r="D31" i="10"/>
  <c r="D13" i="10"/>
  <c r="D16" i="10"/>
  <c r="D28" i="10"/>
  <c r="H26" i="10"/>
  <c r="I26" i="10" s="1"/>
  <c r="D30" i="10"/>
  <c r="D15" i="10"/>
  <c r="D12" i="10"/>
  <c r="E12" i="10" s="1"/>
  <c r="D18" i="10"/>
  <c r="D21" i="10"/>
  <c r="D24" i="10"/>
  <c r="D27" i="10"/>
  <c r="T36" i="9"/>
  <c r="T34" i="9"/>
  <c r="T33" i="9"/>
  <c r="P36" i="9"/>
  <c r="P34" i="9"/>
  <c r="P33" i="9"/>
  <c r="T20" i="9"/>
  <c r="P20" i="9"/>
  <c r="H23" i="9"/>
  <c r="I23" i="9" s="1"/>
  <c r="H20" i="9"/>
  <c r="I20" i="9" s="1"/>
  <c r="H17" i="9"/>
  <c r="H14" i="9"/>
  <c r="H11" i="9"/>
  <c r="D11" i="9"/>
  <c r="E11" i="9" s="1"/>
  <c r="B8" i="9"/>
  <c r="C8" i="9" s="1"/>
  <c r="E24" i="11" l="1"/>
  <c r="E25" i="11" s="1"/>
  <c r="E26" i="11" s="1"/>
  <c r="E21" i="11"/>
  <c r="E22" i="11" s="1"/>
  <c r="E23" i="11" s="1"/>
  <c r="E27" i="11"/>
  <c r="E28" i="11" s="1"/>
  <c r="E29" i="11"/>
  <c r="E30" i="11" s="1"/>
  <c r="E31" i="11" s="1"/>
  <c r="E18" i="11"/>
  <c r="E19" i="11" s="1"/>
  <c r="E20" i="11" s="1"/>
  <c r="E13" i="10"/>
  <c r="E14" i="10" s="1"/>
  <c r="E15" i="10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D15" i="9"/>
  <c r="D17" i="9"/>
  <c r="D12" i="9"/>
  <c r="E12" i="9" s="1"/>
  <c r="D19" i="9"/>
  <c r="D28" i="9"/>
  <c r="D16" i="9"/>
  <c r="D14" i="9"/>
  <c r="D22" i="9"/>
  <c r="D25" i="9"/>
  <c r="D13" i="9"/>
  <c r="D20" i="9"/>
  <c r="D23" i="9"/>
  <c r="D26" i="9"/>
  <c r="D29" i="9"/>
  <c r="H26" i="9"/>
  <c r="I26" i="9" s="1"/>
  <c r="D30" i="9"/>
  <c r="D18" i="9"/>
  <c r="D21" i="9"/>
  <c r="D24" i="9"/>
  <c r="D27" i="9"/>
  <c r="D31" i="9"/>
  <c r="H23" i="8"/>
  <c r="I23" i="8" s="1"/>
  <c r="H20" i="8"/>
  <c r="I20" i="8" s="1"/>
  <c r="H17" i="8"/>
  <c r="H14" i="8"/>
  <c r="H11" i="8"/>
  <c r="D11" i="8"/>
  <c r="B8" i="8"/>
  <c r="C8" i="8" s="1"/>
  <c r="AB27" i="6"/>
  <c r="AB17" i="6"/>
  <c r="AB9" i="6"/>
  <c r="X27" i="6"/>
  <c r="X17" i="6"/>
  <c r="X9" i="6"/>
  <c r="T27" i="6"/>
  <c r="T17" i="6"/>
  <c r="T9" i="6"/>
  <c r="P27" i="6"/>
  <c r="P17" i="6"/>
  <c r="P9" i="6"/>
  <c r="E13" i="9" l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D21" i="8"/>
  <c r="D24" i="8"/>
  <c r="D30" i="8"/>
  <c r="D27" i="8"/>
  <c r="D31" i="8"/>
  <c r="E11" i="8"/>
  <c r="D18" i="8"/>
  <c r="D15" i="8"/>
  <c r="D12" i="8"/>
  <c r="D19" i="8"/>
  <c r="D22" i="8"/>
  <c r="D25" i="8"/>
  <c r="D28" i="8"/>
  <c r="D16" i="8"/>
  <c r="D13" i="8"/>
  <c r="D20" i="8"/>
  <c r="D23" i="8"/>
  <c r="D26" i="8"/>
  <c r="D29" i="8"/>
  <c r="D17" i="8"/>
  <c r="D14" i="8"/>
  <c r="H26" i="8"/>
  <c r="I26" i="8" s="1"/>
  <c r="H23" i="7"/>
  <c r="I23" i="7" s="1"/>
  <c r="H20" i="7"/>
  <c r="I20" i="7" s="1"/>
  <c r="H17" i="7"/>
  <c r="J17" i="7" s="1"/>
  <c r="L17" i="7" s="1"/>
  <c r="H14" i="7"/>
  <c r="H11" i="7"/>
  <c r="D11" i="7"/>
  <c r="B8" i="7"/>
  <c r="C8" i="7" s="1"/>
  <c r="H23" i="6"/>
  <c r="I23" i="6" s="1"/>
  <c r="H20" i="6"/>
  <c r="I20" i="6" s="1"/>
  <c r="H17" i="6"/>
  <c r="I17" i="6" s="1"/>
  <c r="J14" i="6" s="1"/>
  <c r="H14" i="6"/>
  <c r="H11" i="6"/>
  <c r="D11" i="6"/>
  <c r="E11" i="6" s="1"/>
  <c r="B8" i="6"/>
  <c r="C8" i="6" s="1"/>
  <c r="H23" i="5"/>
  <c r="I23" i="5" s="1"/>
  <c r="H20" i="5"/>
  <c r="I20" i="5" s="1"/>
  <c r="H17" i="5"/>
  <c r="H14" i="5"/>
  <c r="H11" i="5"/>
  <c r="D11" i="5"/>
  <c r="E11" i="5" s="1"/>
  <c r="B8" i="5"/>
  <c r="C8" i="5" s="1"/>
  <c r="H23" i="4"/>
  <c r="I23" i="4" s="1"/>
  <c r="H20" i="4"/>
  <c r="I20" i="4" s="1"/>
  <c r="H17" i="4"/>
  <c r="H14" i="4"/>
  <c r="H11" i="4"/>
  <c r="D11" i="4"/>
  <c r="E11" i="4" s="1"/>
  <c r="B8" i="4"/>
  <c r="C8" i="4" s="1"/>
  <c r="H23" i="3"/>
  <c r="H20" i="3"/>
  <c r="I20" i="3" s="1"/>
  <c r="H17" i="3"/>
  <c r="H14" i="3"/>
  <c r="H11" i="3"/>
  <c r="D11" i="3"/>
  <c r="E11" i="3" s="1"/>
  <c r="B8" i="3"/>
  <c r="C8" i="3" s="1"/>
  <c r="H23" i="2"/>
  <c r="H20" i="2"/>
  <c r="I20" i="2" s="1"/>
  <c r="H17" i="2"/>
  <c r="H14" i="2"/>
  <c r="H11" i="2"/>
  <c r="D11" i="2"/>
  <c r="E11" i="2" s="1"/>
  <c r="B8" i="2"/>
  <c r="C8" i="2" s="1"/>
  <c r="D28" i="7" l="1"/>
  <c r="D16" i="7"/>
  <c r="E12" i="8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D31" i="7"/>
  <c r="D31" i="6"/>
  <c r="D19" i="7"/>
  <c r="D25" i="7"/>
  <c r="D13" i="7"/>
  <c r="D22" i="7"/>
  <c r="D18" i="6"/>
  <c r="D25" i="6"/>
  <c r="D17" i="7"/>
  <c r="D14" i="7"/>
  <c r="D20" i="7"/>
  <c r="D23" i="7"/>
  <c r="D26" i="7"/>
  <c r="D29" i="7"/>
  <c r="D21" i="6"/>
  <c r="E11" i="7"/>
  <c r="H26" i="7"/>
  <c r="I26" i="7" s="1"/>
  <c r="D30" i="7"/>
  <c r="D15" i="7"/>
  <c r="D24" i="6"/>
  <c r="D12" i="7"/>
  <c r="D18" i="7"/>
  <c r="D21" i="7"/>
  <c r="D24" i="7"/>
  <c r="D27" i="7"/>
  <c r="D27" i="6"/>
  <c r="D28" i="5"/>
  <c r="D22" i="6"/>
  <c r="D28" i="6"/>
  <c r="D16" i="6"/>
  <c r="D13" i="6"/>
  <c r="D20" i="6"/>
  <c r="D23" i="6"/>
  <c r="D26" i="6"/>
  <c r="D29" i="6"/>
  <c r="D15" i="3"/>
  <c r="D19" i="6"/>
  <c r="D17" i="6"/>
  <c r="D15" i="4"/>
  <c r="D15" i="6"/>
  <c r="D14" i="6"/>
  <c r="H26" i="6"/>
  <c r="I26" i="6" s="1"/>
  <c r="D30" i="6"/>
  <c r="D12" i="6"/>
  <c r="E12" i="6" s="1"/>
  <c r="D16" i="5"/>
  <c r="D19" i="5"/>
  <c r="D22" i="5"/>
  <c r="D15" i="5"/>
  <c r="D12" i="5"/>
  <c r="E12" i="5" s="1"/>
  <c r="D25" i="5"/>
  <c r="D13" i="5"/>
  <c r="D20" i="5"/>
  <c r="D23" i="5"/>
  <c r="D26" i="5"/>
  <c r="D29" i="5"/>
  <c r="D17" i="5"/>
  <c r="D14" i="5"/>
  <c r="H26" i="5"/>
  <c r="I26" i="5" s="1"/>
  <c r="D30" i="5"/>
  <c r="D18" i="5"/>
  <c r="D21" i="5"/>
  <c r="D24" i="5"/>
  <c r="D27" i="5"/>
  <c r="D31" i="5"/>
  <c r="D12" i="4"/>
  <c r="E12" i="4" s="1"/>
  <c r="D16" i="4"/>
  <c r="D19" i="4"/>
  <c r="D22" i="4"/>
  <c r="D14" i="4"/>
  <c r="D25" i="4"/>
  <c r="D28" i="4"/>
  <c r="D13" i="4"/>
  <c r="D20" i="4"/>
  <c r="D23" i="4"/>
  <c r="D26" i="4"/>
  <c r="D29" i="4"/>
  <c r="D17" i="4"/>
  <c r="H26" i="4"/>
  <c r="I26" i="4" s="1"/>
  <c r="D30" i="4"/>
  <c r="D18" i="4"/>
  <c r="D21" i="4"/>
  <c r="D24" i="4"/>
  <c r="D27" i="4"/>
  <c r="D31" i="4"/>
  <c r="H26" i="3"/>
  <c r="I26" i="3" s="1"/>
  <c r="D12" i="3"/>
  <c r="E12" i="3" s="1"/>
  <c r="D23" i="3"/>
  <c r="I23" i="3"/>
  <c r="D22" i="3"/>
  <c r="D13" i="3"/>
  <c r="D19" i="3"/>
  <c r="D25" i="3"/>
  <c r="D20" i="3"/>
  <c r="D26" i="3"/>
  <c r="D29" i="3"/>
  <c r="D28" i="3"/>
  <c r="D16" i="3"/>
  <c r="D17" i="3"/>
  <c r="D14" i="3"/>
  <c r="D30" i="3"/>
  <c r="D16" i="2"/>
  <c r="D18" i="3"/>
  <c r="D21" i="3"/>
  <c r="D24" i="3"/>
  <c r="D27" i="3"/>
  <c r="D31" i="3"/>
  <c r="H26" i="2"/>
  <c r="I26" i="2" s="1"/>
  <c r="D31" i="2"/>
  <c r="I23" i="2"/>
  <c r="D15" i="2"/>
  <c r="D12" i="2"/>
  <c r="E12" i="2" s="1"/>
  <c r="D19" i="2"/>
  <c r="D22" i="2"/>
  <c r="D25" i="2"/>
  <c r="D28" i="2"/>
  <c r="D20" i="2"/>
  <c r="D23" i="2"/>
  <c r="D26" i="2"/>
  <c r="D29" i="2"/>
  <c r="D17" i="2"/>
  <c r="D13" i="2"/>
  <c r="D14" i="2"/>
  <c r="D30" i="2"/>
  <c r="D18" i="2"/>
  <c r="D21" i="2"/>
  <c r="D24" i="2"/>
  <c r="D27" i="2"/>
  <c r="H23" i="1"/>
  <c r="H20" i="1"/>
  <c r="I20" i="1" s="1"/>
  <c r="H17" i="1"/>
  <c r="H14" i="1"/>
  <c r="H11" i="1"/>
  <c r="D11" i="1"/>
  <c r="B8" i="1"/>
  <c r="C8" i="1" s="1"/>
  <c r="E12" i="7" l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13" i="6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13" i="4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13" i="3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3" i="2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H26" i="1"/>
  <c r="I26" i="1" s="1"/>
  <c r="I23" i="1"/>
  <c r="D22" i="1"/>
  <c r="D16" i="1"/>
  <c r="D30" i="1"/>
  <c r="D29" i="1"/>
  <c r="D24" i="1"/>
  <c r="D14" i="1"/>
  <c r="D23" i="1"/>
  <c r="D21" i="1"/>
  <c r="D13" i="1"/>
  <c r="D17" i="1"/>
  <c r="D31" i="1"/>
  <c r="D15" i="1"/>
  <c r="D28" i="1"/>
  <c r="D20" i="1"/>
  <c r="D27" i="1"/>
  <c r="D19" i="1"/>
  <c r="D26" i="1"/>
  <c r="D18" i="1"/>
  <c r="D25" i="1"/>
  <c r="D12" i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</calcChain>
</file>

<file path=xl/sharedStrings.xml><?xml version="1.0" encoding="utf-8"?>
<sst xmlns="http://schemas.openxmlformats.org/spreadsheetml/2006/main" count="701" uniqueCount="69">
  <si>
    <t>lambda</t>
  </si>
  <si>
    <t>s</t>
  </si>
  <si>
    <t>Tasa Promedio de llegadas por unidad</t>
  </si>
  <si>
    <t>Tasa Promedio de Atenciones por unidad</t>
  </si>
  <si>
    <t>Numero de Servidores</t>
  </si>
  <si>
    <t>Hoja Calculadora de problemas M/M/1</t>
  </si>
  <si>
    <t>miu</t>
  </si>
  <si>
    <t>Probabilidad de n Clientes</t>
  </si>
  <si>
    <t>Individual</t>
  </si>
  <si>
    <t>Acumulado</t>
  </si>
  <si>
    <t>Descripcion cuantitativa del sistema</t>
  </si>
  <si>
    <t>Factor de utilizacion del sistema</t>
  </si>
  <si>
    <t>ro</t>
  </si>
  <si>
    <t>Wq</t>
  </si>
  <si>
    <t>W</t>
  </si>
  <si>
    <t>Numero de clientes promedio en cola</t>
  </si>
  <si>
    <t>Lq</t>
  </si>
  <si>
    <t>L</t>
  </si>
  <si>
    <t>Tiempo promedio de espera en la cola</t>
  </si>
  <si>
    <t>Tiempo promedio total de estancia en el sistema</t>
  </si>
  <si>
    <t>Numero de clientes promedio en el sistema</t>
  </si>
  <si>
    <r>
      <t>P</t>
    </r>
    <r>
      <rPr>
        <vertAlign val="subscript"/>
        <sz val="12"/>
        <color theme="1"/>
        <rFont val="Calibri"/>
        <family val="2"/>
        <scheme val="minor"/>
      </rPr>
      <t>0</t>
    </r>
  </si>
  <si>
    <r>
      <t>P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</si>
  <si>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</si>
  <si>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</si>
  <si>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</si>
  <si>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</si>
  <si>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</si>
  <si>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</si>
  <si>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</si>
  <si>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</si>
  <si>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</si>
  <si>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</si>
  <si>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</si>
  <si>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</si>
  <si>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</si>
  <si>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</si>
  <si>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</si>
  <si>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</si>
  <si>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</si>
  <si>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/>
    </r>
  </si>
  <si>
    <r>
      <t>P</t>
    </r>
    <r>
      <rPr>
        <vertAlign val="subscript"/>
        <sz val="12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/>
    </r>
  </si>
  <si>
    <t>minutos</t>
  </si>
  <si>
    <t>C</t>
  </si>
  <si>
    <t>Arturo Casillas Diaz</t>
  </si>
  <si>
    <t>Tiempo de atencion al cliente</t>
  </si>
  <si>
    <t>X</t>
  </si>
  <si>
    <t>Y</t>
  </si>
  <si>
    <t>Personas en la brigada:</t>
  </si>
  <si>
    <t>Sueldo hora:</t>
  </si>
  <si>
    <t>Espera de camion</t>
  </si>
  <si>
    <t>Caracteristicas</t>
  </si>
  <si>
    <t>Costo de instalacion</t>
  </si>
  <si>
    <t>Instalacion A</t>
  </si>
  <si>
    <t>Instalacion B</t>
  </si>
  <si>
    <t>Tasas de reparacion (estimadas). Miu por mes</t>
  </si>
  <si>
    <t>Costo de mano de obra (por mes)</t>
  </si>
  <si>
    <t>Vida economica (años)</t>
  </si>
  <si>
    <t>Tasa de llegadas (por mes)</t>
  </si>
  <si>
    <t>perdida de ingresos (costo de oportunidad) que tiene un camion por mes</t>
  </si>
  <si>
    <t>dias</t>
  </si>
  <si>
    <t>Considerando meses de 30 dias</t>
  </si>
  <si>
    <t>Por los 8 años</t>
  </si>
  <si>
    <t>Costo oportunidad</t>
  </si>
  <si>
    <t>Costo de mano de obra</t>
  </si>
  <si>
    <t xml:space="preserve">Costo de mano de </t>
  </si>
  <si>
    <t>Costo al año</t>
  </si>
  <si>
    <t>Hoja Calculadora de problemas M/M/S</t>
  </si>
  <si>
    <t>mas del 50% es el adecuado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</si>
</sst>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000000000000000"/>
    <numFmt numFmtId="167" formatCode="_(&quot;$&quot;* #,##0.000_);_(&quot;$&quot;* \(#,##0.000\);_(&quot;$&quot;* &quot;-&quot;???_);_(@_)"/>
    <numFmt numFmtId="168" formatCode="0.00000"/>
    <numFmt numFmtId="169" formatCode="0.00000000"/>
    <numFmt numFmtId="170" formatCode="_(&quot;$&quot;* #,##0.00_);_(&quot;$&quot;* \(#,##0.00\);_(&quot;$&quot;* &quot;-&quot;???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0" borderId="0" xfId="0" applyFont="1"/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 applyBorder="1"/>
    <xf numFmtId="0" fontId="8" fillId="0" borderId="0" xfId="0" applyFont="1"/>
    <xf numFmtId="0" fontId="5" fillId="0" borderId="1" xfId="0" applyFont="1" applyBorder="1"/>
    <xf numFmtId="10" fontId="5" fillId="0" borderId="1" xfId="1" applyNumberFormat="1" applyFont="1" applyBorder="1"/>
    <xf numFmtId="0" fontId="5" fillId="3" borderId="1" xfId="0" applyFont="1" applyFill="1" applyBorder="1"/>
    <xf numFmtId="0" fontId="10" fillId="2" borderId="0" xfId="0" applyFont="1" applyFill="1"/>
    <xf numFmtId="0" fontId="5" fillId="0" borderId="0" xfId="0" applyFont="1" applyFill="1" applyBorder="1"/>
    <xf numFmtId="2" fontId="5" fillId="0" borderId="1" xfId="0" applyNumberFormat="1" applyFont="1" applyBorder="1"/>
    <xf numFmtId="164" fontId="5" fillId="0" borderId="1" xfId="0" applyNumberFormat="1" applyFont="1" applyBorder="1"/>
    <xf numFmtId="165" fontId="5" fillId="0" borderId="1" xfId="0" applyNumberFormat="1" applyFont="1" applyBorder="1"/>
    <xf numFmtId="0" fontId="5" fillId="2" borderId="1" xfId="0" applyFont="1" applyFill="1" applyBorder="1"/>
    <xf numFmtId="166" fontId="5" fillId="0" borderId="1" xfId="0" applyNumberFormat="1" applyFont="1" applyBorder="1"/>
    <xf numFmtId="44" fontId="0" fillId="0" borderId="0" xfId="2" applyFont="1"/>
    <xf numFmtId="44" fontId="0" fillId="0" borderId="0" xfId="0" applyNumberFormat="1"/>
    <xf numFmtId="167" fontId="0" fillId="0" borderId="0" xfId="0" applyNumberFormat="1"/>
    <xf numFmtId="0" fontId="0" fillId="0" borderId="2" xfId="0" applyBorder="1"/>
    <xf numFmtId="44" fontId="0" fillId="0" borderId="2" xfId="2" applyFont="1" applyBorder="1"/>
    <xf numFmtId="167" fontId="0" fillId="0" borderId="2" xfId="0" applyNumberFormat="1" applyBorder="1"/>
    <xf numFmtId="44" fontId="11" fillId="0" borderId="0" xfId="2" applyFont="1"/>
    <xf numFmtId="44" fontId="11" fillId="0" borderId="0" xfId="0" applyNumberFormat="1" applyFont="1"/>
    <xf numFmtId="168" fontId="5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2" fillId="0" borderId="4" xfId="0" applyNumberFormat="1" applyFont="1" applyBorder="1"/>
    <xf numFmtId="44" fontId="12" fillId="0" borderId="6" xfId="0" applyNumberFormat="1" applyFont="1" applyBorder="1"/>
    <xf numFmtId="44" fontId="13" fillId="0" borderId="0" xfId="0" applyNumberFormat="1" applyFont="1"/>
    <xf numFmtId="44" fontId="13" fillId="0" borderId="6" xfId="0" applyNumberFormat="1" applyFont="1" applyBorder="1"/>
    <xf numFmtId="44" fontId="13" fillId="0" borderId="4" xfId="0" applyNumberFormat="1" applyFont="1" applyBorder="1"/>
    <xf numFmtId="44" fontId="13" fillId="4" borderId="0" xfId="0" applyNumberFormat="1" applyFont="1" applyFill="1"/>
    <xf numFmtId="168" fontId="8" fillId="0" borderId="0" xfId="0" applyNumberFormat="1" applyFont="1"/>
    <xf numFmtId="44" fontId="11" fillId="0" borderId="7" xfId="0" applyNumberFormat="1" applyFont="1" applyBorder="1"/>
    <xf numFmtId="44" fontId="0" fillId="0" borderId="5" xfId="2" applyFont="1" applyBorder="1"/>
    <xf numFmtId="44" fontId="0" fillId="0" borderId="0" xfId="2" applyFont="1" applyBorder="1"/>
    <xf numFmtId="44" fontId="11" fillId="0" borderId="0" xfId="2" applyFont="1" applyBorder="1"/>
    <xf numFmtId="2" fontId="14" fillId="0" borderId="0" xfId="2" applyNumberFormat="1" applyFont="1" applyBorder="1"/>
    <xf numFmtId="0" fontId="14" fillId="0" borderId="0" xfId="0" applyFont="1" applyFill="1" applyBorder="1"/>
    <xf numFmtId="0" fontId="14" fillId="0" borderId="0" xfId="0" applyFont="1" applyBorder="1"/>
    <xf numFmtId="0" fontId="14" fillId="4" borderId="0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9" fontId="5" fillId="0" borderId="1" xfId="0" applyNumberFormat="1" applyFont="1" applyBorder="1"/>
    <xf numFmtId="44" fontId="0" fillId="0" borderId="6" xfId="2" applyFont="1" applyBorder="1"/>
    <xf numFmtId="44" fontId="11" fillId="0" borderId="5" xfId="0" applyNumberFormat="1" applyFont="1" applyBorder="1"/>
    <xf numFmtId="168" fontId="0" fillId="0" borderId="0" xfId="0" applyNumberFormat="1" applyBorder="1"/>
    <xf numFmtId="168" fontId="0" fillId="0" borderId="8" xfId="0" applyNumberFormat="1" applyBorder="1"/>
    <xf numFmtId="44" fontId="11" fillId="0" borderId="5" xfId="2" applyFont="1" applyBorder="1"/>
    <xf numFmtId="44" fontId="12" fillId="0" borderId="5" xfId="2" applyFont="1" applyBorder="1"/>
    <xf numFmtId="2" fontId="0" fillId="0" borderId="0" xfId="2" applyNumberFormat="1" applyFont="1" applyBorder="1"/>
    <xf numFmtId="44" fontId="12" fillId="0" borderId="6" xfId="2" applyFont="1" applyBorder="1"/>
    <xf numFmtId="170" fontId="12" fillId="0" borderId="6" xfId="0" applyNumberFormat="1" applyFont="1" applyBorder="1"/>
    <xf numFmtId="0" fontId="0" fillId="4" borderId="0" xfId="0" applyFill="1"/>
    <xf numFmtId="44" fontId="15" fillId="0" borderId="0" xfId="2" applyFont="1"/>
    <xf numFmtId="0" fontId="15" fillId="0" borderId="0" xfId="0" applyFont="1"/>
    <xf numFmtId="44" fontId="8" fillId="0" borderId="0" xfId="0" applyNumberFormat="1" applyFont="1" applyFill="1" applyBorder="1"/>
    <xf numFmtId="44" fontId="13" fillId="0" borderId="1" xfId="0" applyNumberFormat="1" applyFont="1" applyBorder="1"/>
    <xf numFmtId="44" fontId="13" fillId="4" borderId="1" xfId="0" applyNumberFormat="1" applyFont="1" applyFill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731520</xdr:colOff>
      <xdr:row>0</xdr:row>
      <xdr:rowOff>175260</xdr:rowOff>
    </xdr:from>
    <xdr:to>
      <xdr:col>16</xdr:col>
      <xdr:colOff>548640</xdr:colOff>
      <xdr:row>16</xdr:row>
      <xdr:rowOff>68580</xdr:rowOff>
    </xdr:to>
    <xdr:pic>
      <xdr:nvPicPr>
        <xdr:cNvPr id="3" name="Imagen 2" descr="TEORIA DE COLAS M/M/1 ANALITCA - YouTube">
          <a:extLst>
            <a:ext uri="{FF2B5EF4-FFF2-40B4-BE49-F238E27FC236}">
              <a16:creationId xmlns:a16="http://schemas.microsoft.com/office/drawing/2014/main" id="{F1E93543-6C7C-4C95-8B7D-D0ADB8CED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020" y="175260"/>
          <a:ext cx="45720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731520</xdr:colOff>
      <xdr:row>0</xdr:row>
      <xdr:rowOff>175260</xdr:rowOff>
    </xdr:from>
    <xdr:to>
      <xdr:col>16</xdr:col>
      <xdr:colOff>552450</xdr:colOff>
      <xdr:row>16</xdr:row>
      <xdr:rowOff>62865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99870797-36F5-4386-B00C-E85A3BB63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171450"/>
          <a:ext cx="456247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231206</xdr:colOff>
      <xdr:row>0</xdr:row>
      <xdr:rowOff>0</xdr:rowOff>
    </xdr:from>
    <xdr:to>
      <xdr:col>16</xdr:col>
      <xdr:colOff>520065</xdr:colOff>
      <xdr:row>13</xdr:row>
      <xdr:rowOff>73363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C0E723AE-E1E9-4BD7-930A-E36EEA705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1906" y="0"/>
          <a:ext cx="3910264" cy="2930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731520</xdr:colOff>
      <xdr:row>0</xdr:row>
      <xdr:rowOff>175260</xdr:rowOff>
    </xdr:from>
    <xdr:to>
      <xdr:col>16</xdr:col>
      <xdr:colOff>548640</xdr:colOff>
      <xdr:row>16</xdr:row>
      <xdr:rowOff>59055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18E02FF8-23ED-4DE1-AB50-8C094561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171450"/>
          <a:ext cx="456247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777240</xdr:colOff>
      <xdr:row>17</xdr:row>
      <xdr:rowOff>198120</xdr:rowOff>
    </xdr:from>
    <xdr:to>
      <xdr:col>16</xdr:col>
      <xdr:colOff>724985</xdr:colOff>
      <xdr:row>20</xdr:row>
      <xdr:rowOff>129540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058415-4461-4319-A151-263F9D17B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9740" y="3962400"/>
          <a:ext cx="4702625" cy="6172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731520</xdr:colOff>
      <xdr:row>0</xdr:row>
      <xdr:rowOff>175260</xdr:rowOff>
    </xdr:from>
    <xdr:to>
      <xdr:col>16</xdr:col>
      <xdr:colOff>552450</xdr:colOff>
      <xdr:row>16</xdr:row>
      <xdr:rowOff>55245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C963D181-D72E-44CE-8624-18E90446A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171450"/>
          <a:ext cx="456247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257784</xdr:colOff>
      <xdr:row>16</xdr:row>
      <xdr:rowOff>220980</xdr:rowOff>
    </xdr:from>
    <xdr:to>
      <xdr:col>19</xdr:col>
      <xdr:colOff>594872</xdr:colOff>
      <xdr:row>27</xdr:row>
      <xdr:rowOff>144780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EA73AD-7596-4818-BC6D-687CC4ACE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0284" y="3756660"/>
          <a:ext cx="7469408" cy="243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731520</xdr:colOff>
      <xdr:row>0</xdr:row>
      <xdr:rowOff>175260</xdr:rowOff>
    </xdr:from>
    <xdr:to>
      <xdr:col>16</xdr:col>
      <xdr:colOff>548640</xdr:colOff>
      <xdr:row>16</xdr:row>
      <xdr:rowOff>59055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9C3203F3-1BB8-4A79-AB87-88251A78D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171450"/>
          <a:ext cx="456247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338262</xdr:colOff>
      <xdr:row>17</xdr:row>
      <xdr:rowOff>0</xdr:rowOff>
    </xdr:from>
    <xdr:to>
      <xdr:col>20</xdr:col>
      <xdr:colOff>533909</xdr:colOff>
      <xdr:row>25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FF5D12-257F-4E1E-A2C7-A99979C60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0762" y="3764280"/>
          <a:ext cx="8120447" cy="20116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200726</xdr:colOff>
      <xdr:row>0</xdr:row>
      <xdr:rowOff>0</xdr:rowOff>
    </xdr:from>
    <xdr:to>
      <xdr:col>14</xdr:col>
      <xdr:colOff>17145</xdr:colOff>
      <xdr:row>13</xdr:row>
      <xdr:rowOff>73363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6258282B-DAAF-4E12-BD57-861D1E627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3126" y="0"/>
          <a:ext cx="3914074" cy="2930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200726</xdr:colOff>
      <xdr:row>0</xdr:row>
      <xdr:rowOff>0</xdr:rowOff>
    </xdr:from>
    <xdr:to>
      <xdr:col>14</xdr:col>
      <xdr:colOff>20955</xdr:colOff>
      <xdr:row>13</xdr:row>
      <xdr:rowOff>73363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16098CBF-B664-48DF-8B92-779ADFF6C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031" y="0"/>
          <a:ext cx="3914074" cy="2930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731520</xdr:colOff>
      <xdr:row>28</xdr:row>
      <xdr:rowOff>80010</xdr:rowOff>
    </xdr:from>
    <xdr:to>
      <xdr:col>11</xdr:col>
      <xdr:colOff>323850</xdr:colOff>
      <xdr:row>46</xdr:row>
      <xdr:rowOff>20955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41E64958-8770-4BE8-A3ED-31216CA30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6557010"/>
          <a:ext cx="4389120" cy="3509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29276</xdr:colOff>
      <xdr:row>27</xdr:row>
      <xdr:rowOff>114300</xdr:rowOff>
    </xdr:from>
    <xdr:to>
      <xdr:col>9</xdr:col>
      <xdr:colOff>630555</xdr:colOff>
      <xdr:row>42</xdr:row>
      <xdr:rowOff>46693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10A87414-7338-428F-821C-F5C795692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9376" y="6353175"/>
          <a:ext cx="3778819" cy="29784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736031</xdr:colOff>
      <xdr:row>28</xdr:row>
      <xdr:rowOff>219075</xdr:rowOff>
    </xdr:from>
    <xdr:to>
      <xdr:col>10</xdr:col>
      <xdr:colOff>171450</xdr:colOff>
      <xdr:row>44</xdr:row>
      <xdr:rowOff>111463</xdr:rowOff>
    </xdr:to>
    <xdr:pic>
      <xdr:nvPicPr>
        <xdr:cNvPr id="2" name="Imagen 1" descr="TEORIA DE COLAS M/M/1 ANALITCA - YouTube">
          <a:extLst>
            <a:ext uri="{FF2B5EF4-FFF2-40B4-BE49-F238E27FC236}">
              <a16:creationId xmlns:a16="http://schemas.microsoft.com/office/drawing/2014/main" id="{E4CE842C-21A4-4834-9DE3-E84F80C6B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7481" y="6505575"/>
          <a:ext cx="3914074" cy="2930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3D82-0C68-4431-92DD-85B24DFDA5D2}">
  <dimension ref="B1:K31"/>
  <sheetViews>
    <sheetView workbookViewId="0">
      <selection activeCell="C6" sqref="C6"/>
    </sheetView>
  </sheetViews>
  <sheetFormatPr baseColWidth="10" defaultRowHeight="14.4" x14ac:dyDescent="0.3"/>
  <cols>
    <col min="1" max="1" width="7.44140625" customWidth="1"/>
    <col min="2" max="2" width="16" customWidth="1"/>
    <col min="8" max="8" width="20.5546875" bestFit="1" customWidth="1"/>
    <col min="9" max="9" width="11.6640625" bestFit="1" customWidth="1"/>
  </cols>
  <sheetData>
    <row r="1" spans="2:11" ht="31.2" x14ac:dyDescent="0.6">
      <c r="C1" s="67" t="s">
        <v>5</v>
      </c>
      <c r="D1" s="67"/>
      <c r="E1" s="67"/>
      <c r="F1" s="67"/>
      <c r="G1" s="67"/>
      <c r="H1" s="67"/>
      <c r="I1" s="67"/>
    </row>
    <row r="2" spans="2:11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11" ht="15.6" x14ac:dyDescent="0.3">
      <c r="B4" s="10" t="s">
        <v>0</v>
      </c>
      <c r="C4" s="8">
        <v>3</v>
      </c>
      <c r="D4" s="3" t="s">
        <v>2</v>
      </c>
      <c r="E4" s="3"/>
    </row>
    <row r="5" spans="2:11" ht="15.6" x14ac:dyDescent="0.3">
      <c r="B5" s="10" t="s">
        <v>6</v>
      </c>
      <c r="C5" s="8">
        <v>8</v>
      </c>
      <c r="D5" s="3" t="s">
        <v>3</v>
      </c>
      <c r="E5" s="3"/>
    </row>
    <row r="6" spans="2:11" ht="15.6" x14ac:dyDescent="0.3">
      <c r="B6" s="10" t="s">
        <v>1</v>
      </c>
      <c r="C6" s="8">
        <v>1</v>
      </c>
      <c r="D6" s="3" t="s">
        <v>4</v>
      </c>
      <c r="E6" s="3"/>
    </row>
    <row r="8" spans="2:11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</row>
    <row r="9" spans="2:11" ht="15.6" x14ac:dyDescent="0.3">
      <c r="C9" s="3" t="s">
        <v>7</v>
      </c>
      <c r="G9" s="3"/>
      <c r="H9" s="3"/>
      <c r="I9" s="3"/>
      <c r="J9" s="3"/>
    </row>
    <row r="10" spans="2:11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</row>
    <row r="11" spans="2:11" ht="18" x14ac:dyDescent="0.4">
      <c r="B11" s="8">
        <v>0</v>
      </c>
      <c r="C11" s="8" t="s">
        <v>21</v>
      </c>
      <c r="D11" s="9">
        <f>1-(lambda/miu)</f>
        <v>0.625</v>
      </c>
      <c r="E11" s="9">
        <f>Psubindice0</f>
        <v>0.625</v>
      </c>
      <c r="G11" s="10" t="s">
        <v>12</v>
      </c>
      <c r="H11" s="9">
        <f>lambda/miu</f>
        <v>0.375</v>
      </c>
      <c r="I11" s="3"/>
      <c r="J11" s="3"/>
    </row>
    <row r="12" spans="2:11" ht="18" x14ac:dyDescent="0.4">
      <c r="B12" s="8">
        <v>1</v>
      </c>
      <c r="C12" s="8" t="s">
        <v>22</v>
      </c>
      <c r="D12" s="9">
        <f t="shared" ref="D12:D31" si="0">ro^B12*Psubindice0</f>
        <v>0.234375</v>
      </c>
      <c r="E12" s="9">
        <f>SUM(D12,E11)</f>
        <v>0.859375</v>
      </c>
      <c r="G12" s="3"/>
      <c r="H12" s="3"/>
      <c r="I12" s="3"/>
      <c r="J12" s="3"/>
    </row>
    <row r="13" spans="2:11" ht="18" x14ac:dyDescent="0.4">
      <c r="B13" s="8">
        <v>2</v>
      </c>
      <c r="C13" s="8" t="s">
        <v>23</v>
      </c>
      <c r="D13" s="9">
        <f t="shared" si="0"/>
        <v>8.7890625E-2</v>
      </c>
      <c r="E13" s="9">
        <f t="shared" ref="E13:E14" si="1">SUM(D13,E12)</f>
        <v>0.947265625</v>
      </c>
      <c r="G13" s="3" t="s">
        <v>15</v>
      </c>
      <c r="H13" s="3"/>
      <c r="I13" s="3"/>
      <c r="J13" s="12"/>
      <c r="K13" s="5"/>
    </row>
    <row r="14" spans="2:11" ht="18" x14ac:dyDescent="0.4">
      <c r="B14" s="8">
        <v>3</v>
      </c>
      <c r="C14" s="8" t="s">
        <v>24</v>
      </c>
      <c r="D14" s="9">
        <f t="shared" si="0"/>
        <v>3.2958984375E-2</v>
      </c>
      <c r="E14" s="9">
        <f t="shared" si="1"/>
        <v>0.980224609375</v>
      </c>
      <c r="G14" s="10" t="s">
        <v>16</v>
      </c>
      <c r="H14" s="13">
        <f>(lambda^2)/(miu*(miu-lambda))</f>
        <v>0.22500000000000001</v>
      </c>
      <c r="I14" s="3"/>
      <c r="J14" s="12"/>
      <c r="K14" s="6"/>
    </row>
    <row r="15" spans="2:11" ht="18" x14ac:dyDescent="0.4">
      <c r="B15" s="8">
        <v>4</v>
      </c>
      <c r="C15" s="8" t="s">
        <v>25</v>
      </c>
      <c r="D15" s="9">
        <f t="shared" si="0"/>
        <v>1.2359619140625E-2</v>
      </c>
      <c r="E15" s="9">
        <f t="shared" ref="E15:E27" si="2">SUM(D15,E14)</f>
        <v>0.992584228515625</v>
      </c>
      <c r="G15" s="3"/>
      <c r="H15" s="3"/>
      <c r="I15" s="3"/>
      <c r="J15" s="3"/>
    </row>
    <row r="16" spans="2:11" ht="18" x14ac:dyDescent="0.4">
      <c r="B16" s="8">
        <v>5</v>
      </c>
      <c r="C16" s="8" t="s">
        <v>26</v>
      </c>
      <c r="D16" s="9">
        <f t="shared" si="0"/>
        <v>4.634857177734375E-3</v>
      </c>
      <c r="E16" s="9">
        <f t="shared" si="2"/>
        <v>0.99721908569335938</v>
      </c>
      <c r="G16" s="3" t="s">
        <v>20</v>
      </c>
      <c r="H16" s="3"/>
      <c r="I16" s="3"/>
      <c r="J16" s="3"/>
    </row>
    <row r="17" spans="2:10" ht="18" x14ac:dyDescent="0.4">
      <c r="B17" s="8">
        <v>6</v>
      </c>
      <c r="C17" s="8" t="s">
        <v>27</v>
      </c>
      <c r="D17" s="9">
        <f t="shared" si="0"/>
        <v>1.7380714416503906E-3</v>
      </c>
      <c r="E17" s="9">
        <f t="shared" si="2"/>
        <v>0.99895715713500977</v>
      </c>
      <c r="G17" s="10" t="s">
        <v>17</v>
      </c>
      <c r="H17" s="13">
        <f>(lambda)/(miu-lambda)</f>
        <v>0.6</v>
      </c>
      <c r="I17" s="3"/>
      <c r="J17" s="3"/>
    </row>
    <row r="18" spans="2:10" ht="18" x14ac:dyDescent="0.4">
      <c r="B18" s="8">
        <v>7</v>
      </c>
      <c r="C18" s="8" t="s">
        <v>28</v>
      </c>
      <c r="D18" s="9">
        <f t="shared" si="0"/>
        <v>6.5177679061889648E-4</v>
      </c>
      <c r="E18" s="9">
        <f t="shared" si="2"/>
        <v>0.99960893392562866</v>
      </c>
      <c r="G18" s="3"/>
      <c r="H18" s="3"/>
      <c r="I18" s="3"/>
      <c r="J18" s="3"/>
    </row>
    <row r="19" spans="2:10" ht="18" x14ac:dyDescent="0.4">
      <c r="B19" s="8">
        <v>8</v>
      </c>
      <c r="C19" s="8" t="s">
        <v>29</v>
      </c>
      <c r="D19" s="9">
        <f t="shared" si="0"/>
        <v>2.4441629648208618E-4</v>
      </c>
      <c r="E19" s="9">
        <f t="shared" si="2"/>
        <v>0.99985335022211075</v>
      </c>
      <c r="G19" s="3" t="s">
        <v>18</v>
      </c>
      <c r="H19" s="3"/>
      <c r="I19" s="3"/>
      <c r="J19" s="3"/>
    </row>
    <row r="20" spans="2:10" ht="18" x14ac:dyDescent="0.4">
      <c r="B20" s="8">
        <v>9</v>
      </c>
      <c r="C20" s="8" t="s">
        <v>30</v>
      </c>
      <c r="D20" s="9">
        <f t="shared" si="0"/>
        <v>9.1656111180782318E-5</v>
      </c>
      <c r="E20" s="9">
        <f t="shared" si="2"/>
        <v>0.99994500633329153</v>
      </c>
      <c r="G20" s="10" t="s">
        <v>13</v>
      </c>
      <c r="H20" s="14">
        <f>lambda/(miu*(miu-lambda))</f>
        <v>7.4999999999999997E-2</v>
      </c>
      <c r="I20" s="7">
        <f>60*H20</f>
        <v>4.5</v>
      </c>
      <c r="J20" s="7" t="s">
        <v>42</v>
      </c>
    </row>
    <row r="21" spans="2:10" ht="18" x14ac:dyDescent="0.4">
      <c r="B21" s="8">
        <v>10</v>
      </c>
      <c r="C21" s="8" t="s">
        <v>31</v>
      </c>
      <c r="D21" s="9">
        <f t="shared" si="0"/>
        <v>3.4371041692793369E-5</v>
      </c>
      <c r="E21" s="9">
        <f t="shared" si="2"/>
        <v>0.99997937737498432</v>
      </c>
      <c r="G21" s="3"/>
      <c r="H21" s="3"/>
      <c r="I21" s="3"/>
      <c r="J21" s="3"/>
    </row>
    <row r="22" spans="2:10" ht="18" x14ac:dyDescent="0.4">
      <c r="B22" s="8">
        <v>11</v>
      </c>
      <c r="C22" s="8" t="s">
        <v>32</v>
      </c>
      <c r="D22" s="9">
        <f t="shared" si="0"/>
        <v>1.2889140634797513E-5</v>
      </c>
      <c r="E22" s="9">
        <f t="shared" si="2"/>
        <v>0.99999226651561912</v>
      </c>
      <c r="G22" s="3" t="s">
        <v>19</v>
      </c>
      <c r="H22" s="3"/>
      <c r="I22" s="3"/>
      <c r="J22" s="3"/>
    </row>
    <row r="23" spans="2:10" ht="18" x14ac:dyDescent="0.4">
      <c r="B23" s="8">
        <v>12</v>
      </c>
      <c r="C23" s="8" t="s">
        <v>33</v>
      </c>
      <c r="D23" s="9">
        <f t="shared" si="0"/>
        <v>4.8334277380490676E-6</v>
      </c>
      <c r="E23" s="9">
        <f t="shared" si="2"/>
        <v>0.99999709994335717</v>
      </c>
      <c r="G23" s="10" t="s">
        <v>14</v>
      </c>
      <c r="H23" s="15">
        <f>1/(miu-lambda)</f>
        <v>0.2</v>
      </c>
      <c r="I23" s="7">
        <f>60*H23</f>
        <v>12</v>
      </c>
      <c r="J23" s="7" t="s">
        <v>42</v>
      </c>
    </row>
    <row r="24" spans="2:10" ht="18" x14ac:dyDescent="0.4">
      <c r="B24" s="8">
        <v>13</v>
      </c>
      <c r="C24" s="8" t="s">
        <v>34</v>
      </c>
      <c r="D24" s="9">
        <f t="shared" si="0"/>
        <v>1.8125354017684003E-6</v>
      </c>
      <c r="E24" s="9">
        <f t="shared" si="2"/>
        <v>0.99999891247875894</v>
      </c>
      <c r="H24" s="4"/>
    </row>
    <row r="25" spans="2:10" ht="18" x14ac:dyDescent="0.4">
      <c r="B25" s="8">
        <v>14</v>
      </c>
      <c r="C25" s="8" t="s">
        <v>35</v>
      </c>
      <c r="D25" s="9">
        <f t="shared" si="0"/>
        <v>6.7970077566315013E-7</v>
      </c>
      <c r="E25" s="9">
        <f t="shared" si="2"/>
        <v>0.9999995921795346</v>
      </c>
      <c r="G25" s="3" t="s">
        <v>45</v>
      </c>
      <c r="H25" s="3"/>
      <c r="I25" s="3"/>
      <c r="J25" s="3"/>
    </row>
    <row r="26" spans="2:10" ht="18" x14ac:dyDescent="0.4">
      <c r="B26" s="8">
        <v>15</v>
      </c>
      <c r="C26" s="8" t="s">
        <v>36</v>
      </c>
      <c r="D26" s="9">
        <f t="shared" si="0"/>
        <v>2.548877908736813E-7</v>
      </c>
      <c r="E26" s="9">
        <f t="shared" si="2"/>
        <v>0.99999984706732548</v>
      </c>
      <c r="G26" s="16" t="s">
        <v>43</v>
      </c>
      <c r="H26" s="17">
        <f>H23-H20</f>
        <v>0.125</v>
      </c>
      <c r="I26" s="7">
        <f>60*H26</f>
        <v>7.5</v>
      </c>
      <c r="J26" s="7" t="s">
        <v>42</v>
      </c>
    </row>
    <row r="27" spans="2:10" ht="18" x14ac:dyDescent="0.4">
      <c r="B27" s="8">
        <v>16</v>
      </c>
      <c r="C27" s="8" t="s">
        <v>37</v>
      </c>
      <c r="D27" s="9">
        <f t="shared" si="0"/>
        <v>9.5582921577630486E-8</v>
      </c>
      <c r="E27" s="9">
        <f t="shared" si="2"/>
        <v>0.99999994265024705</v>
      </c>
    </row>
    <row r="28" spans="2:10" ht="18" x14ac:dyDescent="0.4">
      <c r="B28" s="8">
        <v>17</v>
      </c>
      <c r="C28" s="8" t="s">
        <v>38</v>
      </c>
      <c r="D28" s="9">
        <f t="shared" si="0"/>
        <v>3.5843595591611432E-8</v>
      </c>
      <c r="E28" s="9">
        <f t="shared" ref="E28:E31" si="3">SUM(D28,E27)</f>
        <v>0.9999999784938427</v>
      </c>
    </row>
    <row r="29" spans="2:10" ht="18" x14ac:dyDescent="0.4">
      <c r="B29" s="8">
        <v>18</v>
      </c>
      <c r="C29" s="8" t="s">
        <v>39</v>
      </c>
      <c r="D29" s="9">
        <f t="shared" si="0"/>
        <v>1.3441348346854287E-8</v>
      </c>
      <c r="E29" s="9">
        <f t="shared" si="3"/>
        <v>0.99999999193519107</v>
      </c>
    </row>
    <row r="30" spans="2:10" ht="18" x14ac:dyDescent="0.4">
      <c r="B30" s="8">
        <v>19</v>
      </c>
      <c r="C30" s="8" t="s">
        <v>40</v>
      </c>
      <c r="D30" s="9">
        <f t="shared" si="0"/>
        <v>5.0405056300703577E-9</v>
      </c>
      <c r="E30" s="9">
        <f t="shared" si="3"/>
        <v>0.99999999697569675</v>
      </c>
    </row>
    <row r="31" spans="2:10" ht="18" x14ac:dyDescent="0.4">
      <c r="B31" s="8">
        <v>20</v>
      </c>
      <c r="C31" s="8" t="s">
        <v>41</v>
      </c>
      <c r="D31" s="9">
        <f t="shared" si="0"/>
        <v>1.8901896112763841E-9</v>
      </c>
      <c r="E31" s="9">
        <f t="shared" si="3"/>
        <v>0.99999999886588631</v>
      </c>
    </row>
  </sheetData>
  <mergeCells count="2">
    <mergeCell ref="C1:I1"/>
    <mergeCell ref="C2:I2"/>
  </mergeCells>
  <phoneticPr fontId="4" type="noConversion"/>
  <pageMargins left="0.7" right="0.7" top="0.75" bottom="0.75" header="0.3" footer="0.3"/>
  <ignoredErrors>
    <ignoredError sqref="D12" formula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57C6-13E2-4D44-9360-106618395C69}">
  <dimension ref="B1:K31"/>
  <sheetViews>
    <sheetView workbookViewId="0">
      <selection activeCell="G25" sqref="G25:J26"/>
    </sheetView>
  </sheetViews>
  <sheetFormatPr baseColWidth="10" defaultRowHeight="14.4" x14ac:dyDescent="0.3"/>
  <cols>
    <col min="1" max="1" width="7.44140625" customWidth="1"/>
    <col min="2" max="2" width="16" customWidth="1"/>
    <col min="8" max="8" width="20.5546875" bestFit="1" customWidth="1"/>
    <col min="9" max="9" width="11.6640625" bestFit="1" customWidth="1"/>
  </cols>
  <sheetData>
    <row r="1" spans="2:11" ht="31.2" x14ac:dyDescent="0.6">
      <c r="C1" s="67" t="s">
        <v>67</v>
      </c>
      <c r="D1" s="67"/>
      <c r="E1" s="67"/>
      <c r="F1" s="67"/>
      <c r="G1" s="67"/>
      <c r="H1" s="67"/>
      <c r="I1" s="67"/>
    </row>
    <row r="2" spans="2:11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11" ht="15.6" x14ac:dyDescent="0.3">
      <c r="B4" s="10" t="s">
        <v>0</v>
      </c>
      <c r="C4" s="8">
        <v>3</v>
      </c>
      <c r="D4" s="3" t="s">
        <v>2</v>
      </c>
      <c r="E4" s="3"/>
    </row>
    <row r="5" spans="2:11" ht="15.6" x14ac:dyDescent="0.3">
      <c r="B5" s="10" t="s">
        <v>6</v>
      </c>
      <c r="C5" s="8">
        <v>8</v>
      </c>
      <c r="D5" s="3" t="s">
        <v>3</v>
      </c>
      <c r="E5" s="3"/>
    </row>
    <row r="6" spans="2:11" ht="15.6" x14ac:dyDescent="0.3">
      <c r="B6" s="10" t="s">
        <v>1</v>
      </c>
      <c r="C6" s="8">
        <v>1</v>
      </c>
      <c r="D6" s="3" t="s">
        <v>4</v>
      </c>
      <c r="E6" s="3"/>
    </row>
    <row r="8" spans="2:11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</row>
    <row r="9" spans="2:11" ht="15.6" x14ac:dyDescent="0.3">
      <c r="C9" s="3" t="s">
        <v>7</v>
      </c>
      <c r="G9" s="3"/>
      <c r="H9" s="3"/>
      <c r="I9" s="3"/>
      <c r="J9" s="3"/>
    </row>
    <row r="10" spans="2:11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</row>
    <row r="11" spans="2:11" ht="18" x14ac:dyDescent="0.4">
      <c r="B11" s="8">
        <v>0</v>
      </c>
      <c r="C11" s="8" t="s">
        <v>21</v>
      </c>
      <c r="D11" s="9">
        <f>1-(lambda/miu)</f>
        <v>0.625</v>
      </c>
      <c r="E11" s="9">
        <f>Psubindice0</f>
        <v>0.625</v>
      </c>
      <c r="G11" s="10" t="s">
        <v>12</v>
      </c>
      <c r="H11" s="9">
        <f>lambda/miu</f>
        <v>0.375</v>
      </c>
      <c r="I11" s="3"/>
      <c r="J11" s="3"/>
    </row>
    <row r="12" spans="2:11" ht="18" x14ac:dyDescent="0.4">
      <c r="B12" s="8">
        <v>1</v>
      </c>
      <c r="C12" s="8" t="s">
        <v>22</v>
      </c>
      <c r="D12" s="9">
        <f t="shared" ref="D12:D31" si="0">ro^B12*Psubindice0</f>
        <v>0.234375</v>
      </c>
      <c r="E12" s="9">
        <f>SUM(D12,E11)</f>
        <v>0.859375</v>
      </c>
      <c r="G12" s="3"/>
      <c r="H12" s="3"/>
      <c r="I12" s="3"/>
      <c r="J12" s="3"/>
    </row>
    <row r="13" spans="2:11" ht="18" x14ac:dyDescent="0.4">
      <c r="B13" s="8">
        <v>2</v>
      </c>
      <c r="C13" s="8" t="s">
        <v>23</v>
      </c>
      <c r="D13" s="9">
        <f t="shared" si="0"/>
        <v>8.7890625E-2</v>
      </c>
      <c r="E13" s="9">
        <f t="shared" ref="E13:E31" si="1">SUM(D13,E12)</f>
        <v>0.947265625</v>
      </c>
      <c r="G13" s="3" t="s">
        <v>15</v>
      </c>
      <c r="H13" s="3"/>
      <c r="I13" s="3"/>
      <c r="J13" s="12"/>
      <c r="K13" s="5"/>
    </row>
    <row r="14" spans="2:11" ht="18" x14ac:dyDescent="0.4">
      <c r="B14" s="8">
        <v>3</v>
      </c>
      <c r="C14" s="8" t="s">
        <v>24</v>
      </c>
      <c r="D14" s="9">
        <f t="shared" si="0"/>
        <v>3.2958984375E-2</v>
      </c>
      <c r="E14" s="9">
        <f t="shared" si="1"/>
        <v>0.980224609375</v>
      </c>
      <c r="G14" s="10" t="s">
        <v>16</v>
      </c>
      <c r="H14" s="13">
        <f>(lambda^2)/(miu*(miu-lambda))</f>
        <v>0.22500000000000001</v>
      </c>
      <c r="I14" s="3"/>
      <c r="J14" s="12"/>
      <c r="K14" s="6"/>
    </row>
    <row r="15" spans="2:11" ht="18" x14ac:dyDescent="0.4">
      <c r="B15" s="8">
        <v>4</v>
      </c>
      <c r="C15" s="8" t="s">
        <v>25</v>
      </c>
      <c r="D15" s="9">
        <f t="shared" si="0"/>
        <v>1.2359619140625E-2</v>
      </c>
      <c r="E15" s="9">
        <f t="shared" si="1"/>
        <v>0.992584228515625</v>
      </c>
      <c r="G15" s="3"/>
      <c r="H15" s="3"/>
      <c r="I15" s="3"/>
      <c r="J15" s="3"/>
    </row>
    <row r="16" spans="2:11" ht="18" x14ac:dyDescent="0.4">
      <c r="B16" s="8">
        <v>5</v>
      </c>
      <c r="C16" s="8" t="s">
        <v>26</v>
      </c>
      <c r="D16" s="9">
        <f t="shared" si="0"/>
        <v>4.634857177734375E-3</v>
      </c>
      <c r="E16" s="9">
        <f t="shared" si="1"/>
        <v>0.99721908569335938</v>
      </c>
      <c r="G16" s="3" t="s">
        <v>20</v>
      </c>
      <c r="H16" s="3"/>
      <c r="I16" s="3"/>
      <c r="J16" s="3"/>
    </row>
    <row r="17" spans="2:10" ht="18" x14ac:dyDescent="0.4">
      <c r="B17" s="8">
        <v>6</v>
      </c>
      <c r="C17" s="8" t="s">
        <v>27</v>
      </c>
      <c r="D17" s="9">
        <f t="shared" si="0"/>
        <v>1.7380714416503906E-3</v>
      </c>
      <c r="E17" s="9">
        <f t="shared" si="1"/>
        <v>0.99895715713500977</v>
      </c>
      <c r="G17" s="10" t="s">
        <v>17</v>
      </c>
      <c r="H17" s="13">
        <f>(lambda)/(miu-lambda)</f>
        <v>0.6</v>
      </c>
      <c r="I17" s="3"/>
      <c r="J17" s="3"/>
    </row>
    <row r="18" spans="2:10" ht="18" x14ac:dyDescent="0.4">
      <c r="B18" s="8">
        <v>7</v>
      </c>
      <c r="C18" s="8" t="s">
        <v>28</v>
      </c>
      <c r="D18" s="9">
        <f t="shared" si="0"/>
        <v>6.5177679061889648E-4</v>
      </c>
      <c r="E18" s="9">
        <f t="shared" si="1"/>
        <v>0.99960893392562866</v>
      </c>
      <c r="G18" s="3"/>
      <c r="H18" s="3"/>
      <c r="I18" s="3"/>
      <c r="J18" s="3"/>
    </row>
    <row r="19" spans="2:10" ht="18" x14ac:dyDescent="0.4">
      <c r="B19" s="8">
        <v>8</v>
      </c>
      <c r="C19" s="8" t="s">
        <v>29</v>
      </c>
      <c r="D19" s="9">
        <f t="shared" si="0"/>
        <v>2.4441629648208618E-4</v>
      </c>
      <c r="E19" s="9">
        <f t="shared" si="1"/>
        <v>0.99985335022211075</v>
      </c>
      <c r="G19" s="3" t="s">
        <v>18</v>
      </c>
      <c r="H19" s="3"/>
      <c r="I19" s="3"/>
      <c r="J19" s="3"/>
    </row>
    <row r="20" spans="2:10" ht="18" x14ac:dyDescent="0.4">
      <c r="B20" s="8">
        <v>9</v>
      </c>
      <c r="C20" s="8" t="s">
        <v>30</v>
      </c>
      <c r="D20" s="9">
        <f t="shared" si="0"/>
        <v>9.1656111180782318E-5</v>
      </c>
      <c r="E20" s="9">
        <f t="shared" si="1"/>
        <v>0.99994500633329153</v>
      </c>
      <c r="G20" s="10" t="s">
        <v>13</v>
      </c>
      <c r="H20" s="14">
        <f>lambda/(miu*(miu-lambda))</f>
        <v>7.4999999999999997E-2</v>
      </c>
      <c r="I20" s="7">
        <f>60*H20</f>
        <v>4.5</v>
      </c>
      <c r="J20" s="7" t="s">
        <v>42</v>
      </c>
    </row>
    <row r="21" spans="2:10" ht="18" x14ac:dyDescent="0.4">
      <c r="B21" s="8">
        <v>10</v>
      </c>
      <c r="C21" s="8" t="s">
        <v>31</v>
      </c>
      <c r="D21" s="9">
        <f t="shared" si="0"/>
        <v>3.4371041692793369E-5</v>
      </c>
      <c r="E21" s="9">
        <f t="shared" si="1"/>
        <v>0.99997937737498432</v>
      </c>
      <c r="G21" s="3"/>
      <c r="H21" s="3"/>
      <c r="I21" s="3"/>
      <c r="J21" s="3"/>
    </row>
    <row r="22" spans="2:10" ht="18" x14ac:dyDescent="0.4">
      <c r="B22" s="8">
        <v>11</v>
      </c>
      <c r="C22" s="8" t="s">
        <v>32</v>
      </c>
      <c r="D22" s="9">
        <f t="shared" si="0"/>
        <v>1.2889140634797513E-5</v>
      </c>
      <c r="E22" s="9">
        <f t="shared" si="1"/>
        <v>0.99999226651561912</v>
      </c>
      <c r="G22" s="3" t="s">
        <v>19</v>
      </c>
      <c r="H22" s="3"/>
      <c r="I22" s="3"/>
      <c r="J22" s="3"/>
    </row>
    <row r="23" spans="2:10" ht="18" x14ac:dyDescent="0.4">
      <c r="B23" s="8">
        <v>12</v>
      </c>
      <c r="C23" s="8" t="s">
        <v>33</v>
      </c>
      <c r="D23" s="9">
        <f t="shared" si="0"/>
        <v>4.8334277380490676E-6</v>
      </c>
      <c r="E23" s="9">
        <f t="shared" si="1"/>
        <v>0.99999709994335717</v>
      </c>
      <c r="G23" s="10" t="s">
        <v>14</v>
      </c>
      <c r="H23" s="15">
        <f>1/(miu-lambda)</f>
        <v>0.2</v>
      </c>
      <c r="I23" s="7">
        <f>60*H23</f>
        <v>12</v>
      </c>
      <c r="J23" s="7" t="s">
        <v>42</v>
      </c>
    </row>
    <row r="24" spans="2:10" ht="18" x14ac:dyDescent="0.4">
      <c r="B24" s="8">
        <v>13</v>
      </c>
      <c r="C24" s="8" t="s">
        <v>34</v>
      </c>
      <c r="D24" s="9">
        <f t="shared" si="0"/>
        <v>1.8125354017684003E-6</v>
      </c>
      <c r="E24" s="9">
        <f t="shared" si="1"/>
        <v>0.99999891247875894</v>
      </c>
      <c r="H24" s="4"/>
    </row>
    <row r="25" spans="2:10" ht="18" x14ac:dyDescent="0.4">
      <c r="B25" s="8">
        <v>14</v>
      </c>
      <c r="C25" s="8" t="s">
        <v>35</v>
      </c>
      <c r="D25" s="9">
        <f t="shared" si="0"/>
        <v>6.7970077566315013E-7</v>
      </c>
      <c r="E25" s="9">
        <f t="shared" si="1"/>
        <v>0.9999995921795346</v>
      </c>
      <c r="G25" s="3" t="s">
        <v>45</v>
      </c>
      <c r="H25" s="3"/>
      <c r="I25" s="3"/>
      <c r="J25" s="3"/>
    </row>
    <row r="26" spans="2:10" ht="18" x14ac:dyDescent="0.4">
      <c r="B26" s="8">
        <v>15</v>
      </c>
      <c r="C26" s="8" t="s">
        <v>36</v>
      </c>
      <c r="D26" s="9">
        <f t="shared" si="0"/>
        <v>2.548877908736813E-7</v>
      </c>
      <c r="E26" s="9">
        <f t="shared" si="1"/>
        <v>0.99999984706732548</v>
      </c>
      <c r="G26" s="16" t="s">
        <v>43</v>
      </c>
      <c r="H26" s="17">
        <f>H23-H20</f>
        <v>0.125</v>
      </c>
      <c r="I26" s="7">
        <f>60*H26</f>
        <v>7.5</v>
      </c>
      <c r="J26" s="7" t="s">
        <v>42</v>
      </c>
    </row>
    <row r="27" spans="2:10" ht="18" x14ac:dyDescent="0.4">
      <c r="B27" s="8">
        <v>16</v>
      </c>
      <c r="C27" s="8" t="s">
        <v>37</v>
      </c>
      <c r="D27" s="9">
        <f t="shared" si="0"/>
        <v>9.5582921577630486E-8</v>
      </c>
      <c r="E27" s="9">
        <f t="shared" si="1"/>
        <v>0.99999994265024705</v>
      </c>
    </row>
    <row r="28" spans="2:10" ht="18" x14ac:dyDescent="0.4">
      <c r="B28" s="8">
        <v>17</v>
      </c>
      <c r="C28" s="8" t="s">
        <v>38</v>
      </c>
      <c r="D28" s="9">
        <f t="shared" si="0"/>
        <v>3.5843595591611432E-8</v>
      </c>
      <c r="E28" s="9">
        <f t="shared" si="1"/>
        <v>0.9999999784938427</v>
      </c>
    </row>
    <row r="29" spans="2:10" ht="18" x14ac:dyDescent="0.4">
      <c r="B29" s="8">
        <v>18</v>
      </c>
      <c r="C29" s="8" t="s">
        <v>39</v>
      </c>
      <c r="D29" s="9">
        <f t="shared" si="0"/>
        <v>1.3441348346854287E-8</v>
      </c>
      <c r="E29" s="9">
        <f t="shared" si="1"/>
        <v>0.99999999193519107</v>
      </c>
    </row>
    <row r="30" spans="2:10" ht="18" x14ac:dyDescent="0.4">
      <c r="B30" s="8">
        <v>19</v>
      </c>
      <c r="C30" s="8" t="s">
        <v>40</v>
      </c>
      <c r="D30" s="9">
        <f t="shared" si="0"/>
        <v>5.0405056300703577E-9</v>
      </c>
      <c r="E30" s="9">
        <f t="shared" si="1"/>
        <v>0.99999999697569675</v>
      </c>
    </row>
    <row r="31" spans="2:10" ht="18" x14ac:dyDescent="0.4">
      <c r="B31" s="8">
        <v>20</v>
      </c>
      <c r="C31" s="8" t="s">
        <v>41</v>
      </c>
      <c r="D31" s="9">
        <f t="shared" si="0"/>
        <v>1.8901896112763841E-9</v>
      </c>
      <c r="E31" s="9">
        <f t="shared" si="1"/>
        <v>0.99999999886588631</v>
      </c>
    </row>
  </sheetData>
  <mergeCells count="2">
    <mergeCell ref="C1:I1"/>
    <mergeCell ref="C2:I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B74D-6B84-46A5-A1D1-177936A47962}">
  <dimension ref="B1:O32"/>
  <sheetViews>
    <sheetView workbookViewId="0">
      <selection activeCell="B8" sqref="B8"/>
    </sheetView>
  </sheetViews>
  <sheetFormatPr baseColWidth="10" defaultRowHeight="14.4" x14ac:dyDescent="0.3"/>
  <cols>
    <col min="1" max="1" width="7.44140625" customWidth="1"/>
    <col min="2" max="2" width="16" customWidth="1"/>
    <col min="8" max="8" width="21.33203125" bestFit="1" customWidth="1"/>
    <col min="9" max="9" width="11.6640625" bestFit="1" customWidth="1"/>
    <col min="12" max="12" width="13.6640625" customWidth="1"/>
    <col min="15" max="15" width="4.5546875" customWidth="1"/>
  </cols>
  <sheetData>
    <row r="1" spans="2:11" ht="31.2" x14ac:dyDescent="0.6">
      <c r="C1" s="67" t="s">
        <v>67</v>
      </c>
      <c r="D1" s="67"/>
      <c r="E1" s="67"/>
      <c r="F1" s="67"/>
      <c r="G1" s="67"/>
      <c r="H1" s="67"/>
      <c r="I1" s="67"/>
    </row>
    <row r="2" spans="2:11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11" ht="15.6" x14ac:dyDescent="0.3">
      <c r="B4" s="10" t="s">
        <v>0</v>
      </c>
      <c r="C4" s="8">
        <v>1</v>
      </c>
      <c r="D4" s="3" t="s">
        <v>2</v>
      </c>
      <c r="E4" s="3"/>
    </row>
    <row r="5" spans="2:11" ht="15.6" x14ac:dyDescent="0.3">
      <c r="B5" s="10" t="s">
        <v>6</v>
      </c>
      <c r="C5" s="8">
        <v>1.8</v>
      </c>
      <c r="D5" s="3" t="s">
        <v>3</v>
      </c>
      <c r="E5" s="3"/>
    </row>
    <row r="6" spans="2:11" ht="15.6" x14ac:dyDescent="0.3">
      <c r="B6" s="10" t="s">
        <v>1</v>
      </c>
      <c r="C6" s="8">
        <v>2</v>
      </c>
      <c r="D6" s="3" t="s">
        <v>4</v>
      </c>
      <c r="E6" s="3"/>
    </row>
    <row r="8" spans="2:11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</row>
    <row r="9" spans="2:11" ht="15.6" x14ac:dyDescent="0.3">
      <c r="C9" s="3" t="s">
        <v>7</v>
      </c>
      <c r="G9" s="3"/>
      <c r="H9" s="3"/>
      <c r="I9" s="3"/>
      <c r="J9" s="3"/>
    </row>
    <row r="10" spans="2:11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</row>
    <row r="11" spans="2:11" ht="18" x14ac:dyDescent="0.4">
      <c r="B11" s="8">
        <v>0</v>
      </c>
      <c r="C11" s="8" t="s">
        <v>21</v>
      </c>
      <c r="D11" s="9">
        <f>1-(lambda/miu)</f>
        <v>0.44444444444444442</v>
      </c>
      <c r="E11" s="9">
        <f>Psubindice0</f>
        <v>0.44444444444444442</v>
      </c>
      <c r="G11" s="10" t="s">
        <v>12</v>
      </c>
      <c r="H11" s="9">
        <f>lambda/miu</f>
        <v>0.55555555555555558</v>
      </c>
      <c r="I11" s="3" t="s">
        <v>68</v>
      </c>
      <c r="J11" s="3"/>
    </row>
    <row r="12" spans="2:11" ht="18" x14ac:dyDescent="0.4">
      <c r="B12" s="8">
        <v>1</v>
      </c>
      <c r="C12" s="8" t="s">
        <v>22</v>
      </c>
      <c r="D12" s="9">
        <f t="shared" ref="D12:D31" si="0">ro^B12*Psubindice0</f>
        <v>0.24691358024691357</v>
      </c>
      <c r="E12" s="9">
        <f>SUM(D12,E11)</f>
        <v>0.69135802469135799</v>
      </c>
      <c r="G12" s="3"/>
      <c r="H12" s="3"/>
      <c r="I12" s="3"/>
      <c r="J12" s="3"/>
    </row>
    <row r="13" spans="2:11" ht="18" x14ac:dyDescent="0.4">
      <c r="B13" s="8">
        <v>2</v>
      </c>
      <c r="C13" s="8" t="s">
        <v>23</v>
      </c>
      <c r="D13" s="9">
        <f t="shared" si="0"/>
        <v>0.13717421124828533</v>
      </c>
      <c r="E13" s="9">
        <f t="shared" ref="E13:E31" si="1">SUM(D13,E12)</f>
        <v>0.82853223593964331</v>
      </c>
      <c r="G13" s="3" t="s">
        <v>15</v>
      </c>
      <c r="H13" s="3"/>
      <c r="I13" s="3"/>
      <c r="J13" s="12"/>
      <c r="K13" s="5"/>
    </row>
    <row r="14" spans="2:11" ht="18" x14ac:dyDescent="0.4">
      <c r="B14" s="8">
        <v>3</v>
      </c>
      <c r="C14" s="8" t="s">
        <v>24</v>
      </c>
      <c r="D14" s="9">
        <f t="shared" si="0"/>
        <v>7.6207895137936299E-2</v>
      </c>
      <c r="E14" s="9">
        <f t="shared" si="1"/>
        <v>0.90474013107757956</v>
      </c>
      <c r="G14" s="10" t="s">
        <v>16</v>
      </c>
      <c r="H14" s="13">
        <f>(lambda^2)/(miu*(miu-lambda))</f>
        <v>0.69444444444444431</v>
      </c>
      <c r="I14" s="3"/>
      <c r="J14" s="12"/>
      <c r="K14" s="6"/>
    </row>
    <row r="15" spans="2:11" ht="18" x14ac:dyDescent="0.4">
      <c r="B15" s="8">
        <v>4</v>
      </c>
      <c r="C15" s="8" t="s">
        <v>25</v>
      </c>
      <c r="D15" s="9">
        <f t="shared" si="0"/>
        <v>4.2337719521075727E-2</v>
      </c>
      <c r="E15" s="9">
        <f t="shared" si="1"/>
        <v>0.94707785059865524</v>
      </c>
      <c r="G15" s="3"/>
      <c r="H15" s="3"/>
      <c r="I15" s="3"/>
    </row>
    <row r="16" spans="2:11" ht="18" x14ac:dyDescent="0.4">
      <c r="B16" s="8">
        <v>5</v>
      </c>
      <c r="C16" s="8" t="s">
        <v>26</v>
      </c>
      <c r="D16" s="9">
        <f t="shared" si="0"/>
        <v>2.3520955289486514E-2</v>
      </c>
      <c r="E16" s="9">
        <f t="shared" si="1"/>
        <v>0.97059880588814174</v>
      </c>
      <c r="G16" s="3" t="s">
        <v>20</v>
      </c>
      <c r="H16" s="3"/>
      <c r="I16" s="3"/>
    </row>
    <row r="17" spans="2:15" ht="18" x14ac:dyDescent="0.4">
      <c r="B17" s="8">
        <v>6</v>
      </c>
      <c r="C17" s="8" t="s">
        <v>27</v>
      </c>
      <c r="D17" s="9">
        <f t="shared" si="0"/>
        <v>1.3067197383048065E-2</v>
      </c>
      <c r="E17" s="9">
        <f t="shared" si="1"/>
        <v>0.9836660032711898</v>
      </c>
      <c r="G17" s="10" t="s">
        <v>17</v>
      </c>
      <c r="H17" s="13">
        <f>(lambda)/(miu-lambda)</f>
        <v>1.25</v>
      </c>
      <c r="I17" s="3"/>
      <c r="J17" s="24">
        <f>H17*250</f>
        <v>312.5</v>
      </c>
      <c r="K17">
        <v>20</v>
      </c>
      <c r="L17" s="25">
        <f>J17+K17</f>
        <v>332.5</v>
      </c>
    </row>
    <row r="18" spans="2:15" ht="18" x14ac:dyDescent="0.4">
      <c r="B18" s="8">
        <v>7</v>
      </c>
      <c r="C18" s="8" t="s">
        <v>28</v>
      </c>
      <c r="D18" s="9">
        <f t="shared" si="0"/>
        <v>7.2595541016933695E-3</v>
      </c>
      <c r="E18" s="9">
        <f t="shared" si="1"/>
        <v>0.99092555737288313</v>
      </c>
      <c r="G18" s="3"/>
      <c r="H18" s="3"/>
      <c r="I18" s="3"/>
    </row>
    <row r="19" spans="2:15" ht="18" x14ac:dyDescent="0.4">
      <c r="B19" s="8">
        <v>8</v>
      </c>
      <c r="C19" s="8" t="s">
        <v>29</v>
      </c>
      <c r="D19" s="9">
        <f t="shared" si="0"/>
        <v>4.0330856120518723E-3</v>
      </c>
      <c r="E19" s="9">
        <f t="shared" si="1"/>
        <v>0.99495864298493497</v>
      </c>
      <c r="G19" s="3" t="s">
        <v>18</v>
      </c>
      <c r="H19" s="3"/>
      <c r="I19" s="3"/>
      <c r="J19" s="3"/>
    </row>
    <row r="20" spans="2:15" ht="18" x14ac:dyDescent="0.4">
      <c r="B20" s="8">
        <v>9</v>
      </c>
      <c r="C20" s="8" t="s">
        <v>30</v>
      </c>
      <c r="D20" s="9">
        <f t="shared" si="0"/>
        <v>2.2406031178065955E-3</v>
      </c>
      <c r="E20" s="9">
        <f t="shared" si="1"/>
        <v>0.99719924610274158</v>
      </c>
      <c r="G20" s="10" t="s">
        <v>13</v>
      </c>
      <c r="H20" s="14">
        <f>lambda/(miu*(miu-lambda))</f>
        <v>0.69444444444444431</v>
      </c>
      <c r="I20" s="7">
        <f>60*H20</f>
        <v>41.666666666666657</v>
      </c>
      <c r="J20" s="7" t="s">
        <v>42</v>
      </c>
      <c r="K20" s="19"/>
      <c r="L20" s="18">
        <v>312.5</v>
      </c>
      <c r="M20" s="18">
        <v>20</v>
      </c>
      <c r="N20" s="24">
        <v>332.5</v>
      </c>
      <c r="O20" t="s">
        <v>46</v>
      </c>
    </row>
    <row r="21" spans="2:15" ht="18" x14ac:dyDescent="0.4">
      <c r="B21" s="8">
        <v>10</v>
      </c>
      <c r="C21" s="8" t="s">
        <v>31</v>
      </c>
      <c r="D21" s="9">
        <f t="shared" si="0"/>
        <v>1.2447795098925534E-3</v>
      </c>
      <c r="E21" s="9">
        <f t="shared" si="1"/>
        <v>0.99844402561263412</v>
      </c>
      <c r="G21" s="3"/>
      <c r="H21" s="3"/>
      <c r="I21" s="3"/>
      <c r="J21" s="3"/>
      <c r="L21" s="18">
        <v>625.00000000000011</v>
      </c>
      <c r="M21" s="18">
        <v>15</v>
      </c>
      <c r="N21" s="24">
        <v>640.00000000000011</v>
      </c>
      <c r="O21" t="s">
        <v>47</v>
      </c>
    </row>
    <row r="22" spans="2:15" ht="18" x14ac:dyDescent="0.4">
      <c r="B22" s="8">
        <v>11</v>
      </c>
      <c r="C22" s="8" t="s">
        <v>32</v>
      </c>
      <c r="D22" s="9">
        <f t="shared" si="0"/>
        <v>6.9154417216252967E-4</v>
      </c>
      <c r="E22" s="9">
        <f t="shared" si="1"/>
        <v>0.99913556978479667</v>
      </c>
      <c r="G22" s="3" t="s">
        <v>19</v>
      </c>
      <c r="H22" s="3"/>
      <c r="I22" s="3"/>
      <c r="J22" s="3"/>
    </row>
    <row r="23" spans="2:15" ht="18" x14ac:dyDescent="0.4">
      <c r="B23" s="8">
        <v>12</v>
      </c>
      <c r="C23" s="8" t="s">
        <v>33</v>
      </c>
      <c r="D23" s="9">
        <f t="shared" si="0"/>
        <v>3.8419120675696093E-4</v>
      </c>
      <c r="E23" s="9">
        <f t="shared" si="1"/>
        <v>0.9995197609915536</v>
      </c>
      <c r="G23" s="10" t="s">
        <v>14</v>
      </c>
      <c r="H23" s="15">
        <f>1/(miu-lambda)</f>
        <v>1.25</v>
      </c>
      <c r="I23" s="7">
        <f>60*H23</f>
        <v>75</v>
      </c>
      <c r="J23" s="7" t="s">
        <v>42</v>
      </c>
      <c r="K23" s="20"/>
    </row>
    <row r="24" spans="2:15" ht="18" x14ac:dyDescent="0.4">
      <c r="B24" s="8">
        <v>13</v>
      </c>
      <c r="C24" s="8" t="s">
        <v>34</v>
      </c>
      <c r="D24" s="9">
        <f t="shared" si="0"/>
        <v>2.1343955930942275E-4</v>
      </c>
      <c r="E24" s="9">
        <f t="shared" si="1"/>
        <v>0.99973320055086301</v>
      </c>
      <c r="H24" s="4"/>
    </row>
    <row r="25" spans="2:15" ht="18" x14ac:dyDescent="0.4">
      <c r="B25" s="8">
        <v>14</v>
      </c>
      <c r="C25" s="8" t="s">
        <v>35</v>
      </c>
      <c r="D25" s="9">
        <f t="shared" si="0"/>
        <v>1.1857753294967932E-4</v>
      </c>
      <c r="E25" s="9">
        <f t="shared" si="1"/>
        <v>0.99985177808381265</v>
      </c>
      <c r="G25" s="3" t="s">
        <v>45</v>
      </c>
      <c r="H25" s="3"/>
      <c r="I25" s="3"/>
      <c r="J25" s="3"/>
    </row>
    <row r="26" spans="2:15" ht="18" x14ac:dyDescent="0.4">
      <c r="B26" s="8">
        <v>15</v>
      </c>
      <c r="C26" s="8" t="s">
        <v>36</v>
      </c>
      <c r="D26" s="9">
        <f t="shared" si="0"/>
        <v>6.5876407194266279E-5</v>
      </c>
      <c r="E26" s="9">
        <f t="shared" si="1"/>
        <v>0.99991765449100689</v>
      </c>
      <c r="G26" s="16" t="s">
        <v>43</v>
      </c>
      <c r="H26" s="17">
        <f>H23-H20</f>
        <v>0.55555555555555569</v>
      </c>
      <c r="I26" s="7">
        <f>60*H26</f>
        <v>33.333333333333343</v>
      </c>
      <c r="J26" s="7" t="s">
        <v>42</v>
      </c>
      <c r="K26" s="20"/>
    </row>
    <row r="27" spans="2:15" ht="18" x14ac:dyDescent="0.4">
      <c r="B27" s="8">
        <v>16</v>
      </c>
      <c r="C27" s="8" t="s">
        <v>37</v>
      </c>
      <c r="D27" s="9">
        <f t="shared" si="0"/>
        <v>3.6598003996814602E-5</v>
      </c>
      <c r="E27" s="9">
        <f t="shared" si="1"/>
        <v>0.99995425249500369</v>
      </c>
    </row>
    <row r="28" spans="2:15" ht="18" x14ac:dyDescent="0.4">
      <c r="B28" s="8">
        <v>17</v>
      </c>
      <c r="C28" s="8" t="s">
        <v>38</v>
      </c>
      <c r="D28" s="9">
        <f t="shared" si="0"/>
        <v>2.0332224442674784E-5</v>
      </c>
      <c r="E28" s="9">
        <f t="shared" si="1"/>
        <v>0.99997458471944634</v>
      </c>
      <c r="H28" s="3"/>
    </row>
    <row r="29" spans="2:15" ht="18" x14ac:dyDescent="0.4">
      <c r="B29" s="8">
        <v>18</v>
      </c>
      <c r="C29" s="8" t="s">
        <v>39</v>
      </c>
      <c r="D29" s="9">
        <f t="shared" si="0"/>
        <v>1.1295680245930434E-5</v>
      </c>
      <c r="E29" s="9">
        <f t="shared" si="1"/>
        <v>0.99998588039969227</v>
      </c>
      <c r="H29" s="3"/>
      <c r="I29" s="18"/>
      <c r="J29" s="18"/>
    </row>
    <row r="30" spans="2:15" ht="18" x14ac:dyDescent="0.4">
      <c r="B30" s="8">
        <v>19</v>
      </c>
      <c r="C30" s="8" t="s">
        <v>40</v>
      </c>
      <c r="D30" s="9">
        <f t="shared" si="0"/>
        <v>6.2753779144057976E-6</v>
      </c>
      <c r="E30" s="9">
        <f t="shared" si="1"/>
        <v>0.99999215577760669</v>
      </c>
      <c r="H30" s="3"/>
      <c r="I30" s="18"/>
      <c r="J30" s="18"/>
    </row>
    <row r="31" spans="2:15" ht="18" x14ac:dyDescent="0.4">
      <c r="B31" s="8">
        <v>20</v>
      </c>
      <c r="C31" s="8" t="s">
        <v>41</v>
      </c>
      <c r="D31" s="9">
        <f t="shared" si="0"/>
        <v>3.4863210635587769E-6</v>
      </c>
      <c r="E31" s="9">
        <f t="shared" si="1"/>
        <v>0.9999956420986702</v>
      </c>
    </row>
    <row r="32" spans="2:15" x14ac:dyDescent="0.3">
      <c r="H32" s="21"/>
      <c r="I32" s="23"/>
      <c r="J32" s="22"/>
    </row>
  </sheetData>
  <mergeCells count="2">
    <mergeCell ref="C1:I1"/>
    <mergeCell ref="C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EB20-F261-4DB6-A733-47FBC2B1FAF4}">
  <dimension ref="B1:K31"/>
  <sheetViews>
    <sheetView workbookViewId="0">
      <selection activeCell="L20" sqref="L20"/>
    </sheetView>
  </sheetViews>
  <sheetFormatPr baseColWidth="10" defaultRowHeight="14.4" x14ac:dyDescent="0.3"/>
  <cols>
    <col min="1" max="1" width="7.44140625" customWidth="1"/>
    <col min="2" max="2" width="16" customWidth="1"/>
    <col min="8" max="8" width="20.5546875" bestFit="1" customWidth="1"/>
    <col min="9" max="9" width="11.6640625" bestFit="1" customWidth="1"/>
  </cols>
  <sheetData>
    <row r="1" spans="2:11" ht="31.2" x14ac:dyDescent="0.6">
      <c r="C1" s="67" t="s">
        <v>5</v>
      </c>
      <c r="D1" s="67"/>
      <c r="E1" s="67"/>
      <c r="F1" s="67"/>
      <c r="G1" s="67"/>
      <c r="H1" s="67"/>
      <c r="I1" s="67"/>
    </row>
    <row r="2" spans="2:11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11" ht="15.6" x14ac:dyDescent="0.3">
      <c r="B4" s="10" t="s">
        <v>0</v>
      </c>
      <c r="C4" s="8">
        <v>30</v>
      </c>
      <c r="D4" s="3" t="s">
        <v>2</v>
      </c>
      <c r="E4" s="3"/>
    </row>
    <row r="5" spans="2:11" ht="15.6" x14ac:dyDescent="0.3">
      <c r="B5" s="10" t="s">
        <v>6</v>
      </c>
      <c r="C5" s="8">
        <v>40</v>
      </c>
      <c r="D5" s="3" t="s">
        <v>3</v>
      </c>
      <c r="E5" s="3"/>
    </row>
    <row r="6" spans="2:11" ht="15.6" x14ac:dyDescent="0.3">
      <c r="B6" s="10" t="s">
        <v>1</v>
      </c>
      <c r="C6" s="8">
        <v>1</v>
      </c>
      <c r="D6" s="3" t="s">
        <v>4</v>
      </c>
      <c r="E6" s="3"/>
    </row>
    <row r="8" spans="2:11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</row>
    <row r="9" spans="2:11" ht="15.6" x14ac:dyDescent="0.3">
      <c r="C9" s="3" t="s">
        <v>7</v>
      </c>
      <c r="G9" s="3"/>
      <c r="H9" s="3"/>
      <c r="I9" s="3"/>
      <c r="J9" s="3"/>
    </row>
    <row r="10" spans="2:11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</row>
    <row r="11" spans="2:11" ht="18" x14ac:dyDescent="0.4">
      <c r="B11" s="8">
        <v>0</v>
      </c>
      <c r="C11" s="8" t="s">
        <v>21</v>
      </c>
      <c r="D11" s="9">
        <f>1-(lambda/miu)</f>
        <v>0.25</v>
      </c>
      <c r="E11" s="9">
        <f>Psubindice0</f>
        <v>0.25</v>
      </c>
      <c r="G11" s="10" t="s">
        <v>12</v>
      </c>
      <c r="H11" s="9">
        <f>lambda/miu</f>
        <v>0.75</v>
      </c>
      <c r="I11" s="3"/>
      <c r="J11" s="3"/>
    </row>
    <row r="12" spans="2:11" ht="18" x14ac:dyDescent="0.4">
      <c r="B12" s="8">
        <v>1</v>
      </c>
      <c r="C12" s="8" t="s">
        <v>22</v>
      </c>
      <c r="D12" s="9">
        <f t="shared" ref="D12:D31" si="0">ro^B12*Psubindice0</f>
        <v>0.1875</v>
      </c>
      <c r="E12" s="9">
        <f>SUM(D12,E11)</f>
        <v>0.4375</v>
      </c>
      <c r="G12" s="3"/>
      <c r="H12" s="3"/>
      <c r="I12" s="3"/>
      <c r="J12" s="3"/>
    </row>
    <row r="13" spans="2:11" ht="18" x14ac:dyDescent="0.4">
      <c r="B13" s="8">
        <v>2</v>
      </c>
      <c r="C13" s="8" t="s">
        <v>23</v>
      </c>
      <c r="D13" s="9">
        <f t="shared" si="0"/>
        <v>0.140625</v>
      </c>
      <c r="E13" s="9">
        <f t="shared" ref="E13:E31" si="1">SUM(D13,E12)</f>
        <v>0.578125</v>
      </c>
      <c r="G13" s="3" t="s">
        <v>15</v>
      </c>
      <c r="H13" s="3"/>
      <c r="I13" s="3"/>
      <c r="J13" s="12"/>
      <c r="K13" s="5"/>
    </row>
    <row r="14" spans="2:11" ht="18" x14ac:dyDescent="0.4">
      <c r="B14" s="8">
        <v>3</v>
      </c>
      <c r="C14" s="8" t="s">
        <v>24</v>
      </c>
      <c r="D14" s="9">
        <f t="shared" si="0"/>
        <v>0.10546875</v>
      </c>
      <c r="E14" s="9">
        <f t="shared" si="1"/>
        <v>0.68359375</v>
      </c>
      <c r="G14" s="10" t="s">
        <v>16</v>
      </c>
      <c r="H14" s="13">
        <f>(lambda^2)/(miu*(miu-lambda))</f>
        <v>2.25</v>
      </c>
      <c r="I14" s="3"/>
      <c r="J14" s="12"/>
      <c r="K14" s="6"/>
    </row>
    <row r="15" spans="2:11" ht="18" x14ac:dyDescent="0.4">
      <c r="B15" s="8">
        <v>4</v>
      </c>
      <c r="C15" s="8" t="s">
        <v>25</v>
      </c>
      <c r="D15" s="9">
        <f t="shared" si="0"/>
        <v>7.91015625E-2</v>
      </c>
      <c r="E15" s="9">
        <f t="shared" si="1"/>
        <v>0.7626953125</v>
      </c>
      <c r="G15" s="3"/>
      <c r="H15" s="3"/>
      <c r="I15" s="3"/>
      <c r="J15" s="3"/>
    </row>
    <row r="16" spans="2:11" ht="18" x14ac:dyDescent="0.4">
      <c r="B16" s="8">
        <v>5</v>
      </c>
      <c r="C16" s="8" t="s">
        <v>26</v>
      </c>
      <c r="D16" s="9">
        <f t="shared" si="0"/>
        <v>5.9326171875E-2</v>
      </c>
      <c r="E16" s="9">
        <f t="shared" si="1"/>
        <v>0.822021484375</v>
      </c>
      <c r="G16" s="3" t="s">
        <v>20</v>
      </c>
      <c r="H16" s="3"/>
      <c r="I16" s="3"/>
      <c r="J16" s="3"/>
    </row>
    <row r="17" spans="2:10" ht="18" x14ac:dyDescent="0.4">
      <c r="B17" s="8">
        <v>6</v>
      </c>
      <c r="C17" s="8" t="s">
        <v>27</v>
      </c>
      <c r="D17" s="9">
        <f t="shared" si="0"/>
        <v>4.449462890625E-2</v>
      </c>
      <c r="E17" s="9">
        <f t="shared" si="1"/>
        <v>0.86651611328125</v>
      </c>
      <c r="G17" s="10" t="s">
        <v>17</v>
      </c>
      <c r="H17" s="13">
        <f>(lambda)/(miu-lambda)</f>
        <v>3</v>
      </c>
      <c r="I17" s="3"/>
      <c r="J17" s="3"/>
    </row>
    <row r="18" spans="2:10" ht="18" x14ac:dyDescent="0.4">
      <c r="B18" s="8">
        <v>7</v>
      </c>
      <c r="C18" s="8" t="s">
        <v>28</v>
      </c>
      <c r="D18" s="9">
        <f t="shared" si="0"/>
        <v>3.33709716796875E-2</v>
      </c>
      <c r="E18" s="9">
        <f t="shared" si="1"/>
        <v>0.8998870849609375</v>
      </c>
      <c r="G18" s="3"/>
      <c r="H18" s="3"/>
      <c r="I18" s="3"/>
      <c r="J18" s="3"/>
    </row>
    <row r="19" spans="2:10" ht="18" x14ac:dyDescent="0.4">
      <c r="B19" s="8">
        <v>8</v>
      </c>
      <c r="C19" s="8" t="s">
        <v>29</v>
      </c>
      <c r="D19" s="9">
        <f t="shared" si="0"/>
        <v>2.5028228759765625E-2</v>
      </c>
      <c r="E19" s="9">
        <f t="shared" si="1"/>
        <v>0.92491531372070313</v>
      </c>
      <c r="G19" s="3" t="s">
        <v>18</v>
      </c>
      <c r="H19" s="3"/>
      <c r="I19" s="3"/>
      <c r="J19" s="3"/>
    </row>
    <row r="20" spans="2:10" ht="18" x14ac:dyDescent="0.4">
      <c r="B20" s="8">
        <v>9</v>
      </c>
      <c r="C20" s="8" t="s">
        <v>30</v>
      </c>
      <c r="D20" s="9">
        <f t="shared" si="0"/>
        <v>1.8771171569824219E-2</v>
      </c>
      <c r="E20" s="9">
        <f t="shared" si="1"/>
        <v>0.94368648529052734</v>
      </c>
      <c r="G20" s="10" t="s">
        <v>13</v>
      </c>
      <c r="H20" s="14">
        <f>lambda/(miu*(miu-lambda))</f>
        <v>7.4999999999999997E-2</v>
      </c>
      <c r="I20" s="7">
        <f>60*H20</f>
        <v>4.5</v>
      </c>
      <c r="J20" s="7" t="s">
        <v>42</v>
      </c>
    </row>
    <row r="21" spans="2:10" ht="18" x14ac:dyDescent="0.4">
      <c r="B21" s="8">
        <v>10</v>
      </c>
      <c r="C21" s="8" t="s">
        <v>31</v>
      </c>
      <c r="D21" s="9">
        <f t="shared" si="0"/>
        <v>1.4078378677368164E-2</v>
      </c>
      <c r="E21" s="9">
        <f t="shared" si="1"/>
        <v>0.95776486396789551</v>
      </c>
      <c r="G21" s="3"/>
      <c r="H21" s="3"/>
      <c r="I21" s="3"/>
      <c r="J21" s="3"/>
    </row>
    <row r="22" spans="2:10" ht="18" x14ac:dyDescent="0.4">
      <c r="B22" s="8">
        <v>11</v>
      </c>
      <c r="C22" s="8" t="s">
        <v>32</v>
      </c>
      <c r="D22" s="9">
        <f t="shared" si="0"/>
        <v>1.0558784008026123E-2</v>
      </c>
      <c r="E22" s="9">
        <f t="shared" si="1"/>
        <v>0.96832364797592163</v>
      </c>
      <c r="G22" s="3" t="s">
        <v>19</v>
      </c>
      <c r="H22" s="3"/>
      <c r="I22" s="3"/>
      <c r="J22" s="3"/>
    </row>
    <row r="23" spans="2:10" ht="18" x14ac:dyDescent="0.4">
      <c r="B23" s="8">
        <v>12</v>
      </c>
      <c r="C23" s="8" t="s">
        <v>33</v>
      </c>
      <c r="D23" s="9">
        <f t="shared" si="0"/>
        <v>7.9190880060195923E-3</v>
      </c>
      <c r="E23" s="9">
        <f t="shared" si="1"/>
        <v>0.97624273598194122</v>
      </c>
      <c r="G23" s="10" t="s">
        <v>14</v>
      </c>
      <c r="H23" s="15">
        <f>1/(miu-lambda)</f>
        <v>0.1</v>
      </c>
      <c r="I23" s="7">
        <f>60*H23</f>
        <v>6</v>
      </c>
      <c r="J23" s="7" t="s">
        <v>42</v>
      </c>
    </row>
    <row r="24" spans="2:10" ht="18" x14ac:dyDescent="0.4">
      <c r="B24" s="8">
        <v>13</v>
      </c>
      <c r="C24" s="8" t="s">
        <v>34</v>
      </c>
      <c r="D24" s="9">
        <f t="shared" si="0"/>
        <v>5.9393160045146942E-3</v>
      </c>
      <c r="E24" s="9">
        <f t="shared" si="1"/>
        <v>0.98218205198645592</v>
      </c>
      <c r="H24" s="4"/>
    </row>
    <row r="25" spans="2:10" ht="18" x14ac:dyDescent="0.4">
      <c r="B25" s="8">
        <v>14</v>
      </c>
      <c r="C25" s="8" t="s">
        <v>35</v>
      </c>
      <c r="D25" s="9">
        <f t="shared" si="0"/>
        <v>4.4544870033860207E-3</v>
      </c>
      <c r="E25" s="9">
        <f t="shared" si="1"/>
        <v>0.98663653898984194</v>
      </c>
      <c r="G25" s="3" t="s">
        <v>45</v>
      </c>
      <c r="H25" s="3"/>
      <c r="I25" s="3"/>
      <c r="J25" s="3"/>
    </row>
    <row r="26" spans="2:10" ht="18" x14ac:dyDescent="0.4">
      <c r="B26" s="8">
        <v>15</v>
      </c>
      <c r="C26" s="8" t="s">
        <v>36</v>
      </c>
      <c r="D26" s="9">
        <f t="shared" si="0"/>
        <v>3.3408652525395155E-3</v>
      </c>
      <c r="E26" s="9">
        <f t="shared" si="1"/>
        <v>0.98997740424238145</v>
      </c>
      <c r="G26" s="16" t="s">
        <v>43</v>
      </c>
      <c r="H26" s="17">
        <f>H23-H20</f>
        <v>2.5000000000000008E-2</v>
      </c>
      <c r="I26" s="7">
        <f>60*H26</f>
        <v>1.5000000000000004</v>
      </c>
      <c r="J26" s="7" t="s">
        <v>42</v>
      </c>
    </row>
    <row r="27" spans="2:10" ht="18" x14ac:dyDescent="0.4">
      <c r="B27" s="8">
        <v>16</v>
      </c>
      <c r="C27" s="8" t="s">
        <v>37</v>
      </c>
      <c r="D27" s="9">
        <f t="shared" si="0"/>
        <v>2.5056489394046366E-3</v>
      </c>
      <c r="E27" s="9">
        <f t="shared" si="1"/>
        <v>0.99248305318178609</v>
      </c>
    </row>
    <row r="28" spans="2:10" ht="18" x14ac:dyDescent="0.4">
      <c r="B28" s="8">
        <v>17</v>
      </c>
      <c r="C28" s="8" t="s">
        <v>38</v>
      </c>
      <c r="D28" s="9">
        <f t="shared" si="0"/>
        <v>1.8792367045534775E-3</v>
      </c>
      <c r="E28" s="9">
        <f t="shared" si="1"/>
        <v>0.99436228988633957</v>
      </c>
    </row>
    <row r="29" spans="2:10" ht="18" x14ac:dyDescent="0.4">
      <c r="B29" s="8">
        <v>18</v>
      </c>
      <c r="C29" s="8" t="s">
        <v>39</v>
      </c>
      <c r="D29" s="9">
        <f t="shared" si="0"/>
        <v>1.4094275284151081E-3</v>
      </c>
      <c r="E29" s="9">
        <f t="shared" si="1"/>
        <v>0.99577171741475468</v>
      </c>
    </row>
    <row r="30" spans="2:10" ht="18" x14ac:dyDescent="0.4">
      <c r="B30" s="8">
        <v>19</v>
      </c>
      <c r="C30" s="8" t="s">
        <v>40</v>
      </c>
      <c r="D30" s="9">
        <f t="shared" si="0"/>
        <v>1.0570706463113311E-3</v>
      </c>
      <c r="E30" s="9">
        <f t="shared" si="1"/>
        <v>0.99682878806106601</v>
      </c>
    </row>
    <row r="31" spans="2:10" ht="18" x14ac:dyDescent="0.4">
      <c r="B31" s="8">
        <v>20</v>
      </c>
      <c r="C31" s="8" t="s">
        <v>41</v>
      </c>
      <c r="D31" s="9">
        <f t="shared" si="0"/>
        <v>7.9280298473349831E-4</v>
      </c>
      <c r="E31" s="9">
        <f t="shared" si="1"/>
        <v>0.99762159104579951</v>
      </c>
    </row>
  </sheetData>
  <mergeCells count="2">
    <mergeCell ref="C1:I1"/>
    <mergeCell ref="C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6429-A83B-42A9-A96D-17412CD81754}">
  <dimension ref="B1:K31"/>
  <sheetViews>
    <sheetView topLeftCell="A9" workbookViewId="0">
      <selection activeCell="L19" sqref="L19"/>
    </sheetView>
  </sheetViews>
  <sheetFormatPr baseColWidth="10" defaultRowHeight="14.4" x14ac:dyDescent="0.3"/>
  <cols>
    <col min="1" max="1" width="7.44140625" customWidth="1"/>
    <col min="2" max="2" width="16" customWidth="1"/>
    <col min="8" max="8" width="20.5546875" bestFit="1" customWidth="1"/>
    <col min="9" max="9" width="11.6640625" bestFit="1" customWidth="1"/>
  </cols>
  <sheetData>
    <row r="1" spans="2:11" ht="31.2" x14ac:dyDescent="0.6">
      <c r="C1" s="67" t="s">
        <v>5</v>
      </c>
      <c r="D1" s="67"/>
      <c r="E1" s="67"/>
      <c r="F1" s="67"/>
      <c r="G1" s="67"/>
      <c r="H1" s="67"/>
      <c r="I1" s="67"/>
    </row>
    <row r="2" spans="2:11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11" ht="15.6" x14ac:dyDescent="0.3">
      <c r="B4" s="10" t="s">
        <v>0</v>
      </c>
      <c r="C4" s="8">
        <v>15</v>
      </c>
      <c r="D4" s="3" t="s">
        <v>2</v>
      </c>
      <c r="E4" s="3"/>
    </row>
    <row r="5" spans="2:11" ht="15.6" x14ac:dyDescent="0.3">
      <c r="B5" s="10" t="s">
        <v>6</v>
      </c>
      <c r="C5" s="8">
        <v>30</v>
      </c>
      <c r="D5" s="3" t="s">
        <v>3</v>
      </c>
      <c r="E5" s="3"/>
    </row>
    <row r="6" spans="2:11" ht="15.6" x14ac:dyDescent="0.3">
      <c r="B6" s="10" t="s">
        <v>1</v>
      </c>
      <c r="C6" s="8">
        <v>1</v>
      </c>
      <c r="D6" s="3" t="s">
        <v>4</v>
      </c>
      <c r="E6" s="3"/>
    </row>
    <row r="8" spans="2:11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</row>
    <row r="9" spans="2:11" ht="15.6" x14ac:dyDescent="0.3">
      <c r="C9" s="3" t="s">
        <v>7</v>
      </c>
      <c r="G9" s="3"/>
      <c r="H9" s="3"/>
      <c r="I9" s="3"/>
      <c r="J9" s="3"/>
    </row>
    <row r="10" spans="2:11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</row>
    <row r="11" spans="2:11" ht="18" x14ac:dyDescent="0.4">
      <c r="B11" s="8">
        <v>0</v>
      </c>
      <c r="C11" s="8" t="s">
        <v>21</v>
      </c>
      <c r="D11" s="9">
        <f>1-(lambda/miu)</f>
        <v>0.5</v>
      </c>
      <c r="E11" s="9">
        <f>Psubindice0</f>
        <v>0.5</v>
      </c>
      <c r="G11" s="10" t="s">
        <v>12</v>
      </c>
      <c r="H11" s="9">
        <f>lambda/miu</f>
        <v>0.5</v>
      </c>
      <c r="I11" s="3"/>
      <c r="J11" s="3"/>
    </row>
    <row r="12" spans="2:11" ht="18" x14ac:dyDescent="0.4">
      <c r="B12" s="8">
        <v>1</v>
      </c>
      <c r="C12" s="8" t="s">
        <v>22</v>
      </c>
      <c r="D12" s="9">
        <f t="shared" ref="D12:D31" si="0">ro^B12*Psubindice0</f>
        <v>0.25</v>
      </c>
      <c r="E12" s="9">
        <f>SUM(D12,E11)</f>
        <v>0.75</v>
      </c>
      <c r="G12" s="3"/>
      <c r="H12" s="3"/>
      <c r="I12" s="3"/>
      <c r="J12" s="3"/>
    </row>
    <row r="13" spans="2:11" ht="18" x14ac:dyDescent="0.4">
      <c r="B13" s="8">
        <v>2</v>
      </c>
      <c r="C13" s="8" t="s">
        <v>23</v>
      </c>
      <c r="D13" s="9">
        <f t="shared" si="0"/>
        <v>0.125</v>
      </c>
      <c r="E13" s="9">
        <f t="shared" ref="E13:E31" si="1">SUM(D13,E12)</f>
        <v>0.875</v>
      </c>
      <c r="G13" s="3" t="s">
        <v>15</v>
      </c>
      <c r="H13" s="3"/>
      <c r="I13" s="3"/>
      <c r="J13" s="12"/>
      <c r="K13" s="5"/>
    </row>
    <row r="14" spans="2:11" ht="18" x14ac:dyDescent="0.4">
      <c r="B14" s="8">
        <v>3</v>
      </c>
      <c r="C14" s="8" t="s">
        <v>24</v>
      </c>
      <c r="D14" s="9">
        <f t="shared" si="0"/>
        <v>6.25E-2</v>
      </c>
      <c r="E14" s="9">
        <f t="shared" si="1"/>
        <v>0.9375</v>
      </c>
      <c r="G14" s="10" t="s">
        <v>16</v>
      </c>
      <c r="H14" s="13">
        <f>(lambda^2)/(miu*(miu-lambda))</f>
        <v>0.5</v>
      </c>
      <c r="I14" s="3"/>
      <c r="J14" s="12"/>
      <c r="K14" s="6"/>
    </row>
    <row r="15" spans="2:11" ht="18" x14ac:dyDescent="0.4">
      <c r="B15" s="8">
        <v>4</v>
      </c>
      <c r="C15" s="8" t="s">
        <v>25</v>
      </c>
      <c r="D15" s="9">
        <f t="shared" si="0"/>
        <v>3.125E-2</v>
      </c>
      <c r="E15" s="9">
        <f t="shared" si="1"/>
        <v>0.96875</v>
      </c>
      <c r="G15" s="3"/>
      <c r="H15" s="3"/>
      <c r="I15" s="3"/>
      <c r="J15" s="3"/>
    </row>
    <row r="16" spans="2:11" ht="18" x14ac:dyDescent="0.4">
      <c r="B16" s="8">
        <v>5</v>
      </c>
      <c r="C16" s="8" t="s">
        <v>26</v>
      </c>
      <c r="D16" s="9">
        <f t="shared" si="0"/>
        <v>1.5625E-2</v>
      </c>
      <c r="E16" s="9">
        <f t="shared" si="1"/>
        <v>0.984375</v>
      </c>
      <c r="G16" s="3" t="s">
        <v>20</v>
      </c>
      <c r="H16" s="3"/>
      <c r="I16" s="3"/>
      <c r="J16" s="3"/>
    </row>
    <row r="17" spans="2:10" ht="18" x14ac:dyDescent="0.4">
      <c r="B17" s="8">
        <v>6</v>
      </c>
      <c r="C17" s="8" t="s">
        <v>27</v>
      </c>
      <c r="D17" s="9">
        <f t="shared" si="0"/>
        <v>7.8125E-3</v>
      </c>
      <c r="E17" s="9">
        <f t="shared" si="1"/>
        <v>0.9921875</v>
      </c>
      <c r="G17" s="10" t="s">
        <v>17</v>
      </c>
      <c r="H17" s="13">
        <f>(lambda)/(miu-lambda)</f>
        <v>1</v>
      </c>
      <c r="I17" s="3"/>
      <c r="J17" s="3"/>
    </row>
    <row r="18" spans="2:10" ht="18" x14ac:dyDescent="0.4">
      <c r="B18" s="8">
        <v>7</v>
      </c>
      <c r="C18" s="8" t="s">
        <v>28</v>
      </c>
      <c r="D18" s="9">
        <f t="shared" si="0"/>
        <v>3.90625E-3</v>
      </c>
      <c r="E18" s="9">
        <f t="shared" si="1"/>
        <v>0.99609375</v>
      </c>
      <c r="G18" s="3"/>
      <c r="H18" s="3"/>
      <c r="I18" s="3"/>
      <c r="J18" s="3"/>
    </row>
    <row r="19" spans="2:10" ht="18" x14ac:dyDescent="0.4">
      <c r="B19" s="8">
        <v>8</v>
      </c>
      <c r="C19" s="8" t="s">
        <v>29</v>
      </c>
      <c r="D19" s="9">
        <f t="shared" si="0"/>
        <v>1.953125E-3</v>
      </c>
      <c r="E19" s="9">
        <f t="shared" si="1"/>
        <v>0.998046875</v>
      </c>
      <c r="G19" s="3" t="s">
        <v>18</v>
      </c>
      <c r="H19" s="3"/>
      <c r="I19" s="3"/>
      <c r="J19" s="3"/>
    </row>
    <row r="20" spans="2:10" ht="18" x14ac:dyDescent="0.4">
      <c r="B20" s="8">
        <v>9</v>
      </c>
      <c r="C20" s="8" t="s">
        <v>30</v>
      </c>
      <c r="D20" s="9">
        <f t="shared" si="0"/>
        <v>9.765625E-4</v>
      </c>
      <c r="E20" s="9">
        <f t="shared" si="1"/>
        <v>0.9990234375</v>
      </c>
      <c r="G20" s="10" t="s">
        <v>13</v>
      </c>
      <c r="H20" s="14">
        <f>lambda/(miu*(miu-lambda))</f>
        <v>3.3333333333333333E-2</v>
      </c>
      <c r="I20" s="7">
        <f>60*H20</f>
        <v>2</v>
      </c>
      <c r="J20" s="7" t="s">
        <v>42</v>
      </c>
    </row>
    <row r="21" spans="2:10" ht="18" x14ac:dyDescent="0.4">
      <c r="B21" s="8">
        <v>10</v>
      </c>
      <c r="C21" s="8" t="s">
        <v>31</v>
      </c>
      <c r="D21" s="9">
        <f t="shared" si="0"/>
        <v>4.8828125E-4</v>
      </c>
      <c r="E21" s="9">
        <f t="shared" si="1"/>
        <v>0.99951171875</v>
      </c>
      <c r="G21" s="3"/>
      <c r="H21" s="3"/>
      <c r="I21" s="3"/>
      <c r="J21" s="3"/>
    </row>
    <row r="22" spans="2:10" ht="18" x14ac:dyDescent="0.4">
      <c r="B22" s="8">
        <v>11</v>
      </c>
      <c r="C22" s="8" t="s">
        <v>32</v>
      </c>
      <c r="D22" s="9">
        <f t="shared" si="0"/>
        <v>2.44140625E-4</v>
      </c>
      <c r="E22" s="9">
        <f t="shared" si="1"/>
        <v>0.999755859375</v>
      </c>
      <c r="G22" s="3" t="s">
        <v>19</v>
      </c>
      <c r="H22" s="3"/>
      <c r="I22" s="3"/>
      <c r="J22" s="3"/>
    </row>
    <row r="23" spans="2:10" ht="18" x14ac:dyDescent="0.4">
      <c r="B23" s="8">
        <v>12</v>
      </c>
      <c r="C23" s="8" t="s">
        <v>33</v>
      </c>
      <c r="D23" s="9">
        <f t="shared" si="0"/>
        <v>1.220703125E-4</v>
      </c>
      <c r="E23" s="9">
        <f t="shared" si="1"/>
        <v>0.9998779296875</v>
      </c>
      <c r="G23" s="10" t="s">
        <v>14</v>
      </c>
      <c r="H23" s="15">
        <f>1/(miu-lambda)</f>
        <v>6.6666666666666666E-2</v>
      </c>
      <c r="I23" s="7">
        <f>60*H23</f>
        <v>4</v>
      </c>
      <c r="J23" s="7" t="s">
        <v>42</v>
      </c>
    </row>
    <row r="24" spans="2:10" ht="18" x14ac:dyDescent="0.4">
      <c r="B24" s="8">
        <v>13</v>
      </c>
      <c r="C24" s="8" t="s">
        <v>34</v>
      </c>
      <c r="D24" s="9">
        <f t="shared" si="0"/>
        <v>6.103515625E-5</v>
      </c>
      <c r="E24" s="9">
        <f t="shared" si="1"/>
        <v>0.99993896484375</v>
      </c>
      <c r="H24" s="4"/>
    </row>
    <row r="25" spans="2:10" ht="18" x14ac:dyDescent="0.4">
      <c r="B25" s="8">
        <v>14</v>
      </c>
      <c r="C25" s="8" t="s">
        <v>35</v>
      </c>
      <c r="D25" s="9">
        <f t="shared" si="0"/>
        <v>3.0517578125E-5</v>
      </c>
      <c r="E25" s="9">
        <f t="shared" si="1"/>
        <v>0.999969482421875</v>
      </c>
      <c r="G25" s="3" t="s">
        <v>45</v>
      </c>
      <c r="H25" s="3"/>
      <c r="I25" s="3"/>
      <c r="J25" s="3"/>
    </row>
    <row r="26" spans="2:10" ht="18" x14ac:dyDescent="0.4">
      <c r="B26" s="8">
        <v>15</v>
      </c>
      <c r="C26" s="8" t="s">
        <v>36</v>
      </c>
      <c r="D26" s="9">
        <f t="shared" si="0"/>
        <v>1.52587890625E-5</v>
      </c>
      <c r="E26" s="9">
        <f t="shared" si="1"/>
        <v>0.9999847412109375</v>
      </c>
      <c r="G26" s="16" t="s">
        <v>43</v>
      </c>
      <c r="H26" s="17">
        <f>H23-H20</f>
        <v>3.3333333333333333E-2</v>
      </c>
      <c r="I26" s="7">
        <f>60*H26</f>
        <v>2</v>
      </c>
      <c r="J26" s="7" t="s">
        <v>42</v>
      </c>
    </row>
    <row r="27" spans="2:10" ht="18" x14ac:dyDescent="0.4">
      <c r="B27" s="8">
        <v>16</v>
      </c>
      <c r="C27" s="8" t="s">
        <v>37</v>
      </c>
      <c r="D27" s="9">
        <f t="shared" si="0"/>
        <v>7.62939453125E-6</v>
      </c>
      <c r="E27" s="9">
        <f t="shared" si="1"/>
        <v>0.99999237060546875</v>
      </c>
    </row>
    <row r="28" spans="2:10" ht="18" x14ac:dyDescent="0.4">
      <c r="B28" s="8">
        <v>17</v>
      </c>
      <c r="C28" s="8" t="s">
        <v>38</v>
      </c>
      <c r="D28" s="9">
        <f t="shared" si="0"/>
        <v>3.814697265625E-6</v>
      </c>
      <c r="E28" s="9">
        <f t="shared" si="1"/>
        <v>0.99999618530273438</v>
      </c>
    </row>
    <row r="29" spans="2:10" ht="18" x14ac:dyDescent="0.4">
      <c r="B29" s="8">
        <v>18</v>
      </c>
      <c r="C29" s="8" t="s">
        <v>39</v>
      </c>
      <c r="D29" s="9">
        <f t="shared" si="0"/>
        <v>1.9073486328125E-6</v>
      </c>
      <c r="E29" s="9">
        <f t="shared" si="1"/>
        <v>0.99999809265136719</v>
      </c>
    </row>
    <row r="30" spans="2:10" ht="18" x14ac:dyDescent="0.4">
      <c r="B30" s="8">
        <v>19</v>
      </c>
      <c r="C30" s="8" t="s">
        <v>40</v>
      </c>
      <c r="D30" s="9">
        <f t="shared" si="0"/>
        <v>9.5367431640625E-7</v>
      </c>
      <c r="E30" s="9">
        <f t="shared" si="1"/>
        <v>0.99999904632568359</v>
      </c>
    </row>
    <row r="31" spans="2:10" ht="18" x14ac:dyDescent="0.4">
      <c r="B31" s="8">
        <v>20</v>
      </c>
      <c r="C31" s="8" t="s">
        <v>41</v>
      </c>
      <c r="D31" s="9">
        <f t="shared" si="0"/>
        <v>4.76837158203125E-7</v>
      </c>
      <c r="E31" s="9">
        <f t="shared" si="1"/>
        <v>0.9999995231628418</v>
      </c>
    </row>
  </sheetData>
  <mergeCells count="2">
    <mergeCell ref="C1:I1"/>
    <mergeCell ref="C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F1A3-8D8C-4643-831E-95E3828AE452}">
  <dimension ref="B1:K31"/>
  <sheetViews>
    <sheetView tabSelected="1" topLeftCell="A9" workbookViewId="0">
      <selection activeCell="L19" sqref="L19"/>
    </sheetView>
  </sheetViews>
  <sheetFormatPr baseColWidth="10" defaultRowHeight="14.4" x14ac:dyDescent="0.3"/>
  <cols>
    <col min="1" max="1" width="7.44140625" customWidth="1"/>
    <col min="2" max="2" width="16" customWidth="1"/>
    <col min="8" max="8" width="20.5546875" bestFit="1" customWidth="1"/>
    <col min="9" max="9" width="11.6640625" bestFit="1" customWidth="1"/>
  </cols>
  <sheetData>
    <row r="1" spans="2:11" ht="31.2" x14ac:dyDescent="0.6">
      <c r="C1" s="67" t="s">
        <v>5</v>
      </c>
      <c r="D1" s="67"/>
      <c r="E1" s="67"/>
      <c r="F1" s="67"/>
      <c r="G1" s="67"/>
      <c r="H1" s="67"/>
      <c r="I1" s="67"/>
    </row>
    <row r="2" spans="2:11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11" ht="15.6" x14ac:dyDescent="0.3">
      <c r="B4" s="10" t="s">
        <v>0</v>
      </c>
      <c r="C4" s="8">
        <v>5</v>
      </c>
      <c r="D4" s="3" t="s">
        <v>2</v>
      </c>
      <c r="E4" s="3"/>
    </row>
    <row r="5" spans="2:11" ht="15.6" x14ac:dyDescent="0.3">
      <c r="B5" s="10" t="s">
        <v>6</v>
      </c>
      <c r="C5" s="8">
        <v>7</v>
      </c>
      <c r="D5" s="3" t="s">
        <v>3</v>
      </c>
      <c r="E5" s="3"/>
    </row>
    <row r="6" spans="2:11" ht="15.6" x14ac:dyDescent="0.3">
      <c r="B6" s="10" t="s">
        <v>1</v>
      </c>
      <c r="C6" s="8">
        <v>1</v>
      </c>
      <c r="D6" s="3" t="s">
        <v>4</v>
      </c>
      <c r="E6" s="3"/>
    </row>
    <row r="8" spans="2:11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</row>
    <row r="9" spans="2:11" ht="15.6" x14ac:dyDescent="0.3">
      <c r="C9" s="3" t="s">
        <v>7</v>
      </c>
      <c r="G9" s="3"/>
      <c r="H9" s="3"/>
      <c r="I9" s="3"/>
      <c r="J9" s="3"/>
    </row>
    <row r="10" spans="2:11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</row>
    <row r="11" spans="2:11" ht="18" x14ac:dyDescent="0.4">
      <c r="B11" s="8">
        <v>0</v>
      </c>
      <c r="C11" s="8" t="s">
        <v>21</v>
      </c>
      <c r="D11" s="9">
        <f>1-(lambda/miu)</f>
        <v>0.2857142857142857</v>
      </c>
      <c r="E11" s="9">
        <f>Psubindice0</f>
        <v>0.2857142857142857</v>
      </c>
      <c r="G11" s="10" t="s">
        <v>12</v>
      </c>
      <c r="H11" s="9">
        <f>lambda/miu</f>
        <v>0.7142857142857143</v>
      </c>
      <c r="I11" s="3"/>
      <c r="J11" s="3"/>
    </row>
    <row r="12" spans="2:11" ht="18" x14ac:dyDescent="0.4">
      <c r="B12" s="8">
        <v>1</v>
      </c>
      <c r="C12" s="8" t="s">
        <v>22</v>
      </c>
      <c r="D12" s="9">
        <f t="shared" ref="D12:D31" si="0">ro^B12*Psubindice0</f>
        <v>0.20408163265306123</v>
      </c>
      <c r="E12" s="9">
        <f>SUM(D12,E11)</f>
        <v>0.48979591836734693</v>
      </c>
      <c r="G12" s="3"/>
      <c r="H12" s="3"/>
      <c r="I12" s="3"/>
      <c r="J12" s="3"/>
    </row>
    <row r="13" spans="2:11" ht="18" x14ac:dyDescent="0.4">
      <c r="B13" s="8">
        <v>2</v>
      </c>
      <c r="C13" s="8" t="s">
        <v>23</v>
      </c>
      <c r="D13" s="9">
        <f t="shared" si="0"/>
        <v>0.1457725947521866</v>
      </c>
      <c r="E13" s="9">
        <f t="shared" ref="E13:E31" si="1">SUM(D13,E12)</f>
        <v>0.63556851311953355</v>
      </c>
      <c r="G13" s="3" t="s">
        <v>15</v>
      </c>
      <c r="H13" s="3"/>
      <c r="I13" s="3"/>
      <c r="J13" s="12"/>
      <c r="K13" s="5"/>
    </row>
    <row r="14" spans="2:11" ht="18" x14ac:dyDescent="0.4">
      <c r="B14" s="8">
        <v>3</v>
      </c>
      <c r="C14" s="8" t="s">
        <v>24</v>
      </c>
      <c r="D14" s="9">
        <f t="shared" si="0"/>
        <v>0.10412328196584757</v>
      </c>
      <c r="E14" s="9">
        <f t="shared" si="1"/>
        <v>0.73969179508538108</v>
      </c>
      <c r="G14" s="10" t="s">
        <v>16</v>
      </c>
      <c r="H14" s="13">
        <f>(lambda^2)/(miu*(miu-lambda))</f>
        <v>1.7857142857142858</v>
      </c>
      <c r="I14" s="3"/>
      <c r="J14" s="12"/>
      <c r="K14" s="6"/>
    </row>
    <row r="15" spans="2:11" ht="18" x14ac:dyDescent="0.4">
      <c r="B15" s="8">
        <v>4</v>
      </c>
      <c r="C15" s="8" t="s">
        <v>25</v>
      </c>
      <c r="D15" s="9">
        <f t="shared" si="0"/>
        <v>7.4373772832748264E-2</v>
      </c>
      <c r="E15" s="9">
        <f t="shared" si="1"/>
        <v>0.81406556791812934</v>
      </c>
      <c r="G15" s="3"/>
      <c r="H15" s="3"/>
      <c r="I15" s="3"/>
      <c r="J15" s="3"/>
    </row>
    <row r="16" spans="2:11" ht="18" x14ac:dyDescent="0.4">
      <c r="B16" s="8">
        <v>5</v>
      </c>
      <c r="C16" s="8" t="s">
        <v>26</v>
      </c>
      <c r="D16" s="9">
        <f t="shared" si="0"/>
        <v>5.3124123451963046E-2</v>
      </c>
      <c r="E16" s="9">
        <f t="shared" si="1"/>
        <v>0.86718969137009239</v>
      </c>
      <c r="G16" s="3" t="s">
        <v>20</v>
      </c>
      <c r="H16" s="3"/>
      <c r="I16" s="3"/>
      <c r="J16" s="3"/>
    </row>
    <row r="17" spans="2:10" ht="18" x14ac:dyDescent="0.4">
      <c r="B17" s="8">
        <v>6</v>
      </c>
      <c r="C17" s="8" t="s">
        <v>27</v>
      </c>
      <c r="D17" s="9">
        <f t="shared" si="0"/>
        <v>3.7945802465687885E-2</v>
      </c>
      <c r="E17" s="9">
        <f t="shared" si="1"/>
        <v>0.90513549383578029</v>
      </c>
      <c r="G17" s="10" t="s">
        <v>17</v>
      </c>
      <c r="H17" s="13">
        <f>(lambda)/(miu-lambda)</f>
        <v>2.5</v>
      </c>
      <c r="I17" s="3"/>
      <c r="J17" s="3"/>
    </row>
    <row r="18" spans="2:10" ht="18" x14ac:dyDescent="0.4">
      <c r="B18" s="8">
        <v>7</v>
      </c>
      <c r="C18" s="8" t="s">
        <v>28</v>
      </c>
      <c r="D18" s="9">
        <f t="shared" si="0"/>
        <v>2.7104144618348494E-2</v>
      </c>
      <c r="E18" s="9">
        <f t="shared" si="1"/>
        <v>0.93223963845412883</v>
      </c>
      <c r="G18" s="3"/>
      <c r="H18" s="3"/>
      <c r="I18" s="3"/>
      <c r="J18" s="3"/>
    </row>
    <row r="19" spans="2:10" ht="18" x14ac:dyDescent="0.4">
      <c r="B19" s="8">
        <v>8</v>
      </c>
      <c r="C19" s="8" t="s">
        <v>29</v>
      </c>
      <c r="D19" s="9">
        <f t="shared" si="0"/>
        <v>1.9360103298820354E-2</v>
      </c>
      <c r="E19" s="9">
        <f t="shared" si="1"/>
        <v>0.95159974175294915</v>
      </c>
      <c r="G19" s="3" t="s">
        <v>18</v>
      </c>
      <c r="H19" s="3"/>
      <c r="I19" s="3"/>
      <c r="J19" s="3"/>
    </row>
    <row r="20" spans="2:10" ht="18" x14ac:dyDescent="0.4">
      <c r="B20" s="8">
        <v>9</v>
      </c>
      <c r="C20" s="8" t="s">
        <v>30</v>
      </c>
      <c r="D20" s="9">
        <f t="shared" si="0"/>
        <v>1.3828645213443111E-2</v>
      </c>
      <c r="E20" s="9">
        <f t="shared" si="1"/>
        <v>0.96542838696639222</v>
      </c>
      <c r="G20" s="10" t="s">
        <v>13</v>
      </c>
      <c r="H20" s="14">
        <f>lambda/(miu*(miu-lambda))</f>
        <v>0.35714285714285715</v>
      </c>
      <c r="I20" s="7">
        <f>60*H20</f>
        <v>21.428571428571431</v>
      </c>
      <c r="J20" s="7" t="s">
        <v>42</v>
      </c>
    </row>
    <row r="21" spans="2:10" ht="18" x14ac:dyDescent="0.4">
      <c r="B21" s="8">
        <v>10</v>
      </c>
      <c r="C21" s="8" t="s">
        <v>31</v>
      </c>
      <c r="D21" s="9">
        <f t="shared" si="0"/>
        <v>9.8776037238879361E-3</v>
      </c>
      <c r="E21" s="9">
        <f t="shared" si="1"/>
        <v>0.97530599069028012</v>
      </c>
      <c r="G21" s="3"/>
      <c r="H21" s="3"/>
      <c r="I21" s="3"/>
      <c r="J21" s="3"/>
    </row>
    <row r="22" spans="2:10" ht="18" x14ac:dyDescent="0.4">
      <c r="B22" s="8">
        <v>11</v>
      </c>
      <c r="C22" s="8" t="s">
        <v>32</v>
      </c>
      <c r="D22" s="9">
        <f t="shared" si="0"/>
        <v>7.0554312313485263E-3</v>
      </c>
      <c r="E22" s="9">
        <f t="shared" si="1"/>
        <v>0.98236142192162867</v>
      </c>
      <c r="G22" s="3" t="s">
        <v>19</v>
      </c>
      <c r="H22" s="3"/>
      <c r="I22" s="3"/>
      <c r="J22" s="3"/>
    </row>
    <row r="23" spans="2:10" ht="18" x14ac:dyDescent="0.4">
      <c r="B23" s="8">
        <v>12</v>
      </c>
      <c r="C23" s="8" t="s">
        <v>33</v>
      </c>
      <c r="D23" s="9">
        <f t="shared" si="0"/>
        <v>5.0395937366775187E-3</v>
      </c>
      <c r="E23" s="9">
        <f t="shared" si="1"/>
        <v>0.98740101565830618</v>
      </c>
      <c r="G23" s="10" t="s">
        <v>14</v>
      </c>
      <c r="H23" s="15">
        <f>1/(miu-lambda)</f>
        <v>0.5</v>
      </c>
      <c r="I23" s="7">
        <f>60*H23</f>
        <v>30</v>
      </c>
      <c r="J23" s="7" t="s">
        <v>42</v>
      </c>
    </row>
    <row r="24" spans="2:10" ht="18" x14ac:dyDescent="0.4">
      <c r="B24" s="8">
        <v>13</v>
      </c>
      <c r="C24" s="8" t="s">
        <v>34</v>
      </c>
      <c r="D24" s="9">
        <f t="shared" si="0"/>
        <v>3.5997098119125133E-3</v>
      </c>
      <c r="E24" s="9">
        <f t="shared" si="1"/>
        <v>0.99100072547021867</v>
      </c>
      <c r="H24" s="4"/>
    </row>
    <row r="25" spans="2:10" ht="18" x14ac:dyDescent="0.4">
      <c r="B25" s="8">
        <v>14</v>
      </c>
      <c r="C25" s="8" t="s">
        <v>35</v>
      </c>
      <c r="D25" s="9">
        <f t="shared" si="0"/>
        <v>2.5712212942232237E-3</v>
      </c>
      <c r="E25" s="9">
        <f t="shared" si="1"/>
        <v>0.99357194676444194</v>
      </c>
      <c r="G25" s="3" t="s">
        <v>45</v>
      </c>
      <c r="H25" s="3"/>
      <c r="I25" s="3"/>
      <c r="J25" s="3"/>
    </row>
    <row r="26" spans="2:10" ht="18" x14ac:dyDescent="0.4">
      <c r="B26" s="8">
        <v>15</v>
      </c>
      <c r="C26" s="8" t="s">
        <v>36</v>
      </c>
      <c r="D26" s="9">
        <f t="shared" si="0"/>
        <v>1.8365866387308743E-3</v>
      </c>
      <c r="E26" s="9">
        <f t="shared" si="1"/>
        <v>0.99540853340317281</v>
      </c>
      <c r="G26" s="16" t="s">
        <v>43</v>
      </c>
      <c r="H26" s="17">
        <f>H23-H20</f>
        <v>0.14285714285714285</v>
      </c>
      <c r="I26" s="7">
        <f>60*H26</f>
        <v>8.5714285714285712</v>
      </c>
      <c r="J26" s="7" t="s">
        <v>42</v>
      </c>
    </row>
    <row r="27" spans="2:10" ht="18" x14ac:dyDescent="0.4">
      <c r="B27" s="8">
        <v>16</v>
      </c>
      <c r="C27" s="8" t="s">
        <v>37</v>
      </c>
      <c r="D27" s="9">
        <f t="shared" si="0"/>
        <v>1.3118475990934817E-3</v>
      </c>
      <c r="E27" s="9">
        <f t="shared" si="1"/>
        <v>0.99672038100226634</v>
      </c>
    </row>
    <row r="28" spans="2:10" ht="18" x14ac:dyDescent="0.4">
      <c r="B28" s="8">
        <v>17</v>
      </c>
      <c r="C28" s="8" t="s">
        <v>38</v>
      </c>
      <c r="D28" s="9">
        <f t="shared" si="0"/>
        <v>9.3703399935248692E-4</v>
      </c>
      <c r="E28" s="9">
        <f t="shared" si="1"/>
        <v>0.99765741500161886</v>
      </c>
    </row>
    <row r="29" spans="2:10" ht="18" x14ac:dyDescent="0.4">
      <c r="B29" s="8">
        <v>18</v>
      </c>
      <c r="C29" s="8" t="s">
        <v>39</v>
      </c>
      <c r="D29" s="9">
        <f t="shared" si="0"/>
        <v>6.6930999953749074E-4</v>
      </c>
      <c r="E29" s="9">
        <f t="shared" si="1"/>
        <v>0.99832672500115638</v>
      </c>
    </row>
    <row r="30" spans="2:10" ht="18" x14ac:dyDescent="0.4">
      <c r="B30" s="8">
        <v>19</v>
      </c>
      <c r="C30" s="8" t="s">
        <v>40</v>
      </c>
      <c r="D30" s="9">
        <f t="shared" si="0"/>
        <v>4.7807857109820768E-4</v>
      </c>
      <c r="E30" s="9">
        <f t="shared" si="1"/>
        <v>0.99880480357225454</v>
      </c>
    </row>
    <row r="31" spans="2:10" ht="18" x14ac:dyDescent="0.4">
      <c r="B31" s="8">
        <v>20</v>
      </c>
      <c r="C31" s="8" t="s">
        <v>41</v>
      </c>
      <c r="D31" s="9">
        <f t="shared" si="0"/>
        <v>3.4148469364157693E-4</v>
      </c>
      <c r="E31" s="9">
        <f t="shared" si="1"/>
        <v>0.99914628826589613</v>
      </c>
    </row>
  </sheetData>
  <mergeCells count="2">
    <mergeCell ref="C1:I1"/>
    <mergeCell ref="C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FCB7-EE57-4192-A1E6-39A5A6C30CDC}">
  <dimension ref="B1:N32"/>
  <sheetViews>
    <sheetView workbookViewId="0">
      <selection activeCell="L27" sqref="L27"/>
    </sheetView>
  </sheetViews>
  <sheetFormatPr baseColWidth="10" defaultRowHeight="14.4" x14ac:dyDescent="0.3"/>
  <cols>
    <col min="1" max="1" width="7.44140625" customWidth="1"/>
    <col min="2" max="2" width="16" customWidth="1"/>
    <col min="8" max="8" width="20.5546875" bestFit="1" customWidth="1"/>
    <col min="9" max="9" width="11.6640625" bestFit="1" customWidth="1"/>
    <col min="12" max="12" width="13.6640625" customWidth="1"/>
  </cols>
  <sheetData>
    <row r="1" spans="2:11" ht="31.2" x14ac:dyDescent="0.6">
      <c r="C1" s="67" t="s">
        <v>5</v>
      </c>
      <c r="D1" s="67"/>
      <c r="E1" s="67"/>
      <c r="F1" s="67"/>
      <c r="G1" s="67"/>
      <c r="H1" s="67"/>
      <c r="I1" s="67"/>
    </row>
    <row r="2" spans="2:11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11" ht="15.6" x14ac:dyDescent="0.3">
      <c r="B4" s="10" t="s">
        <v>0</v>
      </c>
      <c r="C4" s="8">
        <v>9</v>
      </c>
      <c r="D4" s="3" t="s">
        <v>2</v>
      </c>
      <c r="E4" s="3"/>
    </row>
    <row r="5" spans="2:11" ht="15.6" x14ac:dyDescent="0.3">
      <c r="B5" s="10" t="s">
        <v>6</v>
      </c>
      <c r="C5" s="8">
        <v>12</v>
      </c>
      <c r="D5" s="3" t="s">
        <v>3</v>
      </c>
      <c r="E5" s="3"/>
    </row>
    <row r="6" spans="2:11" ht="15.6" x14ac:dyDescent="0.3">
      <c r="B6" s="10" t="s">
        <v>1</v>
      </c>
      <c r="C6" s="8">
        <v>1</v>
      </c>
      <c r="D6" s="3" t="s">
        <v>4</v>
      </c>
      <c r="E6" s="3"/>
    </row>
    <row r="8" spans="2:11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</row>
    <row r="9" spans="2:11" ht="15.6" x14ac:dyDescent="0.3">
      <c r="C9" s="3" t="s">
        <v>7</v>
      </c>
      <c r="G9" s="3"/>
      <c r="H9" s="3"/>
      <c r="I9" s="3"/>
      <c r="J9" s="3"/>
    </row>
    <row r="10" spans="2:11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</row>
    <row r="11" spans="2:11" ht="18" x14ac:dyDescent="0.4">
      <c r="B11" s="8">
        <v>0</v>
      </c>
      <c r="C11" s="8" t="s">
        <v>21</v>
      </c>
      <c r="D11" s="9">
        <f>1-(lambda/miu)</f>
        <v>0.25</v>
      </c>
      <c r="E11" s="9">
        <f>Psubindice0</f>
        <v>0.25</v>
      </c>
      <c r="G11" s="10" t="s">
        <v>12</v>
      </c>
      <c r="H11" s="9">
        <f>lambda/miu</f>
        <v>0.75</v>
      </c>
      <c r="I11" s="3"/>
      <c r="J11" s="3"/>
    </row>
    <row r="12" spans="2:11" ht="18" x14ac:dyDescent="0.4">
      <c r="B12" s="8">
        <v>1</v>
      </c>
      <c r="C12" s="8" t="s">
        <v>22</v>
      </c>
      <c r="D12" s="9">
        <f t="shared" ref="D12:D31" si="0">ro^B12*Psubindice0</f>
        <v>0.1875</v>
      </c>
      <c r="E12" s="9">
        <f>SUM(D12,E11)</f>
        <v>0.4375</v>
      </c>
      <c r="G12" s="3"/>
      <c r="H12" s="3"/>
      <c r="I12" s="3"/>
      <c r="J12" s="3"/>
    </row>
    <row r="13" spans="2:11" ht="18" x14ac:dyDescent="0.4">
      <c r="B13" s="8">
        <v>2</v>
      </c>
      <c r="C13" s="8" t="s">
        <v>23</v>
      </c>
      <c r="D13" s="9">
        <f t="shared" si="0"/>
        <v>0.140625</v>
      </c>
      <c r="E13" s="9">
        <f t="shared" ref="E13:E31" si="1">SUM(D13,E12)</f>
        <v>0.578125</v>
      </c>
      <c r="G13" s="3" t="s">
        <v>15</v>
      </c>
      <c r="H13" s="3"/>
      <c r="I13" s="3"/>
      <c r="J13" s="12"/>
      <c r="K13" s="5"/>
    </row>
    <row r="14" spans="2:11" ht="18" x14ac:dyDescent="0.4">
      <c r="B14" s="8">
        <v>3</v>
      </c>
      <c r="C14" s="8" t="s">
        <v>24</v>
      </c>
      <c r="D14" s="9">
        <f t="shared" si="0"/>
        <v>0.10546875</v>
      </c>
      <c r="E14" s="9">
        <f t="shared" si="1"/>
        <v>0.68359375</v>
      </c>
      <c r="G14" s="10" t="s">
        <v>16</v>
      </c>
      <c r="H14" s="13">
        <f>(lambda^2)/(miu*(miu-lambda))</f>
        <v>2.25</v>
      </c>
      <c r="I14" s="3"/>
      <c r="J14" s="12"/>
      <c r="K14" s="6"/>
    </row>
    <row r="15" spans="2:11" ht="18" x14ac:dyDescent="0.4">
      <c r="B15" s="8">
        <v>4</v>
      </c>
      <c r="C15" s="8" t="s">
        <v>25</v>
      </c>
      <c r="D15" s="9">
        <f t="shared" si="0"/>
        <v>7.91015625E-2</v>
      </c>
      <c r="E15" s="9">
        <f t="shared" si="1"/>
        <v>0.7626953125</v>
      </c>
      <c r="G15" s="3"/>
      <c r="H15" s="3"/>
      <c r="I15" s="3"/>
    </row>
    <row r="16" spans="2:11" ht="18" x14ac:dyDescent="0.4">
      <c r="B16" s="8">
        <v>5</v>
      </c>
      <c r="C16" s="8" t="s">
        <v>26</v>
      </c>
      <c r="D16" s="9">
        <f t="shared" si="0"/>
        <v>5.9326171875E-2</v>
      </c>
      <c r="E16" s="9">
        <f t="shared" si="1"/>
        <v>0.822021484375</v>
      </c>
      <c r="G16" s="3" t="s">
        <v>20</v>
      </c>
      <c r="H16" s="3"/>
      <c r="I16" s="3"/>
    </row>
    <row r="17" spans="2:14" ht="18" x14ac:dyDescent="0.4">
      <c r="B17" s="8">
        <v>6</v>
      </c>
      <c r="C17" s="8" t="s">
        <v>27</v>
      </c>
      <c r="D17" s="9">
        <f t="shared" si="0"/>
        <v>4.449462890625E-2</v>
      </c>
      <c r="E17" s="9">
        <f t="shared" si="1"/>
        <v>0.86651611328125</v>
      </c>
      <c r="G17" s="10" t="s">
        <v>17</v>
      </c>
      <c r="H17" s="13">
        <f>(lambda)/(miu-lambda)</f>
        <v>3</v>
      </c>
      <c r="I17" s="3"/>
      <c r="J17" s="24"/>
      <c r="L17" s="25"/>
    </row>
    <row r="18" spans="2:14" ht="18" x14ac:dyDescent="0.4">
      <c r="B18" s="8">
        <v>7</v>
      </c>
      <c r="C18" s="8" t="s">
        <v>28</v>
      </c>
      <c r="D18" s="9">
        <f t="shared" si="0"/>
        <v>3.33709716796875E-2</v>
      </c>
      <c r="E18" s="9">
        <f t="shared" si="1"/>
        <v>0.8998870849609375</v>
      </c>
      <c r="G18" s="3"/>
      <c r="H18" s="3"/>
      <c r="I18" s="3"/>
    </row>
    <row r="19" spans="2:14" ht="18" x14ac:dyDescent="0.4">
      <c r="B19" s="8">
        <v>8</v>
      </c>
      <c r="C19" s="8" t="s">
        <v>29</v>
      </c>
      <c r="D19" s="9">
        <f t="shared" si="0"/>
        <v>2.5028228759765625E-2</v>
      </c>
      <c r="E19" s="9">
        <f t="shared" si="1"/>
        <v>0.92491531372070313</v>
      </c>
      <c r="G19" s="3" t="s">
        <v>18</v>
      </c>
      <c r="H19" s="3"/>
      <c r="I19" s="3"/>
      <c r="J19" s="3"/>
    </row>
    <row r="20" spans="2:14" ht="18" x14ac:dyDescent="0.4">
      <c r="B20" s="8">
        <v>9</v>
      </c>
      <c r="C20" s="8" t="s">
        <v>30</v>
      </c>
      <c r="D20" s="9">
        <f t="shared" si="0"/>
        <v>1.8771171569824219E-2</v>
      </c>
      <c r="E20" s="9">
        <f t="shared" si="1"/>
        <v>0.94368648529052734</v>
      </c>
      <c r="G20" s="10" t="s">
        <v>13</v>
      </c>
      <c r="H20" s="14">
        <f>lambda/(miu*(miu-lambda))</f>
        <v>0.25</v>
      </c>
      <c r="I20" s="7">
        <f>60*H20</f>
        <v>15</v>
      </c>
      <c r="J20" s="7" t="s">
        <v>42</v>
      </c>
      <c r="K20" s="19"/>
      <c r="L20" s="18"/>
      <c r="M20" s="18"/>
      <c r="N20" s="24"/>
    </row>
    <row r="21" spans="2:14" ht="18" x14ac:dyDescent="0.4">
      <c r="B21" s="8">
        <v>10</v>
      </c>
      <c r="C21" s="8" t="s">
        <v>31</v>
      </c>
      <c r="D21" s="9">
        <f t="shared" si="0"/>
        <v>1.4078378677368164E-2</v>
      </c>
      <c r="E21" s="9">
        <f t="shared" si="1"/>
        <v>0.95776486396789551</v>
      </c>
      <c r="G21" s="3"/>
      <c r="H21" s="3"/>
      <c r="I21" s="3"/>
      <c r="J21" s="3"/>
      <c r="L21" s="18"/>
      <c r="M21" s="18"/>
      <c r="N21" s="24"/>
    </row>
    <row r="22" spans="2:14" ht="18" x14ac:dyDescent="0.4">
      <c r="B22" s="8">
        <v>11</v>
      </c>
      <c r="C22" s="8" t="s">
        <v>32</v>
      </c>
      <c r="D22" s="9">
        <f t="shared" si="0"/>
        <v>1.0558784008026123E-2</v>
      </c>
      <c r="E22" s="9">
        <f t="shared" si="1"/>
        <v>0.96832364797592163</v>
      </c>
      <c r="G22" s="3" t="s">
        <v>19</v>
      </c>
      <c r="H22" s="3"/>
      <c r="I22" s="3"/>
      <c r="J22" s="3"/>
    </row>
    <row r="23" spans="2:14" ht="18" x14ac:dyDescent="0.4">
      <c r="B23" s="8">
        <v>12</v>
      </c>
      <c r="C23" s="8" t="s">
        <v>33</v>
      </c>
      <c r="D23" s="9">
        <f t="shared" si="0"/>
        <v>7.9190880060195923E-3</v>
      </c>
      <c r="E23" s="9">
        <f t="shared" si="1"/>
        <v>0.97624273598194122</v>
      </c>
      <c r="G23" s="10" t="s">
        <v>14</v>
      </c>
      <c r="H23" s="15">
        <f>1/(miu-lambda)</f>
        <v>0.33333333333333331</v>
      </c>
      <c r="I23" s="7">
        <f>60*H23</f>
        <v>20</v>
      </c>
      <c r="J23" s="7" t="s">
        <v>42</v>
      </c>
      <c r="K23" s="20"/>
    </row>
    <row r="24" spans="2:14" ht="18" x14ac:dyDescent="0.4">
      <c r="B24" s="8">
        <v>13</v>
      </c>
      <c r="C24" s="8" t="s">
        <v>34</v>
      </c>
      <c r="D24" s="9">
        <f t="shared" si="0"/>
        <v>5.9393160045146942E-3</v>
      </c>
      <c r="E24" s="9">
        <f t="shared" si="1"/>
        <v>0.98218205198645592</v>
      </c>
      <c r="H24" s="4"/>
    </row>
    <row r="25" spans="2:14" ht="18" x14ac:dyDescent="0.4">
      <c r="B25" s="8">
        <v>14</v>
      </c>
      <c r="C25" s="8" t="s">
        <v>35</v>
      </c>
      <c r="D25" s="9">
        <f t="shared" si="0"/>
        <v>4.4544870033860207E-3</v>
      </c>
      <c r="E25" s="9">
        <f t="shared" si="1"/>
        <v>0.98663653898984194</v>
      </c>
      <c r="G25" s="3" t="s">
        <v>45</v>
      </c>
      <c r="H25" s="3"/>
      <c r="I25" s="3"/>
      <c r="J25" s="3"/>
    </row>
    <row r="26" spans="2:14" ht="18" x14ac:dyDescent="0.4">
      <c r="B26" s="8">
        <v>15</v>
      </c>
      <c r="C26" s="8" t="s">
        <v>36</v>
      </c>
      <c r="D26" s="9">
        <f t="shared" si="0"/>
        <v>3.3408652525395155E-3</v>
      </c>
      <c r="E26" s="9">
        <f t="shared" si="1"/>
        <v>0.98997740424238145</v>
      </c>
      <c r="G26" s="16" t="s">
        <v>43</v>
      </c>
      <c r="H26" s="17">
        <f>H23-H20</f>
        <v>8.3333333333333315E-2</v>
      </c>
      <c r="I26" s="7">
        <f>60*H26</f>
        <v>4.9999999999999991</v>
      </c>
      <c r="J26" s="7" t="s">
        <v>42</v>
      </c>
      <c r="K26" s="20"/>
    </row>
    <row r="27" spans="2:14" ht="18" x14ac:dyDescent="0.4">
      <c r="B27" s="8">
        <v>16</v>
      </c>
      <c r="C27" s="8" t="s">
        <v>37</v>
      </c>
      <c r="D27" s="9">
        <f t="shared" si="0"/>
        <v>2.5056489394046366E-3</v>
      </c>
      <c r="E27" s="9">
        <f t="shared" si="1"/>
        <v>0.99248305318178609</v>
      </c>
    </row>
    <row r="28" spans="2:14" ht="18" x14ac:dyDescent="0.4">
      <c r="B28" s="8">
        <v>17</v>
      </c>
      <c r="C28" s="8" t="s">
        <v>38</v>
      </c>
      <c r="D28" s="9">
        <f t="shared" si="0"/>
        <v>1.8792367045534775E-3</v>
      </c>
      <c r="E28" s="9">
        <f t="shared" si="1"/>
        <v>0.99436228988633957</v>
      </c>
      <c r="H28" s="3"/>
    </row>
    <row r="29" spans="2:14" ht="18" x14ac:dyDescent="0.4">
      <c r="B29" s="8">
        <v>18</v>
      </c>
      <c r="C29" s="8" t="s">
        <v>39</v>
      </c>
      <c r="D29" s="9">
        <f t="shared" si="0"/>
        <v>1.4094275284151081E-3</v>
      </c>
      <c r="E29" s="9">
        <f t="shared" si="1"/>
        <v>0.99577171741475468</v>
      </c>
      <c r="H29" s="3"/>
      <c r="I29" s="18"/>
      <c r="J29" s="18"/>
    </row>
    <row r="30" spans="2:14" ht="18" x14ac:dyDescent="0.4">
      <c r="B30" s="8">
        <v>19</v>
      </c>
      <c r="C30" s="8" t="s">
        <v>40</v>
      </c>
      <c r="D30" s="9">
        <f t="shared" si="0"/>
        <v>1.0570706463113311E-3</v>
      </c>
      <c r="E30" s="9">
        <f t="shared" si="1"/>
        <v>0.99682878806106601</v>
      </c>
      <c r="H30" s="3"/>
      <c r="I30" s="18"/>
      <c r="J30" s="18"/>
    </row>
    <row r="31" spans="2:14" ht="18" x14ac:dyDescent="0.4">
      <c r="B31" s="8">
        <v>20</v>
      </c>
      <c r="C31" s="8" t="s">
        <v>41</v>
      </c>
      <c r="D31" s="9">
        <f t="shared" si="0"/>
        <v>7.9280298473349831E-4</v>
      </c>
      <c r="E31" s="9">
        <f t="shared" si="1"/>
        <v>0.99762159104579951</v>
      </c>
    </row>
    <row r="32" spans="2:14" x14ac:dyDescent="0.3">
      <c r="H32" s="21"/>
      <c r="I32" s="23"/>
      <c r="J32" s="22"/>
    </row>
  </sheetData>
  <mergeCells count="2">
    <mergeCell ref="C1:I1"/>
    <mergeCell ref="C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B7BB-DF74-40ED-B348-9CE02624D913}">
  <dimension ref="B1:O32"/>
  <sheetViews>
    <sheetView workbookViewId="0">
      <selection activeCell="H13" sqref="H13"/>
    </sheetView>
  </sheetViews>
  <sheetFormatPr baseColWidth="10" defaultRowHeight="14.4" x14ac:dyDescent="0.3"/>
  <cols>
    <col min="1" max="1" width="7.44140625" customWidth="1"/>
    <col min="2" max="2" width="16" customWidth="1"/>
    <col min="8" max="8" width="21.33203125" bestFit="1" customWidth="1"/>
    <col min="9" max="9" width="11.6640625" bestFit="1" customWidth="1"/>
    <col min="12" max="12" width="13.6640625" customWidth="1"/>
    <col min="15" max="15" width="4.5546875" customWidth="1"/>
  </cols>
  <sheetData>
    <row r="1" spans="2:11" ht="31.2" x14ac:dyDescent="0.6">
      <c r="C1" s="67" t="s">
        <v>5</v>
      </c>
      <c r="D1" s="67"/>
      <c r="E1" s="67"/>
      <c r="F1" s="67"/>
      <c r="G1" s="67"/>
      <c r="H1" s="67"/>
      <c r="I1" s="67"/>
    </row>
    <row r="2" spans="2:11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11" ht="15.6" x14ac:dyDescent="0.3">
      <c r="B4" s="10" t="s">
        <v>0</v>
      </c>
      <c r="C4" s="8">
        <v>1</v>
      </c>
      <c r="D4" s="3" t="s">
        <v>2</v>
      </c>
      <c r="E4" s="3"/>
    </row>
    <row r="5" spans="2:11" ht="15.6" x14ac:dyDescent="0.3">
      <c r="B5" s="10" t="s">
        <v>6</v>
      </c>
      <c r="C5" s="8">
        <v>1.8</v>
      </c>
      <c r="D5" s="3" t="s">
        <v>3</v>
      </c>
      <c r="E5" s="3"/>
    </row>
    <row r="6" spans="2:11" ht="15.6" x14ac:dyDescent="0.3">
      <c r="B6" s="10" t="s">
        <v>1</v>
      </c>
      <c r="C6" s="8">
        <v>1</v>
      </c>
      <c r="D6" s="3" t="s">
        <v>4</v>
      </c>
      <c r="E6" s="3"/>
    </row>
    <row r="8" spans="2:11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</row>
    <row r="9" spans="2:11" ht="15.6" x14ac:dyDescent="0.3">
      <c r="C9" s="3" t="s">
        <v>7</v>
      </c>
      <c r="G9" s="3"/>
      <c r="H9" s="3"/>
      <c r="I9" s="3"/>
      <c r="J9" s="3"/>
    </row>
    <row r="10" spans="2:11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</row>
    <row r="11" spans="2:11" ht="18" x14ac:dyDescent="0.4">
      <c r="B11" s="8">
        <v>0</v>
      </c>
      <c r="C11" s="8" t="s">
        <v>21</v>
      </c>
      <c r="D11" s="9">
        <f>1-(lambda/miu)</f>
        <v>0.44444444444444442</v>
      </c>
      <c r="E11" s="9">
        <f>Psubindice0</f>
        <v>0.44444444444444442</v>
      </c>
      <c r="G11" s="10" t="s">
        <v>12</v>
      </c>
      <c r="H11" s="9">
        <f>lambda/miu</f>
        <v>0.55555555555555558</v>
      </c>
      <c r="I11" s="3"/>
      <c r="J11" s="3"/>
    </row>
    <row r="12" spans="2:11" ht="18" x14ac:dyDescent="0.4">
      <c r="B12" s="8">
        <v>1</v>
      </c>
      <c r="C12" s="8" t="s">
        <v>22</v>
      </c>
      <c r="D12" s="9">
        <f t="shared" ref="D12:D31" si="0">ro^B12*Psubindice0</f>
        <v>0.24691358024691357</v>
      </c>
      <c r="E12" s="9">
        <f>SUM(D12,E11)</f>
        <v>0.69135802469135799</v>
      </c>
      <c r="G12" s="3"/>
      <c r="H12" s="3"/>
      <c r="I12" s="3"/>
      <c r="J12" s="3"/>
    </row>
    <row r="13" spans="2:11" ht="18" x14ac:dyDescent="0.4">
      <c r="B13" s="8">
        <v>2</v>
      </c>
      <c r="C13" s="8" t="s">
        <v>23</v>
      </c>
      <c r="D13" s="9">
        <f t="shared" si="0"/>
        <v>0.13717421124828533</v>
      </c>
      <c r="E13" s="9">
        <f t="shared" ref="E13:E31" si="1">SUM(D13,E12)</f>
        <v>0.82853223593964331</v>
      </c>
      <c r="G13" s="3" t="s">
        <v>15</v>
      </c>
      <c r="H13" s="3"/>
      <c r="I13" s="3"/>
      <c r="J13" s="12"/>
      <c r="K13" s="5"/>
    </row>
    <row r="14" spans="2:11" ht="18" x14ac:dyDescent="0.4">
      <c r="B14" s="8">
        <v>3</v>
      </c>
      <c r="C14" s="8" t="s">
        <v>24</v>
      </c>
      <c r="D14" s="9">
        <f t="shared" si="0"/>
        <v>7.6207895137936299E-2</v>
      </c>
      <c r="E14" s="9">
        <f t="shared" si="1"/>
        <v>0.90474013107757956</v>
      </c>
      <c r="G14" s="10" t="s">
        <v>16</v>
      </c>
      <c r="H14" s="13">
        <f>(lambda^2)/(miu*(miu-lambda))</f>
        <v>0.69444444444444431</v>
      </c>
      <c r="I14" s="3"/>
      <c r="J14" s="12"/>
      <c r="K14" s="6"/>
    </row>
    <row r="15" spans="2:11" ht="18" x14ac:dyDescent="0.4">
      <c r="B15" s="8">
        <v>4</v>
      </c>
      <c r="C15" s="8" t="s">
        <v>25</v>
      </c>
      <c r="D15" s="9">
        <f t="shared" si="0"/>
        <v>4.2337719521075727E-2</v>
      </c>
      <c r="E15" s="9">
        <f t="shared" si="1"/>
        <v>0.94707785059865524</v>
      </c>
      <c r="G15" s="3"/>
      <c r="H15" s="3"/>
      <c r="I15" s="3"/>
    </row>
    <row r="16" spans="2:11" ht="18" x14ac:dyDescent="0.4">
      <c r="B16" s="8">
        <v>5</v>
      </c>
      <c r="C16" s="8" t="s">
        <v>26</v>
      </c>
      <c r="D16" s="9">
        <f t="shared" si="0"/>
        <v>2.3520955289486514E-2</v>
      </c>
      <c r="E16" s="9">
        <f t="shared" si="1"/>
        <v>0.97059880588814174</v>
      </c>
      <c r="G16" s="3" t="s">
        <v>20</v>
      </c>
      <c r="H16" s="3"/>
      <c r="I16" s="3"/>
    </row>
    <row r="17" spans="2:15" ht="18" x14ac:dyDescent="0.4">
      <c r="B17" s="8">
        <v>6</v>
      </c>
      <c r="C17" s="8" t="s">
        <v>27</v>
      </c>
      <c r="D17" s="9">
        <f t="shared" si="0"/>
        <v>1.3067197383048065E-2</v>
      </c>
      <c r="E17" s="9">
        <f t="shared" si="1"/>
        <v>0.9836660032711898</v>
      </c>
      <c r="G17" s="10" t="s">
        <v>17</v>
      </c>
      <c r="H17" s="13">
        <f>(lambda)/(miu-lambda)</f>
        <v>1.25</v>
      </c>
      <c r="I17" s="3"/>
      <c r="J17" s="24">
        <f>H17*250</f>
        <v>312.5</v>
      </c>
      <c r="K17">
        <v>20</v>
      </c>
      <c r="L17" s="25">
        <f>J17+K17</f>
        <v>332.5</v>
      </c>
    </row>
    <row r="18" spans="2:15" ht="18" x14ac:dyDescent="0.4">
      <c r="B18" s="8">
        <v>7</v>
      </c>
      <c r="C18" s="8" t="s">
        <v>28</v>
      </c>
      <c r="D18" s="9">
        <f t="shared" si="0"/>
        <v>7.2595541016933695E-3</v>
      </c>
      <c r="E18" s="9">
        <f t="shared" si="1"/>
        <v>0.99092555737288313</v>
      </c>
      <c r="G18" s="3"/>
      <c r="H18" s="3"/>
      <c r="I18" s="3"/>
    </row>
    <row r="19" spans="2:15" ht="18" x14ac:dyDescent="0.4">
      <c r="B19" s="8">
        <v>8</v>
      </c>
      <c r="C19" s="8" t="s">
        <v>29</v>
      </c>
      <c r="D19" s="9">
        <f t="shared" si="0"/>
        <v>4.0330856120518723E-3</v>
      </c>
      <c r="E19" s="9">
        <f t="shared" si="1"/>
        <v>0.99495864298493497</v>
      </c>
      <c r="G19" s="3" t="s">
        <v>18</v>
      </c>
      <c r="H19" s="3"/>
      <c r="I19" s="3"/>
      <c r="J19" s="3"/>
    </row>
    <row r="20" spans="2:15" ht="18" x14ac:dyDescent="0.4">
      <c r="B20" s="8">
        <v>9</v>
      </c>
      <c r="C20" s="8" t="s">
        <v>30</v>
      </c>
      <c r="D20" s="9">
        <f t="shared" si="0"/>
        <v>2.2406031178065955E-3</v>
      </c>
      <c r="E20" s="9">
        <f t="shared" si="1"/>
        <v>0.99719924610274158</v>
      </c>
      <c r="G20" s="10" t="s">
        <v>13</v>
      </c>
      <c r="H20" s="14">
        <f>lambda/(miu*(miu-lambda))</f>
        <v>0.69444444444444431</v>
      </c>
      <c r="I20" s="7">
        <f>60*H20</f>
        <v>41.666666666666657</v>
      </c>
      <c r="J20" s="7" t="s">
        <v>42</v>
      </c>
      <c r="K20" s="19"/>
      <c r="L20" s="18">
        <v>312.5</v>
      </c>
      <c r="M20" s="18">
        <v>20</v>
      </c>
      <c r="N20" s="24">
        <v>332.5</v>
      </c>
      <c r="O20" t="s">
        <v>46</v>
      </c>
    </row>
    <row r="21" spans="2:15" ht="18" x14ac:dyDescent="0.4">
      <c r="B21" s="8">
        <v>10</v>
      </c>
      <c r="C21" s="8" t="s">
        <v>31</v>
      </c>
      <c r="D21" s="9">
        <f t="shared" si="0"/>
        <v>1.2447795098925534E-3</v>
      </c>
      <c r="E21" s="9">
        <f t="shared" si="1"/>
        <v>0.99844402561263412</v>
      </c>
      <c r="G21" s="3"/>
      <c r="H21" s="3"/>
      <c r="I21" s="3"/>
      <c r="J21" s="3"/>
      <c r="L21" s="18">
        <v>625.00000000000011</v>
      </c>
      <c r="M21" s="18">
        <v>15</v>
      </c>
      <c r="N21" s="24">
        <v>640.00000000000011</v>
      </c>
      <c r="O21" t="s">
        <v>47</v>
      </c>
    </row>
    <row r="22" spans="2:15" ht="18" x14ac:dyDescent="0.4">
      <c r="B22" s="8">
        <v>11</v>
      </c>
      <c r="C22" s="8" t="s">
        <v>32</v>
      </c>
      <c r="D22" s="9">
        <f t="shared" si="0"/>
        <v>6.9154417216252967E-4</v>
      </c>
      <c r="E22" s="9">
        <f t="shared" si="1"/>
        <v>0.99913556978479667</v>
      </c>
      <c r="G22" s="3" t="s">
        <v>19</v>
      </c>
      <c r="H22" s="3"/>
      <c r="I22" s="3"/>
      <c r="J22" s="3"/>
    </row>
    <row r="23" spans="2:15" ht="18" x14ac:dyDescent="0.4">
      <c r="B23" s="8">
        <v>12</v>
      </c>
      <c r="C23" s="8" t="s">
        <v>33</v>
      </c>
      <c r="D23" s="9">
        <f t="shared" si="0"/>
        <v>3.8419120675696093E-4</v>
      </c>
      <c r="E23" s="9">
        <f t="shared" si="1"/>
        <v>0.9995197609915536</v>
      </c>
      <c r="G23" s="10" t="s">
        <v>14</v>
      </c>
      <c r="H23" s="15">
        <f>1/(miu-lambda)</f>
        <v>1.25</v>
      </c>
      <c r="I23" s="7">
        <f>60*H23</f>
        <v>75</v>
      </c>
      <c r="J23" s="7" t="s">
        <v>42</v>
      </c>
      <c r="K23" s="20"/>
    </row>
    <row r="24" spans="2:15" ht="18" x14ac:dyDescent="0.4">
      <c r="B24" s="8">
        <v>13</v>
      </c>
      <c r="C24" s="8" t="s">
        <v>34</v>
      </c>
      <c r="D24" s="9">
        <f t="shared" si="0"/>
        <v>2.1343955930942275E-4</v>
      </c>
      <c r="E24" s="9">
        <f t="shared" si="1"/>
        <v>0.99973320055086301</v>
      </c>
      <c r="H24" s="4"/>
    </row>
    <row r="25" spans="2:15" ht="18" x14ac:dyDescent="0.4">
      <c r="B25" s="8">
        <v>14</v>
      </c>
      <c r="C25" s="8" t="s">
        <v>35</v>
      </c>
      <c r="D25" s="9">
        <f t="shared" si="0"/>
        <v>1.1857753294967932E-4</v>
      </c>
      <c r="E25" s="9">
        <f t="shared" si="1"/>
        <v>0.99985177808381265</v>
      </c>
      <c r="G25" s="3" t="s">
        <v>45</v>
      </c>
      <c r="H25" s="3"/>
      <c r="I25" s="3"/>
      <c r="J25" s="3"/>
    </row>
    <row r="26" spans="2:15" ht="18" x14ac:dyDescent="0.4">
      <c r="B26" s="8">
        <v>15</v>
      </c>
      <c r="C26" s="8" t="s">
        <v>36</v>
      </c>
      <c r="D26" s="9">
        <f t="shared" si="0"/>
        <v>6.5876407194266279E-5</v>
      </c>
      <c r="E26" s="9">
        <f t="shared" si="1"/>
        <v>0.99991765449100689</v>
      </c>
      <c r="G26" s="16" t="s">
        <v>43</v>
      </c>
      <c r="H26" s="17">
        <f>H23-H20</f>
        <v>0.55555555555555569</v>
      </c>
      <c r="I26" s="7">
        <f>60*H26</f>
        <v>33.333333333333343</v>
      </c>
      <c r="J26" s="7" t="s">
        <v>42</v>
      </c>
      <c r="K26" s="20"/>
    </row>
    <row r="27" spans="2:15" ht="18" x14ac:dyDescent="0.4">
      <c r="B27" s="8">
        <v>16</v>
      </c>
      <c r="C27" s="8" t="s">
        <v>37</v>
      </c>
      <c r="D27" s="9">
        <f t="shared" si="0"/>
        <v>3.6598003996814602E-5</v>
      </c>
      <c r="E27" s="9">
        <f t="shared" si="1"/>
        <v>0.99995425249500369</v>
      </c>
    </row>
    <row r="28" spans="2:15" ht="18" x14ac:dyDescent="0.4">
      <c r="B28" s="8">
        <v>17</v>
      </c>
      <c r="C28" s="8" t="s">
        <v>38</v>
      </c>
      <c r="D28" s="9">
        <f t="shared" si="0"/>
        <v>2.0332224442674784E-5</v>
      </c>
      <c r="E28" s="9">
        <f t="shared" si="1"/>
        <v>0.99997458471944634</v>
      </c>
      <c r="H28" s="3"/>
    </row>
    <row r="29" spans="2:15" ht="18" x14ac:dyDescent="0.4">
      <c r="B29" s="8">
        <v>18</v>
      </c>
      <c r="C29" s="8" t="s">
        <v>39</v>
      </c>
      <c r="D29" s="9">
        <f t="shared" si="0"/>
        <v>1.1295680245930434E-5</v>
      </c>
      <c r="E29" s="9">
        <f t="shared" si="1"/>
        <v>0.99998588039969227</v>
      </c>
      <c r="H29" s="3"/>
      <c r="I29" s="18"/>
      <c r="J29" s="18"/>
    </row>
    <row r="30" spans="2:15" ht="18" x14ac:dyDescent="0.4">
      <c r="B30" s="8">
        <v>19</v>
      </c>
      <c r="C30" s="8" t="s">
        <v>40</v>
      </c>
      <c r="D30" s="9">
        <f t="shared" si="0"/>
        <v>6.2753779144057976E-6</v>
      </c>
      <c r="E30" s="9">
        <f t="shared" si="1"/>
        <v>0.99999215577760669</v>
      </c>
      <c r="H30" s="3"/>
      <c r="I30" s="18"/>
      <c r="J30" s="18"/>
    </row>
    <row r="31" spans="2:15" ht="18" x14ac:dyDescent="0.4">
      <c r="B31" s="8">
        <v>20</v>
      </c>
      <c r="C31" s="8" t="s">
        <v>41</v>
      </c>
      <c r="D31" s="9">
        <f t="shared" si="0"/>
        <v>3.4863210635587769E-6</v>
      </c>
      <c r="E31" s="9">
        <f t="shared" si="1"/>
        <v>0.9999956420986702</v>
      </c>
    </row>
    <row r="32" spans="2:15" x14ac:dyDescent="0.3">
      <c r="H32" s="21"/>
      <c r="I32" s="23"/>
      <c r="J32" s="22"/>
    </row>
  </sheetData>
  <mergeCells count="2">
    <mergeCell ref="C1:I1"/>
    <mergeCell ref="C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9C26-6E76-4320-B0FF-30EF6C12A7C6}">
  <dimension ref="B1:AB31"/>
  <sheetViews>
    <sheetView zoomScale="115" zoomScaleNormal="115" workbookViewId="0">
      <selection activeCell="K17" sqref="K17"/>
    </sheetView>
  </sheetViews>
  <sheetFormatPr baseColWidth="10" defaultRowHeight="14.4" x14ac:dyDescent="0.3"/>
  <cols>
    <col min="1" max="1" width="7.44140625" customWidth="1"/>
    <col min="2" max="2" width="16" customWidth="1"/>
    <col min="8" max="8" width="14.6640625" customWidth="1"/>
    <col min="9" max="9" width="11.6640625" bestFit="1" customWidth="1"/>
    <col min="12" max="12" width="21.5546875" bestFit="1" customWidth="1"/>
    <col min="13" max="28" width="11" customWidth="1"/>
  </cols>
  <sheetData>
    <row r="1" spans="2:28" ht="31.2" x14ac:dyDescent="0.6">
      <c r="C1" s="67" t="s">
        <v>5</v>
      </c>
      <c r="D1" s="67"/>
      <c r="E1" s="67"/>
      <c r="F1" s="67"/>
      <c r="G1" s="67"/>
      <c r="H1" s="67"/>
      <c r="I1" s="67"/>
    </row>
    <row r="2" spans="2:28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28" ht="15.6" x14ac:dyDescent="0.3">
      <c r="B4" s="10" t="s">
        <v>0</v>
      </c>
      <c r="C4" s="8">
        <v>2</v>
      </c>
      <c r="D4" s="3" t="s">
        <v>2</v>
      </c>
      <c r="E4" s="3"/>
    </row>
    <row r="5" spans="2:28" ht="15.6" x14ac:dyDescent="0.3">
      <c r="B5" s="10" t="s">
        <v>6</v>
      </c>
      <c r="C5" s="8">
        <v>5</v>
      </c>
      <c r="D5" s="3" t="s">
        <v>3</v>
      </c>
      <c r="E5" s="3"/>
    </row>
    <row r="6" spans="2:28" ht="15.6" x14ac:dyDescent="0.3">
      <c r="B6" s="10" t="s">
        <v>1</v>
      </c>
      <c r="C6" s="8">
        <v>1</v>
      </c>
      <c r="D6" s="3" t="s">
        <v>4</v>
      </c>
      <c r="E6" s="3"/>
      <c r="M6" t="s">
        <v>49</v>
      </c>
      <c r="N6" s="18">
        <v>500</v>
      </c>
    </row>
    <row r="7" spans="2:28" x14ac:dyDescent="0.3">
      <c r="M7" t="s">
        <v>50</v>
      </c>
      <c r="N7" s="18">
        <v>2000</v>
      </c>
    </row>
    <row r="8" spans="2:28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  <c r="U8" s="61"/>
      <c r="V8" s="61"/>
      <c r="W8" s="61"/>
      <c r="X8" s="61"/>
    </row>
    <row r="9" spans="2:28" ht="15.6" x14ac:dyDescent="0.3">
      <c r="C9" s="3" t="s">
        <v>7</v>
      </c>
      <c r="G9" s="3"/>
      <c r="H9" s="3"/>
      <c r="I9" s="3"/>
      <c r="J9" s="3"/>
      <c r="L9" t="s">
        <v>48</v>
      </c>
      <c r="M9" s="27">
        <v>3</v>
      </c>
      <c r="N9" s="21"/>
      <c r="O9" s="21"/>
      <c r="P9" s="34">
        <f>M9*N6</f>
        <v>1500</v>
      </c>
      <c r="Q9" s="27">
        <v>4</v>
      </c>
      <c r="R9" s="21"/>
      <c r="S9" s="21"/>
      <c r="T9" s="34">
        <f>N6*Q9</f>
        <v>2000</v>
      </c>
      <c r="U9" s="27">
        <v>5</v>
      </c>
      <c r="V9" s="21"/>
      <c r="W9" s="21"/>
      <c r="X9" s="34">
        <f>N6*U9</f>
        <v>2500</v>
      </c>
      <c r="Y9" s="27">
        <v>6</v>
      </c>
      <c r="Z9" s="21"/>
      <c r="AA9" s="21"/>
      <c r="AB9" s="38">
        <f>Y9*N6</f>
        <v>3000</v>
      </c>
    </row>
    <row r="10" spans="2:28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  <c r="M10" s="29" t="s">
        <v>11</v>
      </c>
      <c r="N10" s="4"/>
      <c r="O10" s="4"/>
      <c r="P10" s="30"/>
      <c r="Q10" s="29" t="s">
        <v>11</v>
      </c>
      <c r="R10" s="4"/>
      <c r="S10" s="4"/>
      <c r="T10" s="30"/>
      <c r="U10" s="29" t="s">
        <v>11</v>
      </c>
      <c r="V10" s="4"/>
      <c r="W10" s="4"/>
      <c r="X10" s="30"/>
      <c r="Y10" s="29" t="s">
        <v>11</v>
      </c>
      <c r="Z10" s="4"/>
      <c r="AA10" s="4"/>
      <c r="AB10" s="30"/>
    </row>
    <row r="11" spans="2:28" ht="18" x14ac:dyDescent="0.4">
      <c r="B11" s="8">
        <v>0</v>
      </c>
      <c r="C11" s="8" t="s">
        <v>21</v>
      </c>
      <c r="D11" s="9">
        <f>1-(lambda/miu)</f>
        <v>0.6</v>
      </c>
      <c r="E11" s="9">
        <f>Psubindice0</f>
        <v>0.6</v>
      </c>
      <c r="G11" s="10" t="s">
        <v>12</v>
      </c>
      <c r="H11" s="9">
        <f>lambda/miu</f>
        <v>0.4</v>
      </c>
      <c r="I11" s="3"/>
      <c r="J11" s="63">
        <f>miu*500</f>
        <v>2500</v>
      </c>
      <c r="M11" s="29" t="s">
        <v>12</v>
      </c>
      <c r="N11" s="4">
        <v>0.66666666666666663</v>
      </c>
      <c r="O11" s="4"/>
      <c r="P11" s="30"/>
      <c r="Q11" s="29" t="s">
        <v>12</v>
      </c>
      <c r="R11" s="4">
        <v>0.5</v>
      </c>
      <c r="S11" s="4"/>
      <c r="T11" s="30"/>
      <c r="U11" s="29" t="s">
        <v>12</v>
      </c>
      <c r="V11" s="4">
        <v>0.4</v>
      </c>
      <c r="W11" s="4"/>
      <c r="X11" s="30"/>
      <c r="Y11" s="29" t="s">
        <v>12</v>
      </c>
      <c r="Z11" s="4">
        <v>0.33333333333333331</v>
      </c>
      <c r="AA11" s="4"/>
      <c r="AB11" s="30"/>
    </row>
    <row r="12" spans="2:28" ht="18" x14ac:dyDescent="0.4">
      <c r="B12" s="8">
        <v>1</v>
      </c>
      <c r="C12" s="8" t="s">
        <v>22</v>
      </c>
      <c r="D12" s="9">
        <f t="shared" ref="D12:D31" si="0">ro^B12*Psubindice0</f>
        <v>0.24</v>
      </c>
      <c r="E12" s="9">
        <f>SUM(D12,E11)</f>
        <v>0.84</v>
      </c>
      <c r="G12" s="3"/>
      <c r="H12" s="3"/>
      <c r="I12" s="3"/>
      <c r="J12" s="3"/>
      <c r="M12" s="29"/>
      <c r="N12" s="4"/>
      <c r="O12" s="4"/>
      <c r="P12" s="30"/>
      <c r="Q12" s="29"/>
      <c r="R12" s="4"/>
      <c r="S12" s="4"/>
      <c r="T12" s="30"/>
      <c r="U12" s="29"/>
      <c r="V12" s="4"/>
      <c r="W12" s="4"/>
      <c r="X12" s="30"/>
      <c r="Y12" s="29"/>
      <c r="Z12" s="4"/>
      <c r="AA12" s="4"/>
      <c r="AB12" s="30"/>
    </row>
    <row r="13" spans="2:28" ht="18" x14ac:dyDescent="0.4">
      <c r="B13" s="8">
        <v>2</v>
      </c>
      <c r="C13" s="8" t="s">
        <v>23</v>
      </c>
      <c r="D13" s="9">
        <f t="shared" si="0"/>
        <v>9.6000000000000016E-2</v>
      </c>
      <c r="E13" s="9">
        <f t="shared" ref="E13:E31" si="1">SUM(D13,E12)</f>
        <v>0.93599999999999994</v>
      </c>
      <c r="G13" s="3" t="s">
        <v>15</v>
      </c>
      <c r="H13" s="3"/>
      <c r="I13" s="3"/>
      <c r="J13" s="12"/>
      <c r="K13" s="5"/>
      <c r="M13" s="29" t="s">
        <v>15</v>
      </c>
      <c r="N13" s="4"/>
      <c r="O13" s="4"/>
      <c r="P13" s="30"/>
      <c r="Q13" s="29" t="s">
        <v>15</v>
      </c>
      <c r="R13" s="4"/>
      <c r="S13" s="4"/>
      <c r="T13" s="30"/>
      <c r="U13" s="29" t="s">
        <v>15</v>
      </c>
      <c r="V13" s="4"/>
      <c r="W13" s="4"/>
      <c r="X13" s="30"/>
      <c r="Y13" s="29" t="s">
        <v>15</v>
      </c>
      <c r="Z13" s="4"/>
      <c r="AA13" s="4"/>
      <c r="AB13" s="30"/>
    </row>
    <row r="14" spans="2:28" ht="18" x14ac:dyDescent="0.4">
      <c r="B14" s="8">
        <v>3</v>
      </c>
      <c r="C14" s="8" t="s">
        <v>24</v>
      </c>
      <c r="D14" s="9">
        <f t="shared" si="0"/>
        <v>3.8400000000000011E-2</v>
      </c>
      <c r="E14" s="9">
        <f t="shared" si="1"/>
        <v>0.97439999999999993</v>
      </c>
      <c r="G14" s="10" t="s">
        <v>16</v>
      </c>
      <c r="H14" s="13">
        <f>(lambda^2)/(miu*(miu-lambda))</f>
        <v>0.26666666666666666</v>
      </c>
      <c r="I14" s="3"/>
      <c r="J14" s="64">
        <f>SUM(J11,I17)</f>
        <v>3833.333333333333</v>
      </c>
      <c r="K14" s="6"/>
      <c r="M14" s="29" t="s">
        <v>16</v>
      </c>
      <c r="N14" s="4">
        <v>1.3333333333333333</v>
      </c>
      <c r="O14" s="4"/>
      <c r="P14" s="30"/>
      <c r="Q14" s="29" t="s">
        <v>16</v>
      </c>
      <c r="R14" s="4">
        <v>0.5</v>
      </c>
      <c r="S14" s="4"/>
      <c r="T14" s="30"/>
      <c r="U14" s="29" t="s">
        <v>16</v>
      </c>
      <c r="V14" s="4">
        <v>0.26666666666666666</v>
      </c>
      <c r="W14" s="4"/>
      <c r="X14" s="30"/>
      <c r="Y14" s="29" t="s">
        <v>16</v>
      </c>
      <c r="Z14" s="4">
        <v>0.16666666666666666</v>
      </c>
      <c r="AA14" s="4"/>
      <c r="AB14" s="30"/>
    </row>
    <row r="15" spans="2:28" ht="18" x14ac:dyDescent="0.4">
      <c r="B15" s="8">
        <v>4</v>
      </c>
      <c r="C15" s="8" t="s">
        <v>25</v>
      </c>
      <c r="D15" s="9">
        <f t="shared" si="0"/>
        <v>1.5360000000000006E-2</v>
      </c>
      <c r="E15" s="9">
        <f t="shared" si="1"/>
        <v>0.98975999999999997</v>
      </c>
      <c r="G15" s="3"/>
      <c r="H15" s="3"/>
      <c r="I15" s="3"/>
      <c r="J15" s="3"/>
      <c r="M15" s="29"/>
      <c r="N15" s="4"/>
      <c r="O15" s="4"/>
      <c r="P15" s="30"/>
      <c r="Q15" s="29"/>
      <c r="R15" s="4"/>
      <c r="S15" s="4"/>
      <c r="T15" s="30"/>
      <c r="U15" s="29"/>
      <c r="V15" s="4"/>
      <c r="W15" s="4"/>
      <c r="X15" s="30"/>
      <c r="Y15" s="29"/>
      <c r="Z15" s="4"/>
      <c r="AA15" s="4"/>
      <c r="AB15" s="30"/>
    </row>
    <row r="16" spans="2:28" ht="18" x14ac:dyDescent="0.4">
      <c r="B16" s="8">
        <v>5</v>
      </c>
      <c r="C16" s="8" t="s">
        <v>26</v>
      </c>
      <c r="D16" s="9">
        <f t="shared" si="0"/>
        <v>6.1440000000000036E-3</v>
      </c>
      <c r="E16" s="9">
        <f t="shared" si="1"/>
        <v>0.99590400000000001</v>
      </c>
      <c r="G16" s="3" t="s">
        <v>20</v>
      </c>
      <c r="H16" s="3"/>
      <c r="I16" s="3"/>
      <c r="J16" s="3"/>
      <c r="M16" s="29" t="s">
        <v>20</v>
      </c>
      <c r="N16" s="4"/>
      <c r="O16" s="4"/>
      <c r="P16" s="30"/>
      <c r="Q16" s="29" t="s">
        <v>20</v>
      </c>
      <c r="R16" s="4"/>
      <c r="S16" s="4"/>
      <c r="T16" s="30"/>
      <c r="U16" s="29" t="s">
        <v>20</v>
      </c>
      <c r="V16" s="4"/>
      <c r="W16" s="4"/>
      <c r="X16" s="30"/>
      <c r="Y16" s="29" t="s">
        <v>20</v>
      </c>
      <c r="Z16" s="4"/>
      <c r="AA16" s="4"/>
      <c r="AB16" s="30"/>
    </row>
    <row r="17" spans="2:28" ht="18" x14ac:dyDescent="0.4">
      <c r="B17" s="8">
        <v>6</v>
      </c>
      <c r="C17" s="8" t="s">
        <v>27</v>
      </c>
      <c r="D17" s="9">
        <f t="shared" si="0"/>
        <v>2.4576000000000012E-3</v>
      </c>
      <c r="E17" s="9">
        <f t="shared" si="1"/>
        <v>0.99836159999999996</v>
      </c>
      <c r="G17" s="10" t="s">
        <v>17</v>
      </c>
      <c r="H17" s="13">
        <f>(lambda)/(miu-lambda)</f>
        <v>0.66666666666666663</v>
      </c>
      <c r="I17" s="62">
        <f>H17*2000</f>
        <v>1333.3333333333333</v>
      </c>
      <c r="J17" s="3"/>
      <c r="M17" s="29" t="s">
        <v>17</v>
      </c>
      <c r="N17" s="4">
        <v>2</v>
      </c>
      <c r="O17" s="4"/>
      <c r="P17" s="35">
        <f>N7*N17</f>
        <v>4000</v>
      </c>
      <c r="Q17" s="29" t="s">
        <v>17</v>
      </c>
      <c r="R17" s="4">
        <v>1</v>
      </c>
      <c r="S17" s="4"/>
      <c r="T17" s="35">
        <f>N7*R17</f>
        <v>2000</v>
      </c>
      <c r="U17" s="29" t="s">
        <v>17</v>
      </c>
      <c r="V17" s="4">
        <v>0.66666666666666663</v>
      </c>
      <c r="W17" s="4"/>
      <c r="X17" s="35">
        <f>N7*V17</f>
        <v>1333.3333333333333</v>
      </c>
      <c r="Y17" s="29" t="s">
        <v>17</v>
      </c>
      <c r="Z17" s="4">
        <v>0.5</v>
      </c>
      <c r="AA17" s="4"/>
      <c r="AB17" s="37">
        <f>N7*Z17</f>
        <v>1000</v>
      </c>
    </row>
    <row r="18" spans="2:28" ht="18" x14ac:dyDescent="0.4">
      <c r="B18" s="8">
        <v>7</v>
      </c>
      <c r="C18" s="8" t="s">
        <v>28</v>
      </c>
      <c r="D18" s="9">
        <f t="shared" si="0"/>
        <v>9.8304000000000078E-4</v>
      </c>
      <c r="E18" s="9">
        <f t="shared" si="1"/>
        <v>0.99934464000000001</v>
      </c>
      <c r="G18" s="3"/>
      <c r="H18" s="3"/>
      <c r="I18" s="3"/>
      <c r="J18" s="3"/>
      <c r="M18" s="29"/>
      <c r="N18" s="4"/>
      <c r="O18" s="4"/>
      <c r="P18" s="30"/>
      <c r="Q18" s="29"/>
      <c r="R18" s="4"/>
      <c r="S18" s="4"/>
      <c r="T18" s="30"/>
      <c r="U18" s="29"/>
      <c r="V18" s="4"/>
      <c r="W18" s="4"/>
      <c r="X18" s="30"/>
      <c r="Y18" s="29"/>
      <c r="Z18" s="4"/>
      <c r="AA18" s="4"/>
      <c r="AB18" s="30"/>
    </row>
    <row r="19" spans="2:28" ht="18" x14ac:dyDescent="0.4">
      <c r="B19" s="8">
        <v>8</v>
      </c>
      <c r="C19" s="8" t="s">
        <v>29</v>
      </c>
      <c r="D19" s="9">
        <f t="shared" si="0"/>
        <v>3.9321600000000032E-4</v>
      </c>
      <c r="E19" s="9">
        <f t="shared" si="1"/>
        <v>0.99973785599999998</v>
      </c>
      <c r="G19" s="3" t="s">
        <v>18</v>
      </c>
      <c r="H19" s="3"/>
      <c r="I19" s="3"/>
      <c r="J19" s="3"/>
      <c r="M19" s="29" t="s">
        <v>18</v>
      </c>
      <c r="N19" s="4"/>
      <c r="O19" s="4"/>
      <c r="P19" s="30"/>
      <c r="Q19" s="29" t="s">
        <v>18</v>
      </c>
      <c r="R19" s="4"/>
      <c r="S19" s="4"/>
      <c r="T19" s="30"/>
      <c r="U19" s="29" t="s">
        <v>18</v>
      </c>
      <c r="V19" s="4"/>
      <c r="W19" s="4"/>
      <c r="X19" s="30"/>
      <c r="Y19" s="29" t="s">
        <v>18</v>
      </c>
      <c r="Z19" s="4"/>
      <c r="AA19" s="4"/>
      <c r="AB19" s="30"/>
    </row>
    <row r="20" spans="2:28" ht="18" x14ac:dyDescent="0.4">
      <c r="B20" s="8">
        <v>9</v>
      </c>
      <c r="C20" s="8" t="s">
        <v>30</v>
      </c>
      <c r="D20" s="9">
        <f t="shared" si="0"/>
        <v>1.5728640000000013E-4</v>
      </c>
      <c r="E20" s="9">
        <f t="shared" si="1"/>
        <v>0.99989514239999999</v>
      </c>
      <c r="G20" s="10" t="s">
        <v>13</v>
      </c>
      <c r="H20" s="14">
        <f>lambda/(miu*(miu-lambda))</f>
        <v>0.13333333333333333</v>
      </c>
      <c r="I20" s="7">
        <f>60*H20</f>
        <v>8</v>
      </c>
      <c r="J20" s="7" t="s">
        <v>42</v>
      </c>
      <c r="M20" s="29" t="s">
        <v>13</v>
      </c>
      <c r="N20" s="4">
        <v>0.66666666666666663</v>
      </c>
      <c r="O20" s="4">
        <v>40</v>
      </c>
      <c r="P20" s="30" t="s">
        <v>42</v>
      </c>
      <c r="Q20" s="29" t="s">
        <v>13</v>
      </c>
      <c r="R20" s="4">
        <v>0.25</v>
      </c>
      <c r="S20" s="4">
        <v>15</v>
      </c>
      <c r="T20" s="30" t="s">
        <v>42</v>
      </c>
      <c r="U20" s="29" t="s">
        <v>13</v>
      </c>
      <c r="V20" s="4">
        <v>0.13333333333333333</v>
      </c>
      <c r="W20" s="4">
        <v>8</v>
      </c>
      <c r="X20" s="30" t="s">
        <v>42</v>
      </c>
      <c r="Y20" s="29" t="s">
        <v>13</v>
      </c>
      <c r="Z20" s="4">
        <v>8.3333333333333329E-2</v>
      </c>
      <c r="AA20" s="4">
        <v>5</v>
      </c>
      <c r="AB20" s="30" t="s">
        <v>42</v>
      </c>
    </row>
    <row r="21" spans="2:28" ht="18" x14ac:dyDescent="0.4">
      <c r="B21" s="8">
        <v>10</v>
      </c>
      <c r="C21" s="8" t="s">
        <v>31</v>
      </c>
      <c r="D21" s="9">
        <f t="shared" si="0"/>
        <v>6.2914560000000067E-5</v>
      </c>
      <c r="E21" s="9">
        <f t="shared" si="1"/>
        <v>0.99995805695999995</v>
      </c>
      <c r="G21" s="3"/>
      <c r="H21" s="3"/>
      <c r="I21" s="3"/>
      <c r="J21" s="3"/>
      <c r="M21" s="29"/>
      <c r="N21" s="4"/>
      <c r="O21" s="4"/>
      <c r="P21" s="30"/>
      <c r="Q21" s="29"/>
      <c r="R21" s="4"/>
      <c r="S21" s="4"/>
      <c r="T21" s="30"/>
      <c r="U21" s="29"/>
      <c r="V21" s="4"/>
      <c r="W21" s="4"/>
      <c r="X21" s="30"/>
      <c r="Y21" s="29"/>
      <c r="Z21" s="4"/>
      <c r="AA21" s="4"/>
      <c r="AB21" s="30"/>
    </row>
    <row r="22" spans="2:28" ht="18" x14ac:dyDescent="0.4">
      <c r="B22" s="8">
        <v>11</v>
      </c>
      <c r="C22" s="8" t="s">
        <v>32</v>
      </c>
      <c r="D22" s="9">
        <f t="shared" si="0"/>
        <v>2.5165824000000025E-5</v>
      </c>
      <c r="E22" s="9">
        <f t="shared" si="1"/>
        <v>0.99998322278399998</v>
      </c>
      <c r="G22" s="3" t="s">
        <v>19</v>
      </c>
      <c r="H22" s="3"/>
      <c r="I22" s="3"/>
      <c r="J22" s="3"/>
      <c r="M22" s="29" t="s">
        <v>19</v>
      </c>
      <c r="N22" s="4"/>
      <c r="O22" s="4"/>
      <c r="P22" s="30"/>
      <c r="Q22" s="29" t="s">
        <v>19</v>
      </c>
      <c r="R22" s="4"/>
      <c r="S22" s="4"/>
      <c r="T22" s="30"/>
      <c r="U22" s="29" t="s">
        <v>19</v>
      </c>
      <c r="V22" s="4"/>
      <c r="W22" s="4"/>
      <c r="X22" s="30"/>
      <c r="Y22" s="29" t="s">
        <v>19</v>
      </c>
      <c r="Z22" s="4"/>
      <c r="AA22" s="4"/>
      <c r="AB22" s="30"/>
    </row>
    <row r="23" spans="2:28" ht="18" x14ac:dyDescent="0.4">
      <c r="B23" s="8">
        <v>12</v>
      </c>
      <c r="C23" s="8" t="s">
        <v>33</v>
      </c>
      <c r="D23" s="9">
        <f t="shared" si="0"/>
        <v>1.0066329600000013E-5</v>
      </c>
      <c r="E23" s="9">
        <f t="shared" si="1"/>
        <v>0.99999328911359997</v>
      </c>
      <c r="G23" s="10" t="s">
        <v>14</v>
      </c>
      <c r="H23" s="15">
        <f>1/(miu-lambda)</f>
        <v>0.33333333333333331</v>
      </c>
      <c r="I23" s="7">
        <f>60*H23</f>
        <v>20</v>
      </c>
      <c r="J23" s="7" t="s">
        <v>42</v>
      </c>
      <c r="M23" s="29" t="s">
        <v>14</v>
      </c>
      <c r="N23" s="4">
        <v>1</v>
      </c>
      <c r="O23" s="4">
        <v>60</v>
      </c>
      <c r="P23" s="30" t="s">
        <v>42</v>
      </c>
      <c r="Q23" s="29" t="s">
        <v>14</v>
      </c>
      <c r="R23" s="4">
        <v>0.5</v>
      </c>
      <c r="S23" s="4">
        <v>30</v>
      </c>
      <c r="T23" s="30" t="s">
        <v>42</v>
      </c>
      <c r="U23" s="29" t="s">
        <v>14</v>
      </c>
      <c r="V23" s="4">
        <v>0.33333333333333331</v>
      </c>
      <c r="W23" s="4">
        <v>20</v>
      </c>
      <c r="X23" s="30" t="s">
        <v>42</v>
      </c>
      <c r="Y23" s="29" t="s">
        <v>14</v>
      </c>
      <c r="Z23" s="4">
        <v>0.25</v>
      </c>
      <c r="AA23" s="4">
        <v>15</v>
      </c>
      <c r="AB23" s="30" t="s">
        <v>42</v>
      </c>
    </row>
    <row r="24" spans="2:28" ht="18" x14ac:dyDescent="0.4">
      <c r="B24" s="8">
        <v>13</v>
      </c>
      <c r="C24" s="8" t="s">
        <v>34</v>
      </c>
      <c r="D24" s="9">
        <f t="shared" si="0"/>
        <v>4.0265318400000057E-6</v>
      </c>
      <c r="E24" s="9">
        <f t="shared" si="1"/>
        <v>0.99999731564543992</v>
      </c>
      <c r="H24" s="4"/>
      <c r="M24" s="29"/>
      <c r="N24" s="4"/>
      <c r="O24" s="4"/>
      <c r="P24" s="30"/>
      <c r="Q24" s="29"/>
      <c r="R24" s="4"/>
      <c r="S24" s="4"/>
      <c r="T24" s="30"/>
      <c r="U24" s="29"/>
      <c r="V24" s="4"/>
      <c r="W24" s="4"/>
      <c r="X24" s="30"/>
      <c r="Y24" s="29"/>
      <c r="Z24" s="4"/>
      <c r="AA24" s="4"/>
      <c r="AB24" s="30"/>
    </row>
    <row r="25" spans="2:28" ht="18" x14ac:dyDescent="0.4">
      <c r="B25" s="8">
        <v>14</v>
      </c>
      <c r="C25" s="8" t="s">
        <v>35</v>
      </c>
      <c r="D25" s="9">
        <f t="shared" si="0"/>
        <v>1.6106127360000022E-6</v>
      </c>
      <c r="E25" s="9">
        <f t="shared" si="1"/>
        <v>0.99999892625817588</v>
      </c>
      <c r="G25" s="3" t="s">
        <v>45</v>
      </c>
      <c r="H25" s="3"/>
      <c r="I25" s="3"/>
      <c r="J25" s="3"/>
      <c r="M25" s="29" t="s">
        <v>45</v>
      </c>
      <c r="N25" s="4"/>
      <c r="O25" s="4"/>
      <c r="P25" s="30"/>
      <c r="Q25" s="29" t="s">
        <v>45</v>
      </c>
      <c r="R25" s="4"/>
      <c r="S25" s="4"/>
      <c r="T25" s="30"/>
      <c r="U25" s="29" t="s">
        <v>45</v>
      </c>
      <c r="V25" s="4"/>
      <c r="W25" s="4"/>
      <c r="X25" s="30"/>
      <c r="Y25" s="29" t="s">
        <v>45</v>
      </c>
      <c r="Z25" s="4"/>
      <c r="AA25" s="4"/>
      <c r="AB25" s="30"/>
    </row>
    <row r="26" spans="2:28" ht="18" x14ac:dyDescent="0.4">
      <c r="B26" s="8">
        <v>15</v>
      </c>
      <c r="C26" s="8" t="s">
        <v>36</v>
      </c>
      <c r="D26" s="9">
        <f t="shared" si="0"/>
        <v>6.4424509440000105E-7</v>
      </c>
      <c r="E26" s="9">
        <f t="shared" si="1"/>
        <v>0.99999957050327026</v>
      </c>
      <c r="G26" s="16" t="s">
        <v>43</v>
      </c>
      <c r="H26" s="26">
        <f>H23-H20</f>
        <v>0.19999999999999998</v>
      </c>
      <c r="I26" s="7">
        <f>60*H26</f>
        <v>11.999999999999998</v>
      </c>
      <c r="J26" s="7" t="s">
        <v>42</v>
      </c>
      <c r="M26" s="31" t="s">
        <v>43</v>
      </c>
      <c r="N26" s="32">
        <v>0.33333333333333337</v>
      </c>
      <c r="O26" s="32">
        <v>20.000000000000004</v>
      </c>
      <c r="P26" s="33" t="s">
        <v>42</v>
      </c>
      <c r="Q26" s="31" t="s">
        <v>43</v>
      </c>
      <c r="R26" s="32">
        <v>0.25</v>
      </c>
      <c r="S26" s="32">
        <v>15</v>
      </c>
      <c r="T26" s="33" t="s">
        <v>42</v>
      </c>
      <c r="U26" s="31" t="s">
        <v>43</v>
      </c>
      <c r="V26" s="32">
        <v>0.19999999999999998</v>
      </c>
      <c r="W26" s="32">
        <v>11.999999999999998</v>
      </c>
      <c r="X26" s="33" t="s">
        <v>42</v>
      </c>
      <c r="Y26" s="31" t="s">
        <v>43</v>
      </c>
      <c r="Z26" s="32">
        <v>0.16666666666666669</v>
      </c>
      <c r="AA26" s="32">
        <v>10.000000000000002</v>
      </c>
      <c r="AB26" s="33" t="s">
        <v>42</v>
      </c>
    </row>
    <row r="27" spans="2:28" ht="18" x14ac:dyDescent="0.4">
      <c r="B27" s="8">
        <v>16</v>
      </c>
      <c r="C27" s="8" t="s">
        <v>37</v>
      </c>
      <c r="D27" s="9">
        <f t="shared" si="0"/>
        <v>2.5769803776000043E-7</v>
      </c>
      <c r="E27" s="9">
        <f t="shared" si="1"/>
        <v>0.99999982820130806</v>
      </c>
      <c r="P27" s="36">
        <f>P9+P17</f>
        <v>5500</v>
      </c>
      <c r="T27" s="36">
        <f>T9+T17</f>
        <v>4000</v>
      </c>
      <c r="X27" s="39">
        <f>X9+X17</f>
        <v>3833.333333333333</v>
      </c>
      <c r="AB27" s="36">
        <f>AB9+AB17</f>
        <v>4000</v>
      </c>
    </row>
    <row r="28" spans="2:28" ht="18" x14ac:dyDescent="0.4">
      <c r="B28" s="8">
        <v>17</v>
      </c>
      <c r="C28" s="8" t="s">
        <v>38</v>
      </c>
      <c r="D28" s="9">
        <f t="shared" si="0"/>
        <v>1.0307921510400018E-7</v>
      </c>
      <c r="E28" s="9">
        <f t="shared" si="1"/>
        <v>0.99999993128052311</v>
      </c>
    </row>
    <row r="29" spans="2:28" ht="18" x14ac:dyDescent="0.4">
      <c r="B29" s="8">
        <v>18</v>
      </c>
      <c r="C29" s="8" t="s">
        <v>39</v>
      </c>
      <c r="D29" s="9">
        <f t="shared" si="0"/>
        <v>4.1231686041600072E-8</v>
      </c>
      <c r="E29" s="9">
        <f t="shared" si="1"/>
        <v>0.99999997251220918</v>
      </c>
    </row>
    <row r="30" spans="2:28" ht="18" x14ac:dyDescent="0.4">
      <c r="B30" s="8">
        <v>19</v>
      </c>
      <c r="C30" s="8" t="s">
        <v>40</v>
      </c>
      <c r="D30" s="9">
        <f t="shared" si="0"/>
        <v>1.6492674416640031E-8</v>
      </c>
      <c r="E30" s="9">
        <f t="shared" si="1"/>
        <v>0.99999998900488363</v>
      </c>
    </row>
    <row r="31" spans="2:28" ht="18" x14ac:dyDescent="0.4">
      <c r="B31" s="8">
        <v>20</v>
      </c>
      <c r="C31" s="8" t="s">
        <v>41</v>
      </c>
      <c r="D31" s="9">
        <f t="shared" si="0"/>
        <v>6.5970697666560147E-9</v>
      </c>
      <c r="E31" s="9">
        <f t="shared" si="1"/>
        <v>0.99999999560195341</v>
      </c>
    </row>
  </sheetData>
  <mergeCells count="2">
    <mergeCell ref="C1:I1"/>
    <mergeCell ref="C2:I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F58E-3CD6-4678-82A8-3A533F68E419}">
  <dimension ref="B1:W32"/>
  <sheetViews>
    <sheetView workbookViewId="0">
      <selection activeCell="I20" sqref="I20"/>
    </sheetView>
  </sheetViews>
  <sheetFormatPr baseColWidth="10" defaultRowHeight="14.4" x14ac:dyDescent="0.3"/>
  <cols>
    <col min="1" max="1" width="7.44140625" customWidth="1"/>
    <col min="2" max="2" width="16" customWidth="1"/>
    <col min="8" max="8" width="23.33203125" customWidth="1"/>
    <col min="9" max="9" width="13" bestFit="1" customWidth="1"/>
    <col min="12" max="12" width="13.6640625" customWidth="1"/>
  </cols>
  <sheetData>
    <row r="1" spans="2:23" ht="31.2" x14ac:dyDescent="0.6">
      <c r="C1" s="67" t="s">
        <v>5</v>
      </c>
      <c r="D1" s="67"/>
      <c r="E1" s="67"/>
      <c r="F1" s="67"/>
      <c r="G1" s="67"/>
      <c r="H1" s="67"/>
      <c r="I1" s="67"/>
    </row>
    <row r="2" spans="2:23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4" spans="2:23" ht="15.6" x14ac:dyDescent="0.3">
      <c r="B4" s="10" t="s">
        <v>0</v>
      </c>
      <c r="C4" s="8">
        <v>30</v>
      </c>
      <c r="D4" s="3" t="s">
        <v>2</v>
      </c>
      <c r="E4" s="3"/>
    </row>
    <row r="5" spans="2:23" ht="15.6" x14ac:dyDescent="0.3">
      <c r="B5" s="10" t="s">
        <v>6</v>
      </c>
      <c r="C5" s="8">
        <v>49</v>
      </c>
      <c r="D5" s="3" t="s">
        <v>3</v>
      </c>
      <c r="E5" s="3"/>
    </row>
    <row r="6" spans="2:23" ht="15.6" x14ac:dyDescent="0.3">
      <c r="B6" s="10" t="s">
        <v>1</v>
      </c>
      <c r="C6" s="8">
        <v>1</v>
      </c>
      <c r="D6" s="3" t="s">
        <v>4</v>
      </c>
      <c r="E6" s="3"/>
    </row>
    <row r="8" spans="2:23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  <c r="K8" s="3" t="s">
        <v>3</v>
      </c>
    </row>
    <row r="9" spans="2:23" ht="15.6" x14ac:dyDescent="0.3">
      <c r="C9" s="3" t="s">
        <v>7</v>
      </c>
      <c r="G9" s="3"/>
      <c r="H9" s="3"/>
      <c r="I9" s="3"/>
      <c r="J9" s="3"/>
      <c r="L9" s="27">
        <v>31</v>
      </c>
      <c r="M9" s="21"/>
      <c r="N9" s="21"/>
      <c r="O9" s="28"/>
      <c r="P9" s="27">
        <v>41</v>
      </c>
      <c r="Q9" s="21"/>
      <c r="R9" s="21"/>
      <c r="S9" s="28"/>
      <c r="T9" s="27">
        <v>46</v>
      </c>
      <c r="U9" s="21"/>
      <c r="V9" s="21"/>
      <c r="W9" s="28"/>
    </row>
    <row r="10" spans="2:23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  <c r="L10" s="29" t="s">
        <v>18</v>
      </c>
      <c r="M10" s="4"/>
      <c r="N10" s="4"/>
      <c r="O10" s="30"/>
      <c r="P10" s="29" t="s">
        <v>18</v>
      </c>
      <c r="Q10" s="4"/>
      <c r="R10" s="4"/>
      <c r="S10" s="30"/>
      <c r="T10" s="29" t="s">
        <v>18</v>
      </c>
      <c r="U10" s="4"/>
      <c r="V10" s="4"/>
      <c r="W10" s="30"/>
    </row>
    <row r="11" spans="2:23" ht="18" x14ac:dyDescent="0.4">
      <c r="B11" s="8">
        <v>0</v>
      </c>
      <c r="C11" s="8" t="s">
        <v>21</v>
      </c>
      <c r="D11" s="9">
        <f>1-(lambda/miu)</f>
        <v>0.38775510204081631</v>
      </c>
      <c r="E11" s="9">
        <f>Psubindice0</f>
        <v>0.38775510204081631</v>
      </c>
      <c r="G11" s="10" t="s">
        <v>12</v>
      </c>
      <c r="H11" s="9">
        <f>lambda/miu</f>
        <v>0.61224489795918369</v>
      </c>
      <c r="I11" s="3"/>
      <c r="J11" s="3"/>
      <c r="L11" s="29" t="s">
        <v>13</v>
      </c>
      <c r="M11" s="4">
        <v>0.967741935483871</v>
      </c>
      <c r="N11" s="46">
        <v>58.064516129032256</v>
      </c>
      <c r="O11" s="30" t="s">
        <v>42</v>
      </c>
      <c r="P11" s="29" t="s">
        <v>13</v>
      </c>
      <c r="Q11" s="4">
        <v>6.6518847006651879E-2</v>
      </c>
      <c r="R11" s="46">
        <v>3.9911308203991127</v>
      </c>
      <c r="S11" s="30" t="s">
        <v>42</v>
      </c>
      <c r="T11" s="29" t="s">
        <v>13</v>
      </c>
      <c r="U11" s="4">
        <v>4.0760869565217392E-2</v>
      </c>
      <c r="V11" s="47">
        <v>2.4456521739130435</v>
      </c>
      <c r="W11" s="30" t="s">
        <v>42</v>
      </c>
    </row>
    <row r="12" spans="2:23" ht="18" x14ac:dyDescent="0.4">
      <c r="B12" s="8">
        <v>1</v>
      </c>
      <c r="C12" s="8" t="s">
        <v>22</v>
      </c>
      <c r="D12" s="9">
        <f t="shared" ref="D12:D31" si="0">ro^B12*Psubindice0</f>
        <v>0.23740108288213244</v>
      </c>
      <c r="E12" s="9">
        <f>SUM(D12,E11)</f>
        <v>0.62515618492294878</v>
      </c>
      <c r="G12" s="3"/>
      <c r="H12" s="3"/>
      <c r="I12" s="3"/>
      <c r="J12" s="3"/>
      <c r="L12" s="29"/>
      <c r="M12" s="4"/>
      <c r="N12" s="4"/>
      <c r="O12" s="30"/>
      <c r="P12" s="29"/>
      <c r="Q12" s="4"/>
      <c r="R12" s="4"/>
      <c r="S12" s="30"/>
      <c r="T12" s="29"/>
      <c r="U12" s="4"/>
      <c r="V12" s="4"/>
      <c r="W12" s="30"/>
    </row>
    <row r="13" spans="2:23" ht="18" x14ac:dyDescent="0.4">
      <c r="B13" s="8">
        <v>2</v>
      </c>
      <c r="C13" s="8" t="s">
        <v>23</v>
      </c>
      <c r="D13" s="9">
        <f t="shared" si="0"/>
        <v>0.14534760176457087</v>
      </c>
      <c r="E13" s="9">
        <f t="shared" ref="E13:E31" si="1">SUM(D13,E12)</f>
        <v>0.77050378668751962</v>
      </c>
      <c r="G13" s="3" t="s">
        <v>15</v>
      </c>
      <c r="H13" s="3"/>
      <c r="I13" s="3"/>
      <c r="J13" s="12"/>
      <c r="K13" s="5"/>
      <c r="L13" s="29" t="s">
        <v>19</v>
      </c>
      <c r="M13" s="4"/>
      <c r="N13" s="4"/>
      <c r="O13" s="30"/>
      <c r="P13" s="29" t="s">
        <v>19</v>
      </c>
      <c r="Q13" s="4"/>
      <c r="R13" s="4"/>
      <c r="S13" s="30"/>
      <c r="T13" s="29" t="s">
        <v>19</v>
      </c>
      <c r="U13" s="4"/>
      <c r="V13" s="4"/>
      <c r="W13" s="30"/>
    </row>
    <row r="14" spans="2:23" ht="18" x14ac:dyDescent="0.4">
      <c r="B14" s="8">
        <v>3</v>
      </c>
      <c r="C14" s="8" t="s">
        <v>24</v>
      </c>
      <c r="D14" s="9">
        <f t="shared" si="0"/>
        <v>8.8988327610961759E-2</v>
      </c>
      <c r="E14" s="9">
        <f t="shared" si="1"/>
        <v>0.85949211429848138</v>
      </c>
      <c r="G14" s="10" t="s">
        <v>16</v>
      </c>
      <c r="H14" s="13">
        <f>(lambda^2)/(miu*(miu-lambda))</f>
        <v>0.96670247046186897</v>
      </c>
      <c r="I14" s="3"/>
      <c r="J14" s="12"/>
      <c r="K14" s="6"/>
      <c r="L14" s="29" t="s">
        <v>14</v>
      </c>
      <c r="M14" s="4">
        <v>1</v>
      </c>
      <c r="N14" s="4">
        <v>60</v>
      </c>
      <c r="O14" s="30" t="s">
        <v>42</v>
      </c>
      <c r="P14" s="29" t="s">
        <v>14</v>
      </c>
      <c r="Q14" s="4">
        <v>9.0909090909090912E-2</v>
      </c>
      <c r="R14" s="4">
        <v>5.454545454545455</v>
      </c>
      <c r="S14" s="30" t="s">
        <v>42</v>
      </c>
      <c r="T14" s="29" t="s">
        <v>14</v>
      </c>
      <c r="U14" s="4">
        <v>6.25E-2</v>
      </c>
      <c r="V14" s="4">
        <v>3.75</v>
      </c>
      <c r="W14" s="30" t="s">
        <v>42</v>
      </c>
    </row>
    <row r="15" spans="2:23" ht="18" x14ac:dyDescent="0.4">
      <c r="B15" s="8">
        <v>4</v>
      </c>
      <c r="C15" s="8" t="s">
        <v>25</v>
      </c>
      <c r="D15" s="9">
        <f t="shared" si="0"/>
        <v>5.4482649557731688E-2</v>
      </c>
      <c r="E15" s="9">
        <f t="shared" si="1"/>
        <v>0.91397476385621301</v>
      </c>
      <c r="G15" s="3"/>
      <c r="H15" s="3"/>
      <c r="I15" s="3"/>
      <c r="L15" s="29"/>
      <c r="M15" s="4"/>
      <c r="N15" s="4"/>
      <c r="O15" s="30"/>
      <c r="P15" s="29"/>
      <c r="Q15" s="4"/>
      <c r="R15" s="4"/>
      <c r="S15" s="30"/>
      <c r="T15" s="29"/>
      <c r="U15" s="4"/>
      <c r="V15" s="4"/>
      <c r="W15" s="30"/>
    </row>
    <row r="16" spans="2:23" ht="18" x14ac:dyDescent="0.4">
      <c r="B16" s="8">
        <v>5</v>
      </c>
      <c r="C16" s="8" t="s">
        <v>26</v>
      </c>
      <c r="D16" s="9">
        <f t="shared" si="0"/>
        <v>3.3356724219019397E-2</v>
      </c>
      <c r="E16" s="9">
        <f t="shared" si="1"/>
        <v>0.94733148807523238</v>
      </c>
      <c r="G16" s="3" t="s">
        <v>20</v>
      </c>
      <c r="H16" s="3"/>
      <c r="I16" s="3"/>
      <c r="L16" s="29" t="s">
        <v>45</v>
      </c>
      <c r="M16" s="4"/>
      <c r="N16" s="4"/>
      <c r="O16" s="30"/>
      <c r="P16" s="29" t="s">
        <v>45</v>
      </c>
      <c r="Q16" s="4"/>
      <c r="R16" s="4"/>
      <c r="S16" s="30"/>
      <c r="T16" s="29" t="s">
        <v>45</v>
      </c>
      <c r="U16" s="4"/>
      <c r="V16" s="4"/>
      <c r="W16" s="30"/>
    </row>
    <row r="17" spans="2:23" ht="18" x14ac:dyDescent="0.4">
      <c r="B17" s="8">
        <v>6</v>
      </c>
      <c r="C17" s="8" t="s">
        <v>27</v>
      </c>
      <c r="D17" s="9">
        <f t="shared" si="0"/>
        <v>2.042248421572616E-2</v>
      </c>
      <c r="E17" s="9">
        <f t="shared" si="1"/>
        <v>0.9677539722909585</v>
      </c>
      <c r="G17" s="10" t="s">
        <v>17</v>
      </c>
      <c r="H17" s="13">
        <f>(lambda)/(miu-lambda)</f>
        <v>1.5789473684210527</v>
      </c>
      <c r="I17" s="3"/>
      <c r="J17" s="24"/>
      <c r="L17" s="41" t="s">
        <v>43</v>
      </c>
      <c r="M17" s="32">
        <v>3.2258064516129004E-2</v>
      </c>
      <c r="N17" s="32">
        <v>1.9354838709677402</v>
      </c>
      <c r="O17" s="33" t="s">
        <v>42</v>
      </c>
      <c r="P17" s="31" t="s">
        <v>43</v>
      </c>
      <c r="Q17" s="32">
        <v>2.4390243902439032E-2</v>
      </c>
      <c r="R17" s="32">
        <v>1.4634146341463419</v>
      </c>
      <c r="S17" s="33" t="s">
        <v>42</v>
      </c>
      <c r="T17" s="31" t="s">
        <v>43</v>
      </c>
      <c r="U17" s="32">
        <v>2.1739130434782608E-2</v>
      </c>
      <c r="V17" s="32">
        <v>1.3043478260869565</v>
      </c>
      <c r="W17" s="33" t="s">
        <v>42</v>
      </c>
    </row>
    <row r="18" spans="2:23" ht="18" x14ac:dyDescent="0.4">
      <c r="B18" s="8">
        <v>7</v>
      </c>
      <c r="C18" s="8" t="s">
        <v>28</v>
      </c>
      <c r="D18" s="9">
        <f t="shared" si="0"/>
        <v>1.2503561764730305E-2</v>
      </c>
      <c r="E18" s="9">
        <f t="shared" si="1"/>
        <v>0.98025753405568883</v>
      </c>
      <c r="G18" s="3"/>
      <c r="H18" s="3"/>
      <c r="I18" s="3"/>
    </row>
    <row r="19" spans="2:23" ht="18" x14ac:dyDescent="0.4">
      <c r="B19" s="8">
        <v>8</v>
      </c>
      <c r="C19" s="8" t="s">
        <v>29</v>
      </c>
      <c r="D19" s="9">
        <f t="shared" si="0"/>
        <v>7.6552418967736546E-3</v>
      </c>
      <c r="E19" s="9">
        <f t="shared" si="1"/>
        <v>0.98791277595246252</v>
      </c>
      <c r="G19" s="3" t="s">
        <v>18</v>
      </c>
      <c r="H19" s="3"/>
      <c r="I19" s="3"/>
      <c r="J19" s="3"/>
      <c r="L19" s="27">
        <v>48</v>
      </c>
      <c r="M19" s="21"/>
      <c r="N19" s="21"/>
      <c r="O19" s="28"/>
      <c r="P19" s="27">
        <v>49</v>
      </c>
      <c r="Q19" s="21"/>
      <c r="R19" s="21"/>
      <c r="S19" s="28"/>
      <c r="T19" s="27">
        <v>50</v>
      </c>
      <c r="U19" s="21"/>
      <c r="V19" s="21"/>
      <c r="W19" s="28"/>
    </row>
    <row r="20" spans="2:23" ht="18" x14ac:dyDescent="0.4">
      <c r="B20" s="8">
        <v>9</v>
      </c>
      <c r="C20" s="8" t="s">
        <v>30</v>
      </c>
      <c r="D20" s="9">
        <f t="shared" si="0"/>
        <v>4.6868827939430535E-3</v>
      </c>
      <c r="E20" s="9">
        <f t="shared" si="1"/>
        <v>0.99259965874640554</v>
      </c>
      <c r="G20" s="10" t="s">
        <v>13</v>
      </c>
      <c r="H20" s="14">
        <f>lambda/(miu*(miu-lambda))</f>
        <v>3.2223415682062301E-2</v>
      </c>
      <c r="I20" s="40">
        <f>60*H20</f>
        <v>1.9334049409237379</v>
      </c>
      <c r="J20" s="7" t="s">
        <v>42</v>
      </c>
      <c r="K20" s="19"/>
      <c r="L20" s="42" t="s">
        <v>18</v>
      </c>
      <c r="M20" s="43"/>
      <c r="N20" s="44"/>
      <c r="O20" s="30"/>
      <c r="P20" s="29" t="s">
        <v>18</v>
      </c>
      <c r="Q20" s="4"/>
      <c r="R20" s="4"/>
      <c r="S20" s="30"/>
      <c r="T20" s="29" t="s">
        <v>18</v>
      </c>
      <c r="U20" s="4"/>
      <c r="V20" s="4"/>
      <c r="W20" s="30"/>
    </row>
    <row r="21" spans="2:23" ht="18" x14ac:dyDescent="0.4">
      <c r="B21" s="8">
        <v>10</v>
      </c>
      <c r="C21" s="8" t="s">
        <v>31</v>
      </c>
      <c r="D21" s="9">
        <f t="shared" si="0"/>
        <v>2.8695200779243189E-3</v>
      </c>
      <c r="E21" s="9">
        <f t="shared" si="1"/>
        <v>0.99546917882432984</v>
      </c>
      <c r="G21" s="3"/>
      <c r="H21" s="3"/>
      <c r="I21" s="3"/>
      <c r="J21" s="3"/>
      <c r="L21" s="42" t="s">
        <v>13</v>
      </c>
      <c r="M21" s="43">
        <v>3.4722222222222224E-2</v>
      </c>
      <c r="N21" s="45">
        <v>2.0833333333333335</v>
      </c>
      <c r="O21" s="30" t="s">
        <v>42</v>
      </c>
      <c r="P21" s="29" t="s">
        <v>13</v>
      </c>
      <c r="Q21" s="4">
        <v>3.2223415682062301E-2</v>
      </c>
      <c r="R21" s="48">
        <v>1.9334049409237379</v>
      </c>
      <c r="S21" s="30" t="s">
        <v>42</v>
      </c>
      <c r="T21" s="29" t="s">
        <v>13</v>
      </c>
      <c r="U21" s="4">
        <v>0.03</v>
      </c>
      <c r="V21" s="47">
        <v>1.7999999999999998</v>
      </c>
      <c r="W21" s="30" t="s">
        <v>42</v>
      </c>
    </row>
    <row r="22" spans="2:23" ht="18" x14ac:dyDescent="0.4">
      <c r="B22" s="8">
        <v>11</v>
      </c>
      <c r="C22" s="8" t="s">
        <v>32</v>
      </c>
      <c r="D22" s="9">
        <f t="shared" si="0"/>
        <v>1.7568490273006036E-3</v>
      </c>
      <c r="E22" s="9">
        <f t="shared" si="1"/>
        <v>0.99722602785163039</v>
      </c>
      <c r="G22" s="3" t="s">
        <v>19</v>
      </c>
      <c r="H22" s="3"/>
      <c r="I22" s="3"/>
      <c r="J22" s="3"/>
      <c r="L22" s="29"/>
      <c r="M22" s="4"/>
      <c r="N22" s="4"/>
      <c r="O22" s="30"/>
      <c r="P22" s="29"/>
      <c r="Q22" s="4"/>
      <c r="R22" s="4"/>
      <c r="S22" s="30"/>
      <c r="T22" s="29"/>
      <c r="U22" s="4"/>
      <c r="V22" s="4"/>
      <c r="W22" s="30"/>
    </row>
    <row r="23" spans="2:23" ht="18" x14ac:dyDescent="0.4">
      <c r="B23" s="8">
        <v>12</v>
      </c>
      <c r="C23" s="8" t="s">
        <v>33</v>
      </c>
      <c r="D23" s="9">
        <f t="shared" si="0"/>
        <v>1.0756218534493489E-3</v>
      </c>
      <c r="E23" s="9">
        <f t="shared" si="1"/>
        <v>0.99830164970507973</v>
      </c>
      <c r="G23" s="10" t="s">
        <v>14</v>
      </c>
      <c r="H23" s="15">
        <f>1/(miu-lambda)</f>
        <v>5.2631578947368418E-2</v>
      </c>
      <c r="I23" s="7">
        <f>60*H23</f>
        <v>3.1578947368421053</v>
      </c>
      <c r="J23" s="7" t="s">
        <v>42</v>
      </c>
      <c r="K23" s="20"/>
      <c r="L23" s="29" t="s">
        <v>19</v>
      </c>
      <c r="M23" s="4"/>
      <c r="N23" s="4"/>
      <c r="O23" s="30"/>
      <c r="P23" s="29" t="s">
        <v>19</v>
      </c>
      <c r="Q23" s="4"/>
      <c r="R23" s="4"/>
      <c r="S23" s="30"/>
      <c r="T23" s="29" t="s">
        <v>19</v>
      </c>
      <c r="U23" s="4"/>
      <c r="V23" s="4"/>
      <c r="W23" s="30"/>
    </row>
    <row r="24" spans="2:23" ht="18" x14ac:dyDescent="0.4">
      <c r="B24" s="8">
        <v>13</v>
      </c>
      <c r="C24" s="8" t="s">
        <v>34</v>
      </c>
      <c r="D24" s="9">
        <f t="shared" si="0"/>
        <v>6.5854399190776462E-4</v>
      </c>
      <c r="E24" s="9">
        <f t="shared" si="1"/>
        <v>0.99896019369698752</v>
      </c>
      <c r="H24" s="4"/>
      <c r="L24" s="29" t="s">
        <v>14</v>
      </c>
      <c r="M24" s="4">
        <v>5.5555555555555552E-2</v>
      </c>
      <c r="N24" s="4">
        <v>3.333333333333333</v>
      </c>
      <c r="O24" s="30" t="s">
        <v>42</v>
      </c>
      <c r="P24" s="29" t="s">
        <v>14</v>
      </c>
      <c r="Q24" s="4">
        <v>5.2631578947368418E-2</v>
      </c>
      <c r="R24" s="4">
        <v>3.1578947368421053</v>
      </c>
      <c r="S24" s="30" t="s">
        <v>42</v>
      </c>
      <c r="T24" s="29" t="s">
        <v>14</v>
      </c>
      <c r="U24" s="4">
        <v>0.05</v>
      </c>
      <c r="V24" s="4">
        <v>3</v>
      </c>
      <c r="W24" s="30" t="s">
        <v>42</v>
      </c>
    </row>
    <row r="25" spans="2:23" ht="18" x14ac:dyDescent="0.4">
      <c r="B25" s="8">
        <v>14</v>
      </c>
      <c r="C25" s="8" t="s">
        <v>35</v>
      </c>
      <c r="D25" s="9">
        <f t="shared" si="0"/>
        <v>4.0319019912720284E-4</v>
      </c>
      <c r="E25" s="9">
        <f t="shared" si="1"/>
        <v>0.99936338389611468</v>
      </c>
      <c r="G25" s="3" t="s">
        <v>45</v>
      </c>
      <c r="H25" s="3"/>
      <c r="I25" s="3"/>
      <c r="J25" s="3"/>
      <c r="L25" s="29"/>
      <c r="M25" s="4"/>
      <c r="N25" s="4"/>
      <c r="O25" s="30"/>
      <c r="P25" s="29"/>
      <c r="Q25" s="4"/>
      <c r="R25" s="4"/>
      <c r="S25" s="30"/>
      <c r="T25" s="29"/>
      <c r="U25" s="4"/>
      <c r="V25" s="4"/>
      <c r="W25" s="30"/>
    </row>
    <row r="26" spans="2:23" ht="18" x14ac:dyDescent="0.4">
      <c r="B26" s="8">
        <v>15</v>
      </c>
      <c r="C26" s="8" t="s">
        <v>36</v>
      </c>
      <c r="D26" s="9">
        <f t="shared" si="0"/>
        <v>2.4685114232277723E-4</v>
      </c>
      <c r="E26" s="9">
        <f t="shared" si="1"/>
        <v>0.99961023503843749</v>
      </c>
      <c r="G26" s="16" t="s">
        <v>43</v>
      </c>
      <c r="H26" s="14">
        <f>H23-H20</f>
        <v>2.0408163265306117E-2</v>
      </c>
      <c r="I26" s="40">
        <f>60*H26</f>
        <v>1.2244897959183669</v>
      </c>
      <c r="J26" s="7" t="s">
        <v>42</v>
      </c>
      <c r="K26" s="20"/>
      <c r="L26" s="29" t="s">
        <v>45</v>
      </c>
      <c r="M26" s="4"/>
      <c r="N26" s="4"/>
      <c r="O26" s="30"/>
      <c r="P26" s="29" t="s">
        <v>45</v>
      </c>
      <c r="Q26" s="4"/>
      <c r="R26" s="4"/>
      <c r="S26" s="30"/>
      <c r="T26" s="29" t="s">
        <v>45</v>
      </c>
      <c r="U26" s="4"/>
      <c r="V26" s="4"/>
      <c r="W26" s="30"/>
    </row>
    <row r="27" spans="2:23" ht="18" x14ac:dyDescent="0.4">
      <c r="B27" s="8">
        <v>16</v>
      </c>
      <c r="C27" s="8" t="s">
        <v>37</v>
      </c>
      <c r="D27" s="9">
        <f t="shared" si="0"/>
        <v>1.5113335244251668E-4</v>
      </c>
      <c r="E27" s="9">
        <f t="shared" si="1"/>
        <v>0.99976136839088003</v>
      </c>
      <c r="L27" s="31" t="s">
        <v>43</v>
      </c>
      <c r="M27" s="32">
        <v>2.0833333333333329E-2</v>
      </c>
      <c r="N27" s="32">
        <v>1.2499999999999998</v>
      </c>
      <c r="O27" s="33" t="s">
        <v>42</v>
      </c>
      <c r="P27" s="31" t="s">
        <v>43</v>
      </c>
      <c r="Q27" s="32">
        <v>2.0408163265306117E-2</v>
      </c>
      <c r="R27" s="32">
        <v>1.2244897959183669</v>
      </c>
      <c r="S27" s="33" t="s">
        <v>42</v>
      </c>
      <c r="T27" s="31" t="s">
        <v>43</v>
      </c>
      <c r="U27" s="32">
        <v>2.0000000000000004E-2</v>
      </c>
      <c r="V27" s="32">
        <v>1.2000000000000002</v>
      </c>
      <c r="W27" s="33" t="s">
        <v>42</v>
      </c>
    </row>
    <row r="28" spans="2:23" ht="18" x14ac:dyDescent="0.4">
      <c r="B28" s="8">
        <v>17</v>
      </c>
      <c r="C28" s="8" t="s">
        <v>38</v>
      </c>
      <c r="D28" s="9">
        <f t="shared" si="0"/>
        <v>9.2530623944397962E-5</v>
      </c>
      <c r="E28" s="9">
        <f t="shared" si="1"/>
        <v>0.99985389901482447</v>
      </c>
      <c r="H28" s="3"/>
    </row>
    <row r="29" spans="2:23" ht="18" x14ac:dyDescent="0.4">
      <c r="B29" s="8">
        <v>18</v>
      </c>
      <c r="C29" s="8" t="s">
        <v>39</v>
      </c>
      <c r="D29" s="9">
        <f t="shared" si="0"/>
        <v>5.6651402414937524E-5</v>
      </c>
      <c r="E29" s="9">
        <f t="shared" si="1"/>
        <v>0.99991055041723942</v>
      </c>
      <c r="H29" s="3"/>
      <c r="I29" s="18"/>
      <c r="J29" s="18"/>
    </row>
    <row r="30" spans="2:23" ht="18" x14ac:dyDescent="0.4">
      <c r="B30" s="8">
        <v>19</v>
      </c>
      <c r="C30" s="8" t="s">
        <v>40</v>
      </c>
      <c r="D30" s="9">
        <f t="shared" si="0"/>
        <v>3.4684532090778083E-5</v>
      </c>
      <c r="E30" s="9">
        <f t="shared" si="1"/>
        <v>0.99994523494933019</v>
      </c>
      <c r="H30" s="3"/>
      <c r="I30" s="18"/>
      <c r="J30" s="18"/>
    </row>
    <row r="31" spans="2:23" ht="18" x14ac:dyDescent="0.4">
      <c r="B31" s="8">
        <v>20</v>
      </c>
      <c r="C31" s="8" t="s">
        <v>41</v>
      </c>
      <c r="D31" s="9">
        <f t="shared" si="0"/>
        <v>2.1235427810680455E-5</v>
      </c>
      <c r="E31" s="9">
        <f t="shared" si="1"/>
        <v>0.99996647037714081</v>
      </c>
    </row>
    <row r="32" spans="2:23" x14ac:dyDescent="0.3">
      <c r="H32" s="21"/>
      <c r="I32" s="23"/>
      <c r="J32" s="22"/>
    </row>
  </sheetData>
  <mergeCells count="2">
    <mergeCell ref="C1:I1"/>
    <mergeCell ref="C2:I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13A1-9FA2-4BCB-91DD-45B6A71EFA3F}">
  <dimension ref="B1:T38"/>
  <sheetViews>
    <sheetView workbookViewId="0">
      <selection activeCell="P36" sqref="P36"/>
    </sheetView>
  </sheetViews>
  <sheetFormatPr baseColWidth="10" defaultRowHeight="14.4" x14ac:dyDescent="0.3"/>
  <cols>
    <col min="1" max="1" width="7.44140625" customWidth="1"/>
    <col min="2" max="2" width="16" customWidth="1"/>
    <col min="8" max="8" width="20.5546875" bestFit="1" customWidth="1"/>
    <col min="9" max="9" width="11.6640625" bestFit="1" customWidth="1"/>
    <col min="10" max="10" width="10" customWidth="1"/>
    <col min="12" max="12" width="25.88671875" customWidth="1"/>
    <col min="13" max="13" width="20.44140625" customWidth="1"/>
    <col min="14" max="14" width="8.109375" customWidth="1"/>
    <col min="15" max="15" width="9.21875" customWidth="1"/>
    <col min="16" max="16" width="15.77734375" bestFit="1" customWidth="1"/>
    <col min="17" max="17" width="17.6640625" customWidth="1"/>
    <col min="20" max="20" width="15.77734375" bestFit="1" customWidth="1"/>
  </cols>
  <sheetData>
    <row r="1" spans="2:20" ht="31.2" x14ac:dyDescent="0.6">
      <c r="C1" s="67" t="s">
        <v>5</v>
      </c>
      <c r="D1" s="67"/>
      <c r="E1" s="67"/>
      <c r="F1" s="67"/>
      <c r="G1" s="67"/>
      <c r="H1" s="67"/>
      <c r="I1" s="67"/>
    </row>
    <row r="2" spans="2:20" ht="16.95" customHeight="1" x14ac:dyDescent="0.35">
      <c r="C2" s="68" t="s">
        <v>44</v>
      </c>
      <c r="D2" s="68"/>
      <c r="E2" s="68"/>
      <c r="F2" s="68"/>
      <c r="G2" s="68"/>
      <c r="H2" s="68"/>
      <c r="I2" s="68"/>
    </row>
    <row r="3" spans="2:20" ht="30" customHeight="1" x14ac:dyDescent="0.3">
      <c r="L3" s="69" t="s">
        <v>59</v>
      </c>
      <c r="M3" s="69"/>
      <c r="N3" s="50"/>
      <c r="O3" s="50"/>
      <c r="P3" s="50"/>
      <c r="Q3" s="18">
        <v>300000</v>
      </c>
    </row>
    <row r="4" spans="2:20" ht="15.6" x14ac:dyDescent="0.3">
      <c r="B4" s="10" t="s">
        <v>0</v>
      </c>
      <c r="C4" s="8">
        <v>24</v>
      </c>
      <c r="D4" s="3" t="s">
        <v>2</v>
      </c>
      <c r="E4" s="3"/>
      <c r="I4" t="s">
        <v>61</v>
      </c>
    </row>
    <row r="5" spans="2:20" ht="15.6" x14ac:dyDescent="0.3">
      <c r="B5" s="10" t="s">
        <v>6</v>
      </c>
      <c r="C5" s="8">
        <v>60</v>
      </c>
      <c r="D5" s="3" t="s">
        <v>3</v>
      </c>
      <c r="E5" s="3"/>
      <c r="L5" t="s">
        <v>51</v>
      </c>
      <c r="M5" s="27" t="s">
        <v>53</v>
      </c>
      <c r="N5" s="21"/>
      <c r="O5" s="21"/>
      <c r="P5" s="28"/>
      <c r="Q5" s="27" t="s">
        <v>54</v>
      </c>
      <c r="R5" s="21"/>
      <c r="S5" s="21"/>
      <c r="T5" s="28"/>
    </row>
    <row r="6" spans="2:20" ht="16.2" customHeight="1" x14ac:dyDescent="0.3">
      <c r="B6" s="10" t="s">
        <v>1</v>
      </c>
      <c r="C6" s="8">
        <v>1</v>
      </c>
      <c r="D6" s="3" t="s">
        <v>4</v>
      </c>
      <c r="E6" s="3"/>
      <c r="L6" t="s">
        <v>52</v>
      </c>
      <c r="M6" s="57">
        <v>20000000</v>
      </c>
      <c r="N6" s="43"/>
      <c r="O6" s="43"/>
      <c r="P6" s="52"/>
      <c r="Q6" s="57">
        <v>60000000</v>
      </c>
      <c r="R6" s="4"/>
      <c r="S6" s="4"/>
      <c r="T6" s="30"/>
    </row>
    <row r="7" spans="2:20" ht="26.4" customHeight="1" x14ac:dyDescent="0.3">
      <c r="L7" s="49" t="s">
        <v>56</v>
      </c>
      <c r="M7" s="57">
        <v>800000</v>
      </c>
      <c r="N7" s="43"/>
      <c r="O7" s="43"/>
      <c r="P7" s="52"/>
      <c r="Q7" s="57">
        <v>800000</v>
      </c>
      <c r="R7" s="4"/>
      <c r="S7" s="4"/>
      <c r="T7" s="30"/>
    </row>
    <row r="8" spans="2:20" ht="15.6" x14ac:dyDescent="0.3">
      <c r="B8" s="11" t="str">
        <f>IF(C4&gt;C5,"sistema inestable", "sistema estable")</f>
        <v>sistema estable</v>
      </c>
      <c r="C8" s="2" t="str">
        <f>IF(B8="sistema inestable", "lambda debe ser menor que miu", "")</f>
        <v/>
      </c>
      <c r="D8" s="1"/>
      <c r="E8" s="1"/>
      <c r="G8" s="3" t="s">
        <v>10</v>
      </c>
      <c r="H8" s="3"/>
      <c r="I8" s="3"/>
      <c r="J8" s="3"/>
      <c r="M8" s="29"/>
      <c r="N8" s="4"/>
      <c r="O8" s="4"/>
      <c r="P8" s="30"/>
      <c r="Q8" s="29"/>
      <c r="R8" s="4"/>
      <c r="S8" s="4"/>
      <c r="T8" s="30"/>
    </row>
    <row r="9" spans="2:20" ht="32.4" customHeight="1" x14ac:dyDescent="0.3">
      <c r="C9" s="3" t="s">
        <v>7</v>
      </c>
      <c r="G9" s="3"/>
      <c r="H9" s="3"/>
      <c r="I9" s="3"/>
      <c r="J9" s="3"/>
      <c r="L9" s="49" t="s">
        <v>55</v>
      </c>
      <c r="M9" s="29">
        <v>30</v>
      </c>
      <c r="N9" s="4"/>
      <c r="O9" s="4"/>
      <c r="P9" s="30"/>
      <c r="Q9" s="29">
        <v>60</v>
      </c>
      <c r="R9" s="4"/>
      <c r="S9" s="4"/>
      <c r="T9" s="30"/>
    </row>
    <row r="10" spans="2:20" ht="15.6" x14ac:dyDescent="0.3">
      <c r="B10" s="3"/>
      <c r="C10" s="3"/>
      <c r="D10" s="7" t="s">
        <v>8</v>
      </c>
      <c r="E10" s="7" t="s">
        <v>9</v>
      </c>
      <c r="G10" s="3" t="s">
        <v>11</v>
      </c>
      <c r="H10" s="3"/>
      <c r="I10" s="3"/>
      <c r="J10" s="3"/>
      <c r="L10" t="s">
        <v>57</v>
      </c>
      <c r="M10" s="29">
        <v>8</v>
      </c>
      <c r="N10" s="4"/>
      <c r="O10" s="4"/>
      <c r="P10" s="30"/>
      <c r="Q10" s="29">
        <v>8</v>
      </c>
      <c r="R10" s="4"/>
      <c r="S10" s="4"/>
      <c r="T10" s="30"/>
    </row>
    <row r="11" spans="2:20" ht="18" x14ac:dyDescent="0.4">
      <c r="B11" s="8">
        <v>0</v>
      </c>
      <c r="C11" s="8" t="s">
        <v>21</v>
      </c>
      <c r="D11" s="9">
        <f>1-(lambda/miu)</f>
        <v>0.6</v>
      </c>
      <c r="E11" s="9">
        <f>Psubindice0</f>
        <v>0.6</v>
      </c>
      <c r="G11" s="10" t="s">
        <v>12</v>
      </c>
      <c r="H11" s="9">
        <f>lambda/miu</f>
        <v>0.4</v>
      </c>
      <c r="I11" s="3"/>
      <c r="J11" s="3"/>
      <c r="L11" s="49" t="s">
        <v>58</v>
      </c>
      <c r="M11" s="29">
        <v>24</v>
      </c>
      <c r="N11" s="4"/>
      <c r="O11" s="4"/>
      <c r="P11" s="30"/>
      <c r="Q11" s="29">
        <v>24</v>
      </c>
      <c r="R11" s="4"/>
      <c r="S11" s="4"/>
      <c r="T11" s="30"/>
    </row>
    <row r="12" spans="2:20" ht="18" x14ac:dyDescent="0.4">
      <c r="B12" s="8">
        <v>1</v>
      </c>
      <c r="C12" s="8" t="s">
        <v>22</v>
      </c>
      <c r="D12" s="9">
        <f t="shared" ref="D12:D31" si="0">ro^B12*Psubindice0</f>
        <v>0.24</v>
      </c>
      <c r="E12" s="9">
        <f>SUM(D12,E11)</f>
        <v>0.84</v>
      </c>
      <c r="G12" s="3"/>
      <c r="H12" s="3"/>
      <c r="I12" s="3"/>
      <c r="J12" s="3"/>
      <c r="M12" s="29"/>
      <c r="N12" s="4"/>
      <c r="O12" s="4"/>
      <c r="P12" s="30"/>
      <c r="Q12" s="29"/>
      <c r="R12" s="4"/>
      <c r="S12" s="4"/>
      <c r="T12" s="30"/>
    </row>
    <row r="13" spans="2:20" ht="18" x14ac:dyDescent="0.4">
      <c r="B13" s="8">
        <v>2</v>
      </c>
      <c r="C13" s="8" t="s">
        <v>23</v>
      </c>
      <c r="D13" s="9">
        <f t="shared" si="0"/>
        <v>9.6000000000000016E-2</v>
      </c>
      <c r="E13" s="9">
        <f t="shared" ref="E13:E31" si="1">SUM(D13,E12)</f>
        <v>0.93599999999999994</v>
      </c>
      <c r="G13" s="3" t="s">
        <v>15</v>
      </c>
      <c r="H13" s="3"/>
      <c r="I13" s="3"/>
      <c r="J13" s="12"/>
      <c r="K13" s="5"/>
      <c r="M13" s="29" t="s">
        <v>11</v>
      </c>
      <c r="N13" s="4"/>
      <c r="O13" s="4"/>
      <c r="P13" s="30"/>
      <c r="Q13" s="29" t="s">
        <v>11</v>
      </c>
      <c r="R13" s="4"/>
      <c r="S13" s="4"/>
      <c r="T13" s="30"/>
    </row>
    <row r="14" spans="2:20" ht="18" x14ac:dyDescent="0.4">
      <c r="B14" s="8">
        <v>3</v>
      </c>
      <c r="C14" s="8" t="s">
        <v>24</v>
      </c>
      <c r="D14" s="9">
        <f t="shared" si="0"/>
        <v>3.8400000000000011E-2</v>
      </c>
      <c r="E14" s="9">
        <f t="shared" si="1"/>
        <v>0.97439999999999993</v>
      </c>
      <c r="G14" s="10" t="s">
        <v>16</v>
      </c>
      <c r="H14" s="13">
        <f>(lambda^2)/(miu*(miu-lambda))</f>
        <v>0.26666666666666666</v>
      </c>
      <c r="I14" s="3"/>
      <c r="J14" s="12"/>
      <c r="K14" s="6"/>
      <c r="M14" s="29" t="s">
        <v>12</v>
      </c>
      <c r="N14" s="4">
        <v>0.8</v>
      </c>
      <c r="O14" s="4"/>
      <c r="P14" s="30"/>
      <c r="Q14" s="29" t="s">
        <v>12</v>
      </c>
      <c r="R14" s="4">
        <v>0.4</v>
      </c>
      <c r="S14" s="4"/>
      <c r="T14" s="30"/>
    </row>
    <row r="15" spans="2:20" ht="18" x14ac:dyDescent="0.4">
      <c r="B15" s="8">
        <v>4</v>
      </c>
      <c r="C15" s="8" t="s">
        <v>25</v>
      </c>
      <c r="D15" s="9">
        <f t="shared" si="0"/>
        <v>1.5360000000000006E-2</v>
      </c>
      <c r="E15" s="9">
        <f t="shared" si="1"/>
        <v>0.98975999999999997</v>
      </c>
      <c r="G15" s="3"/>
      <c r="H15" s="3"/>
      <c r="I15" s="3"/>
      <c r="M15" s="29"/>
      <c r="N15" s="4"/>
      <c r="O15" s="4"/>
      <c r="P15" s="30"/>
      <c r="Q15" s="29"/>
      <c r="R15" s="4"/>
      <c r="S15" s="4"/>
      <c r="T15" s="30"/>
    </row>
    <row r="16" spans="2:20" ht="18" x14ac:dyDescent="0.4">
      <c r="B16" s="8">
        <v>5</v>
      </c>
      <c r="C16" s="8" t="s">
        <v>26</v>
      </c>
      <c r="D16" s="9">
        <f t="shared" si="0"/>
        <v>6.1440000000000036E-3</v>
      </c>
      <c r="E16" s="9">
        <f t="shared" si="1"/>
        <v>0.99590400000000001</v>
      </c>
      <c r="G16" s="3" t="s">
        <v>20</v>
      </c>
      <c r="H16" s="3"/>
      <c r="I16" s="3"/>
      <c r="M16" s="29" t="s">
        <v>15</v>
      </c>
      <c r="N16" s="4"/>
      <c r="O16" s="4"/>
      <c r="P16" s="30"/>
      <c r="Q16" s="29" t="s">
        <v>15</v>
      </c>
      <c r="R16" s="4"/>
      <c r="S16" s="4"/>
      <c r="T16" s="30"/>
    </row>
    <row r="17" spans="2:20" ht="18" x14ac:dyDescent="0.4">
      <c r="B17" s="8">
        <v>6</v>
      </c>
      <c r="C17" s="8" t="s">
        <v>27</v>
      </c>
      <c r="D17" s="9">
        <f t="shared" si="0"/>
        <v>2.4576000000000012E-3</v>
      </c>
      <c r="E17" s="9">
        <f t="shared" si="1"/>
        <v>0.99836159999999996</v>
      </c>
      <c r="G17" s="10" t="s">
        <v>17</v>
      </c>
      <c r="H17" s="13">
        <f>(lambda)/(miu-lambda)</f>
        <v>0.66666666666666663</v>
      </c>
      <c r="I17" s="3"/>
      <c r="J17" s="24"/>
      <c r="M17" s="53" t="s">
        <v>16</v>
      </c>
      <c r="N17" s="4">
        <v>3.2</v>
      </c>
      <c r="O17" s="4"/>
      <c r="P17" s="30"/>
      <c r="Q17" s="29" t="s">
        <v>16</v>
      </c>
      <c r="R17" s="54">
        <v>0.26666666666666666</v>
      </c>
      <c r="S17" s="4"/>
      <c r="T17" s="30"/>
    </row>
    <row r="18" spans="2:20" ht="18" x14ac:dyDescent="0.4">
      <c r="B18" s="8">
        <v>7</v>
      </c>
      <c r="C18" s="8" t="s">
        <v>28</v>
      </c>
      <c r="D18" s="9">
        <f t="shared" si="0"/>
        <v>9.8304000000000078E-4</v>
      </c>
      <c r="E18" s="9">
        <f t="shared" si="1"/>
        <v>0.99934464000000001</v>
      </c>
      <c r="G18" s="3"/>
      <c r="H18" s="3"/>
      <c r="I18" s="3"/>
      <c r="M18" s="29"/>
      <c r="N18" s="4"/>
      <c r="O18" s="4"/>
      <c r="P18" s="30"/>
      <c r="Q18" s="29"/>
      <c r="R18" s="4"/>
      <c r="S18" s="4"/>
      <c r="T18" s="30"/>
    </row>
    <row r="19" spans="2:20" ht="18" x14ac:dyDescent="0.4">
      <c r="B19" s="8">
        <v>8</v>
      </c>
      <c r="C19" s="8" t="s">
        <v>29</v>
      </c>
      <c r="D19" s="9">
        <f t="shared" si="0"/>
        <v>3.9321600000000032E-4</v>
      </c>
      <c r="E19" s="9">
        <f t="shared" si="1"/>
        <v>0.99973785599999998</v>
      </c>
      <c r="G19" s="3" t="s">
        <v>18</v>
      </c>
      <c r="H19" s="3"/>
      <c r="I19" s="3"/>
      <c r="J19" s="3"/>
      <c r="M19" s="29" t="s">
        <v>20</v>
      </c>
      <c r="N19" s="4"/>
      <c r="O19" s="4"/>
      <c r="P19" s="30"/>
      <c r="Q19" s="29" t="s">
        <v>20</v>
      </c>
      <c r="R19" s="4"/>
      <c r="S19" s="4"/>
      <c r="T19" s="30"/>
    </row>
    <row r="20" spans="2:20" ht="18" x14ac:dyDescent="0.4">
      <c r="B20" s="8">
        <v>9</v>
      </c>
      <c r="C20" s="8" t="s">
        <v>30</v>
      </c>
      <c r="D20" s="9">
        <f t="shared" si="0"/>
        <v>1.5728640000000013E-4</v>
      </c>
      <c r="E20" s="9">
        <f t="shared" si="1"/>
        <v>0.99989514239999999</v>
      </c>
      <c r="G20" s="10" t="s">
        <v>13</v>
      </c>
      <c r="H20" s="14">
        <f>lambda/(miu*(miu-lambda))</f>
        <v>1.1111111111111112E-2</v>
      </c>
      <c r="I20" s="7">
        <f>30*H20</f>
        <v>0.33333333333333337</v>
      </c>
      <c r="J20" s="7" t="s">
        <v>60</v>
      </c>
      <c r="K20" s="19"/>
      <c r="M20" s="42" t="s">
        <v>17</v>
      </c>
      <c r="N20" s="58">
        <v>4</v>
      </c>
      <c r="O20" s="43"/>
      <c r="P20" s="59">
        <f>N20*Q3</f>
        <v>1200000</v>
      </c>
      <c r="Q20" s="56" t="s">
        <v>17</v>
      </c>
      <c r="R20" s="54">
        <v>0.66666666666666663</v>
      </c>
      <c r="S20" s="4"/>
      <c r="T20" s="60">
        <f>R20*Q3</f>
        <v>200000</v>
      </c>
    </row>
    <row r="21" spans="2:20" ht="18" x14ac:dyDescent="0.4">
      <c r="B21" s="8">
        <v>10</v>
      </c>
      <c r="C21" s="8" t="s">
        <v>31</v>
      </c>
      <c r="D21" s="9">
        <f t="shared" si="0"/>
        <v>6.2914560000000067E-5</v>
      </c>
      <c r="E21" s="9">
        <f t="shared" si="1"/>
        <v>0.99995805695999995</v>
      </c>
      <c r="G21" s="3"/>
      <c r="H21" s="3"/>
      <c r="I21" s="3"/>
      <c r="J21" s="3"/>
      <c r="M21" s="42"/>
      <c r="N21" s="43"/>
      <c r="O21" s="43"/>
      <c r="P21" s="52"/>
      <c r="Q21" s="56"/>
      <c r="R21" s="4"/>
      <c r="S21" s="4"/>
      <c r="T21" s="30"/>
    </row>
    <row r="22" spans="2:20" ht="18" x14ac:dyDescent="0.4">
      <c r="B22" s="8">
        <v>11</v>
      </c>
      <c r="C22" s="8" t="s">
        <v>32</v>
      </c>
      <c r="D22" s="9">
        <f t="shared" si="0"/>
        <v>2.5165824000000025E-5</v>
      </c>
      <c r="E22" s="9">
        <f t="shared" si="1"/>
        <v>0.99998322278399998</v>
      </c>
      <c r="G22" s="3" t="s">
        <v>19</v>
      </c>
      <c r="H22" s="3"/>
      <c r="I22" s="3"/>
      <c r="J22" s="3"/>
      <c r="M22" s="29" t="s">
        <v>18</v>
      </c>
      <c r="N22" s="4"/>
      <c r="O22" s="4"/>
      <c r="P22" s="30"/>
      <c r="Q22" s="29" t="s">
        <v>18</v>
      </c>
      <c r="R22" s="4"/>
      <c r="S22" s="4"/>
      <c r="T22" s="30"/>
    </row>
    <row r="23" spans="2:20" ht="18" x14ac:dyDescent="0.4">
      <c r="B23" s="8">
        <v>12</v>
      </c>
      <c r="C23" s="8" t="s">
        <v>33</v>
      </c>
      <c r="D23" s="9">
        <f t="shared" si="0"/>
        <v>1.0066329600000013E-5</v>
      </c>
      <c r="E23" s="9">
        <f t="shared" si="1"/>
        <v>0.99999328911359997</v>
      </c>
      <c r="G23" s="10" t="s">
        <v>14</v>
      </c>
      <c r="H23" s="15">
        <f>1/(miu-lambda)</f>
        <v>2.7777777777777776E-2</v>
      </c>
      <c r="I23" s="7">
        <f>30*H23</f>
        <v>0.83333333333333326</v>
      </c>
      <c r="J23" s="7" t="s">
        <v>60</v>
      </c>
      <c r="K23" s="20"/>
      <c r="M23" s="29" t="s">
        <v>13</v>
      </c>
      <c r="N23" s="54">
        <v>0.13333333333333333</v>
      </c>
      <c r="O23" s="4">
        <v>4</v>
      </c>
      <c r="P23" s="30" t="s">
        <v>60</v>
      </c>
      <c r="Q23" s="29" t="s">
        <v>13</v>
      </c>
      <c r="R23" s="54">
        <v>1.1111111111111112E-2</v>
      </c>
      <c r="S23" s="54">
        <v>0.33333333333333337</v>
      </c>
      <c r="T23" s="30" t="s">
        <v>60</v>
      </c>
    </row>
    <row r="24" spans="2:20" ht="18" x14ac:dyDescent="0.4">
      <c r="B24" s="8">
        <v>13</v>
      </c>
      <c r="C24" s="8" t="s">
        <v>34</v>
      </c>
      <c r="D24" s="9">
        <f t="shared" si="0"/>
        <v>4.0265318400000057E-6</v>
      </c>
      <c r="E24" s="9">
        <f t="shared" si="1"/>
        <v>0.99999731564543992</v>
      </c>
      <c r="H24" s="4"/>
      <c r="M24" s="29"/>
      <c r="N24" s="4"/>
      <c r="O24" s="4"/>
      <c r="P24" s="30"/>
      <c r="Q24" s="29"/>
      <c r="R24" s="4"/>
      <c r="S24" s="4"/>
      <c r="T24" s="30"/>
    </row>
    <row r="25" spans="2:20" ht="18" x14ac:dyDescent="0.4">
      <c r="B25" s="8">
        <v>14</v>
      </c>
      <c r="C25" s="8" t="s">
        <v>35</v>
      </c>
      <c r="D25" s="9">
        <f t="shared" si="0"/>
        <v>1.6106127360000022E-6</v>
      </c>
      <c r="E25" s="9">
        <f t="shared" si="1"/>
        <v>0.99999892625817588</v>
      </c>
      <c r="G25" s="3" t="s">
        <v>45</v>
      </c>
      <c r="H25" s="3"/>
      <c r="I25" s="3"/>
      <c r="J25" s="3"/>
      <c r="M25" s="29" t="s">
        <v>19</v>
      </c>
      <c r="N25" s="4"/>
      <c r="O25" s="4"/>
      <c r="P25" s="30"/>
      <c r="Q25" s="29" t="s">
        <v>19</v>
      </c>
      <c r="R25" s="4"/>
      <c r="S25" s="4"/>
      <c r="T25" s="30"/>
    </row>
    <row r="26" spans="2:20" ht="18" x14ac:dyDescent="0.4">
      <c r="B26" s="8">
        <v>15</v>
      </c>
      <c r="C26" s="8" t="s">
        <v>36</v>
      </c>
      <c r="D26" s="9">
        <f t="shared" si="0"/>
        <v>6.4424509440000105E-7</v>
      </c>
      <c r="E26" s="9">
        <f t="shared" si="1"/>
        <v>0.99999957050327026</v>
      </c>
      <c r="G26" s="16" t="s">
        <v>43</v>
      </c>
      <c r="H26" s="51">
        <f>H23-H20</f>
        <v>1.6666666666666663E-2</v>
      </c>
      <c r="I26" s="7">
        <f>60*H26</f>
        <v>0.99999999999999978</v>
      </c>
      <c r="J26" s="7" t="s">
        <v>60</v>
      </c>
      <c r="K26" s="20"/>
      <c r="M26" s="29" t="s">
        <v>14</v>
      </c>
      <c r="N26" s="54">
        <v>0.16666666666666666</v>
      </c>
      <c r="O26" s="4">
        <v>5</v>
      </c>
      <c r="P26" s="30" t="s">
        <v>60</v>
      </c>
      <c r="Q26" s="29" t="s">
        <v>14</v>
      </c>
      <c r="R26" s="54">
        <v>2.7777777777777776E-2</v>
      </c>
      <c r="S26" s="54">
        <v>0.83333333333333326</v>
      </c>
      <c r="T26" s="30" t="s">
        <v>60</v>
      </c>
    </row>
    <row r="27" spans="2:20" ht="18" x14ac:dyDescent="0.4">
      <c r="B27" s="8">
        <v>16</v>
      </c>
      <c r="C27" s="8" t="s">
        <v>37</v>
      </c>
      <c r="D27" s="9">
        <f t="shared" si="0"/>
        <v>2.5769803776000043E-7</v>
      </c>
      <c r="E27" s="9">
        <f t="shared" si="1"/>
        <v>0.99999982820130806</v>
      </c>
      <c r="M27" s="29"/>
      <c r="N27" s="4"/>
      <c r="O27" s="4"/>
      <c r="P27" s="30"/>
      <c r="Q27" s="29"/>
      <c r="R27" s="4"/>
      <c r="S27" s="4"/>
      <c r="T27" s="30"/>
    </row>
    <row r="28" spans="2:20" ht="18" x14ac:dyDescent="0.4">
      <c r="B28" s="8">
        <v>17</v>
      </c>
      <c r="C28" s="8" t="s">
        <v>38</v>
      </c>
      <c r="D28" s="9">
        <f t="shared" si="0"/>
        <v>1.0307921510400018E-7</v>
      </c>
      <c r="E28" s="9">
        <f t="shared" si="1"/>
        <v>0.99999993128052311</v>
      </c>
      <c r="H28" s="3"/>
      <c r="M28" s="29" t="s">
        <v>45</v>
      </c>
      <c r="N28" s="4"/>
      <c r="O28" s="4"/>
      <c r="P28" s="30"/>
      <c r="Q28" s="29" t="s">
        <v>45</v>
      </c>
      <c r="R28" s="4"/>
      <c r="S28" s="4"/>
      <c r="T28" s="30"/>
    </row>
    <row r="29" spans="2:20" ht="18" x14ac:dyDescent="0.4">
      <c r="B29" s="8">
        <v>18</v>
      </c>
      <c r="C29" s="8" t="s">
        <v>39</v>
      </c>
      <c r="D29" s="9">
        <f t="shared" si="0"/>
        <v>4.1231686041600072E-8</v>
      </c>
      <c r="E29" s="9">
        <f t="shared" si="1"/>
        <v>0.99999997251220918</v>
      </c>
      <c r="H29" s="3"/>
      <c r="I29" s="18"/>
      <c r="J29" s="18"/>
      <c r="M29" s="31" t="s">
        <v>43</v>
      </c>
      <c r="N29" s="55">
        <v>3.3333333333333326E-2</v>
      </c>
      <c r="O29" s="32">
        <v>1.9999999999999996</v>
      </c>
      <c r="P29" s="33" t="s">
        <v>60</v>
      </c>
      <c r="Q29" s="31" t="s">
        <v>43</v>
      </c>
      <c r="R29" s="55">
        <v>1.6666666666666663E-2</v>
      </c>
      <c r="S29" s="32">
        <v>0.99999999999999978</v>
      </c>
      <c r="T29" s="33" t="s">
        <v>60</v>
      </c>
    </row>
    <row r="30" spans="2:20" ht="18" x14ac:dyDescent="0.4">
      <c r="B30" s="8">
        <v>19</v>
      </c>
      <c r="C30" s="8" t="s">
        <v>40</v>
      </c>
      <c r="D30" s="9">
        <f t="shared" si="0"/>
        <v>1.6492674416640031E-8</v>
      </c>
      <c r="E30" s="9">
        <f t="shared" si="1"/>
        <v>0.99999998900488363</v>
      </c>
      <c r="H30" s="3"/>
      <c r="I30" s="18"/>
      <c r="J30" s="18"/>
    </row>
    <row r="31" spans="2:20" ht="18" x14ac:dyDescent="0.4">
      <c r="B31" s="8">
        <v>20</v>
      </c>
      <c r="C31" s="8" t="s">
        <v>41</v>
      </c>
      <c r="D31" s="9">
        <f t="shared" si="0"/>
        <v>6.5970697666560147E-9</v>
      </c>
      <c r="E31" s="9">
        <f t="shared" si="1"/>
        <v>0.99999999560195341</v>
      </c>
    </row>
    <row r="32" spans="2:20" x14ac:dyDescent="0.3">
      <c r="H32" s="21"/>
      <c r="I32" s="23"/>
      <c r="J32" s="22"/>
      <c r="M32" s="27" t="s">
        <v>62</v>
      </c>
      <c r="N32" s="21"/>
      <c r="O32" s="21"/>
      <c r="P32" s="28"/>
      <c r="Q32" s="27" t="s">
        <v>62</v>
      </c>
      <c r="R32" s="21"/>
      <c r="S32" s="21"/>
      <c r="T32" s="28"/>
    </row>
    <row r="33" spans="13:20" x14ac:dyDescent="0.3">
      <c r="M33" s="29" t="s">
        <v>63</v>
      </c>
      <c r="N33" s="4"/>
      <c r="O33" s="4"/>
      <c r="P33" s="35">
        <f>P20*8*12</f>
        <v>115200000</v>
      </c>
      <c r="Q33" s="29" t="s">
        <v>63</v>
      </c>
      <c r="R33" s="4"/>
      <c r="S33" s="4"/>
      <c r="T33" s="35">
        <f>T20*8*12</f>
        <v>19200000</v>
      </c>
    </row>
    <row r="34" spans="13:20" x14ac:dyDescent="0.3">
      <c r="M34" t="s">
        <v>52</v>
      </c>
      <c r="N34" s="4"/>
      <c r="O34" s="4"/>
      <c r="P34" s="35">
        <f>M6</f>
        <v>20000000</v>
      </c>
      <c r="Q34" t="s">
        <v>52</v>
      </c>
      <c r="R34" s="4"/>
      <c r="S34" s="4"/>
      <c r="T34" s="35">
        <f>Q6</f>
        <v>60000000</v>
      </c>
    </row>
    <row r="35" spans="13:20" x14ac:dyDescent="0.3">
      <c r="M35" s="49" t="s">
        <v>64</v>
      </c>
      <c r="N35" s="4"/>
      <c r="O35" s="4"/>
      <c r="P35" s="35">
        <f>M7*8*12</f>
        <v>76800000</v>
      </c>
      <c r="Q35" s="49" t="s">
        <v>65</v>
      </c>
      <c r="R35" s="4"/>
      <c r="S35" s="4"/>
      <c r="T35" s="35">
        <f>Q7*8*12</f>
        <v>76800000</v>
      </c>
    </row>
    <row r="36" spans="13:20" x14ac:dyDescent="0.3">
      <c r="M36" s="31"/>
      <c r="N36" s="32"/>
      <c r="O36" s="32"/>
      <c r="P36" s="65">
        <f>SUM(P33:P35)</f>
        <v>212000000</v>
      </c>
      <c r="Q36" s="31"/>
      <c r="R36" s="32"/>
      <c r="S36" s="32"/>
      <c r="T36" s="66">
        <f>SUM(T33:T35)</f>
        <v>156000000</v>
      </c>
    </row>
    <row r="38" spans="13:20" x14ac:dyDescent="0.3">
      <c r="M38" t="s">
        <v>66</v>
      </c>
      <c r="P38" s="19">
        <f>P36/8</f>
        <v>26500000</v>
      </c>
      <c r="Q38" t="s">
        <v>66</v>
      </c>
      <c r="T38" s="19">
        <f>T36/8</f>
        <v>19500000</v>
      </c>
    </row>
  </sheetData>
  <mergeCells count="3">
    <mergeCell ref="C1:I1"/>
    <mergeCell ref="C2:I2"/>
    <mergeCell ref="L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44</vt:i4>
      </vt:variant>
    </vt:vector>
  </HeadingPairs>
  <TitlesOfParts>
    <vt:vector size="55" baseType="lpstr">
      <vt:lpstr>Base</vt:lpstr>
      <vt:lpstr>1</vt:lpstr>
      <vt:lpstr>2</vt:lpstr>
      <vt:lpstr>3</vt:lpstr>
      <vt:lpstr>4</vt:lpstr>
      <vt:lpstr>5</vt:lpstr>
      <vt:lpstr>6</vt:lpstr>
      <vt:lpstr>7</vt:lpstr>
      <vt:lpstr>8</vt:lpstr>
      <vt:lpstr>Base S</vt:lpstr>
      <vt:lpstr>5 S</vt:lpstr>
      <vt:lpstr>'1'!lambda</vt:lpstr>
      <vt:lpstr>'2'!lambda</vt:lpstr>
      <vt:lpstr>'3'!lambda</vt:lpstr>
      <vt:lpstr>'4'!lambda</vt:lpstr>
      <vt:lpstr>'5'!lambda</vt:lpstr>
      <vt:lpstr>'5 S'!lambda</vt:lpstr>
      <vt:lpstr>'6'!lambda</vt:lpstr>
      <vt:lpstr>'7'!lambda</vt:lpstr>
      <vt:lpstr>'8'!lambda</vt:lpstr>
      <vt:lpstr>'Base S'!lambda</vt:lpstr>
      <vt:lpstr>lambda</vt:lpstr>
      <vt:lpstr>'1'!miu</vt:lpstr>
      <vt:lpstr>'2'!miu</vt:lpstr>
      <vt:lpstr>'3'!miu</vt:lpstr>
      <vt:lpstr>'4'!miu</vt:lpstr>
      <vt:lpstr>'5'!miu</vt:lpstr>
      <vt:lpstr>'5 S'!miu</vt:lpstr>
      <vt:lpstr>'6'!miu</vt:lpstr>
      <vt:lpstr>'7'!miu</vt:lpstr>
      <vt:lpstr>'8'!miu</vt:lpstr>
      <vt:lpstr>'Base S'!miu</vt:lpstr>
      <vt:lpstr>miu</vt:lpstr>
      <vt:lpstr>'1'!Psubindice0</vt:lpstr>
      <vt:lpstr>'2'!Psubindice0</vt:lpstr>
      <vt:lpstr>'3'!Psubindice0</vt:lpstr>
      <vt:lpstr>'4'!Psubindice0</vt:lpstr>
      <vt:lpstr>'5'!Psubindice0</vt:lpstr>
      <vt:lpstr>'5 S'!Psubindice0</vt:lpstr>
      <vt:lpstr>'6'!Psubindice0</vt:lpstr>
      <vt:lpstr>'7'!Psubindice0</vt:lpstr>
      <vt:lpstr>'8'!Psubindice0</vt:lpstr>
      <vt:lpstr>'Base S'!Psubindice0</vt:lpstr>
      <vt:lpstr>Psubindice0</vt:lpstr>
      <vt:lpstr>'1'!ro</vt:lpstr>
      <vt:lpstr>'2'!ro</vt:lpstr>
      <vt:lpstr>'3'!ro</vt:lpstr>
      <vt:lpstr>'4'!ro</vt:lpstr>
      <vt:lpstr>'5'!ro</vt:lpstr>
      <vt:lpstr>'5 S'!ro</vt:lpstr>
      <vt:lpstr>'6'!ro</vt:lpstr>
      <vt:lpstr>'7'!ro</vt:lpstr>
      <vt:lpstr>'8'!ro</vt:lpstr>
      <vt:lpstr>'Base S'!ro</vt:lpstr>
      <vt:lpstr>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casillas diaz</dc:creator>
  <cp:lastModifiedBy>Arturo casillas diaz</cp:lastModifiedBy>
  <dcterms:created xsi:type="dcterms:W3CDTF">2020-11-11T23:28:55Z</dcterms:created>
  <dcterms:modified xsi:type="dcterms:W3CDTF">2020-12-09T05:48:48Z</dcterms:modified>
</cp:coreProperties>
</file>