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inancial modeling\3_statment_model\"/>
    </mc:Choice>
  </mc:AlternateContent>
  <xr:revisionPtr revIDLastSave="0" documentId="13_ncr:1_{F8AB8907-ADE0-4F09-9315-2713C113920D}" xr6:coauthVersionLast="47" xr6:coauthVersionMax="47" xr10:uidLastSave="{00000000-0000-0000-0000-000000000000}"/>
  <bookViews>
    <workbookView xWindow="-120" yWindow="-120" windowWidth="29040" windowHeight="15720" xr2:uid="{534E0C66-3453-D743-BBBA-2998BCA65E6A}"/>
  </bookViews>
  <sheets>
    <sheet name="Complete Model" sheetId="3" r:id="rId1"/>
    <sheet name="Practice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4" l="1"/>
  <c r="I36" i="4" s="1"/>
  <c r="J36" i="4" s="1"/>
  <c r="K36" i="4" s="1"/>
  <c r="G36" i="4"/>
  <c r="H112" i="4"/>
  <c r="I112" i="4"/>
  <c r="J112" i="4"/>
  <c r="K112" i="4"/>
  <c r="G112" i="4"/>
  <c r="H110" i="4"/>
  <c r="I110" i="4"/>
  <c r="J110" i="4"/>
  <c r="K110" i="4"/>
  <c r="G110" i="4"/>
  <c r="G109" i="4"/>
  <c r="H109" i="4"/>
  <c r="I109" i="4"/>
  <c r="J109" i="4"/>
  <c r="K109" i="4"/>
  <c r="H106" i="4"/>
  <c r="I106" i="4"/>
  <c r="J106" i="4"/>
  <c r="K106" i="4"/>
  <c r="H107" i="4"/>
  <c r="I107" i="4"/>
  <c r="J107" i="4"/>
  <c r="K107" i="4"/>
  <c r="H108" i="4"/>
  <c r="I108" i="4"/>
  <c r="J108" i="4"/>
  <c r="K108" i="4"/>
  <c r="G108" i="4"/>
  <c r="G107" i="4"/>
  <c r="G106" i="4"/>
  <c r="H105" i="4"/>
  <c r="I105" i="4"/>
  <c r="J105" i="4"/>
  <c r="K105" i="4"/>
  <c r="G105" i="4"/>
  <c r="H103" i="4"/>
  <c r="I103" i="4"/>
  <c r="J103" i="4"/>
  <c r="K103" i="4"/>
  <c r="G103" i="4"/>
  <c r="G101" i="4"/>
  <c r="H101" i="4"/>
  <c r="I101" i="4"/>
  <c r="J101" i="4"/>
  <c r="K101" i="4"/>
  <c r="H99" i="4"/>
  <c r="I99" i="4"/>
  <c r="J99" i="4"/>
  <c r="K99" i="4"/>
  <c r="H100" i="4"/>
  <c r="I100" i="4"/>
  <c r="J100" i="4"/>
  <c r="K100" i="4"/>
  <c r="G100" i="4"/>
  <c r="G99" i="4"/>
  <c r="H88" i="3"/>
  <c r="G81" i="4"/>
  <c r="G76" i="4"/>
  <c r="G78" i="4" s="1"/>
  <c r="G60" i="4" s="1"/>
  <c r="E63" i="4"/>
  <c r="F63" i="4"/>
  <c r="F65" i="4" s="1"/>
  <c r="D63" i="4"/>
  <c r="D65" i="4" s="1"/>
  <c r="G71" i="4"/>
  <c r="G73" i="4" s="1"/>
  <c r="D51" i="4"/>
  <c r="D56" i="4" s="1"/>
  <c r="E51" i="4"/>
  <c r="E56" i="4" s="1"/>
  <c r="F51" i="4"/>
  <c r="F56" i="4" s="1"/>
  <c r="N45" i="4"/>
  <c r="N39" i="4"/>
  <c r="E40" i="4"/>
  <c r="D40" i="4"/>
  <c r="E44" i="4"/>
  <c r="F44" i="4"/>
  <c r="D44" i="4"/>
  <c r="F40" i="4"/>
  <c r="E22" i="4"/>
  <c r="D22" i="4"/>
  <c r="E21" i="4"/>
  <c r="F21" i="4"/>
  <c r="D21" i="4"/>
  <c r="F20" i="4"/>
  <c r="E20" i="4"/>
  <c r="F8" i="4"/>
  <c r="F22" i="4" s="1"/>
  <c r="E9" i="4"/>
  <c r="E13" i="4" s="1"/>
  <c r="D9" i="4"/>
  <c r="D13" i="4" s="1"/>
  <c r="K104" i="3"/>
  <c r="J104" i="3"/>
  <c r="I104" i="3"/>
  <c r="H104" i="3"/>
  <c r="G104" i="3"/>
  <c r="G103" i="3"/>
  <c r="K102" i="3"/>
  <c r="J102" i="3"/>
  <c r="I102" i="3"/>
  <c r="H102" i="3"/>
  <c r="G102" i="3"/>
  <c r="K101" i="3"/>
  <c r="J101" i="3"/>
  <c r="I101" i="3"/>
  <c r="H101" i="3"/>
  <c r="G101" i="3"/>
  <c r="G100" i="3"/>
  <c r="G98" i="3"/>
  <c r="G77" i="3"/>
  <c r="G75" i="3"/>
  <c r="H73" i="3" s="1"/>
  <c r="H75" i="3" s="1"/>
  <c r="G73" i="3"/>
  <c r="G71" i="3"/>
  <c r="G58" i="3" s="1"/>
  <c r="H69" i="3"/>
  <c r="H71" i="3" s="1"/>
  <c r="H58" i="3" s="1"/>
  <c r="G69" i="3"/>
  <c r="F62" i="3"/>
  <c r="D62" i="3"/>
  <c r="G60" i="3"/>
  <c r="H60" i="3" s="1"/>
  <c r="I60" i="3" s="1"/>
  <c r="G59" i="3"/>
  <c r="F59" i="3"/>
  <c r="E59" i="3"/>
  <c r="E62" i="3" s="1"/>
  <c r="F56" i="3"/>
  <c r="F64" i="3" s="1"/>
  <c r="F66" i="3" s="1"/>
  <c r="G55" i="3"/>
  <c r="H55" i="3" s="1"/>
  <c r="G54" i="3"/>
  <c r="H54" i="3" s="1"/>
  <c r="H98" i="3" s="1"/>
  <c r="F51" i="3"/>
  <c r="E51" i="3"/>
  <c r="E56" i="3" s="1"/>
  <c r="E64" i="3" s="1"/>
  <c r="D51" i="3"/>
  <c r="D56" i="3" s="1"/>
  <c r="D64" i="3" s="1"/>
  <c r="F46" i="3"/>
  <c r="F65" i="3" s="1"/>
  <c r="E46" i="3"/>
  <c r="E65" i="3" s="1"/>
  <c r="D46" i="3"/>
  <c r="D65" i="3" s="1"/>
  <c r="F44" i="3"/>
  <c r="E44" i="3"/>
  <c r="D44" i="3"/>
  <c r="F40" i="3"/>
  <c r="E40" i="3"/>
  <c r="D40" i="3"/>
  <c r="F21" i="3"/>
  <c r="E21" i="3"/>
  <c r="D21" i="3"/>
  <c r="G21" i="3" s="1"/>
  <c r="H21" i="3" s="1"/>
  <c r="I21" i="3" s="1"/>
  <c r="J21" i="3" s="1"/>
  <c r="K21" i="3" s="1"/>
  <c r="G20" i="3"/>
  <c r="H20" i="3" s="1"/>
  <c r="F20" i="3"/>
  <c r="E20" i="3"/>
  <c r="D20" i="3"/>
  <c r="F19" i="3"/>
  <c r="G19" i="3" s="1"/>
  <c r="E19" i="3"/>
  <c r="G12" i="3"/>
  <c r="G11" i="3"/>
  <c r="F9" i="3"/>
  <c r="F13" i="3" s="1"/>
  <c r="E9" i="3"/>
  <c r="E13" i="3" s="1"/>
  <c r="D9" i="3"/>
  <c r="D13" i="3" s="1"/>
  <c r="D22" i="3" s="1"/>
  <c r="G3" i="3"/>
  <c r="H3" i="3" s="1"/>
  <c r="I3" i="3" s="1"/>
  <c r="J3" i="3" s="1"/>
  <c r="K3" i="3" s="1"/>
  <c r="E3" i="3"/>
  <c r="D3" i="3" s="1"/>
  <c r="E65" i="4" l="1"/>
  <c r="G59" i="4"/>
  <c r="H71" i="4"/>
  <c r="H73" i="4" s="1"/>
  <c r="H76" i="4"/>
  <c r="H78" i="4" s="1"/>
  <c r="D46" i="4"/>
  <c r="D66" i="4" s="1"/>
  <c r="D67" i="4" s="1"/>
  <c r="H20" i="4"/>
  <c r="F46" i="4"/>
  <c r="F66" i="4" s="1"/>
  <c r="F67" i="4" s="1"/>
  <c r="E46" i="4"/>
  <c r="E66" i="4" s="1"/>
  <c r="G21" i="4"/>
  <c r="F9" i="4"/>
  <c r="F13" i="4" s="1"/>
  <c r="F23" i="4" s="1"/>
  <c r="G20" i="4"/>
  <c r="D23" i="4"/>
  <c r="D16" i="4"/>
  <c r="I22" i="4"/>
  <c r="H22" i="4"/>
  <c r="G22" i="4"/>
  <c r="E23" i="4"/>
  <c r="E16" i="4"/>
  <c r="K20" i="4"/>
  <c r="K22" i="4"/>
  <c r="J20" i="4"/>
  <c r="J22" i="4"/>
  <c r="I20" i="4"/>
  <c r="K21" i="4"/>
  <c r="J21" i="4"/>
  <c r="I21" i="4"/>
  <c r="H21" i="4"/>
  <c r="F16" i="3"/>
  <c r="F22" i="3"/>
  <c r="D66" i="3"/>
  <c r="G28" i="3"/>
  <c r="H28" i="3" s="1"/>
  <c r="I28" i="3" s="1"/>
  <c r="J28" i="3" s="1"/>
  <c r="K28" i="3" s="1"/>
  <c r="G6" i="3"/>
  <c r="G25" i="3"/>
  <c r="G49" i="3"/>
  <c r="G26" i="3"/>
  <c r="G29" i="3"/>
  <c r="G39" i="3"/>
  <c r="H19" i="3"/>
  <c r="I19" i="3" s="1"/>
  <c r="J19" i="3" s="1"/>
  <c r="K19" i="3" s="1"/>
  <c r="G50" i="3"/>
  <c r="G37" i="3"/>
  <c r="I73" i="3"/>
  <c r="I75" i="3" s="1"/>
  <c r="H59" i="3"/>
  <c r="I20" i="3"/>
  <c r="E16" i="3"/>
  <c r="E22" i="3"/>
  <c r="G22" i="3" s="1"/>
  <c r="I103" i="3"/>
  <c r="J60" i="3"/>
  <c r="E66" i="3"/>
  <c r="H100" i="3"/>
  <c r="I55" i="3"/>
  <c r="I69" i="3"/>
  <c r="I71" i="3" s="1"/>
  <c r="H103" i="3"/>
  <c r="D16" i="3"/>
  <c r="I54" i="3"/>
  <c r="E67" i="4" l="1"/>
  <c r="H60" i="4"/>
  <c r="I76" i="4"/>
  <c r="I78" i="4" s="1"/>
  <c r="I71" i="4"/>
  <c r="I73" i="4" s="1"/>
  <c r="H59" i="4"/>
  <c r="G49" i="4"/>
  <c r="G30" i="4"/>
  <c r="G29" i="4"/>
  <c r="H29" i="4" s="1"/>
  <c r="I29" i="4" s="1"/>
  <c r="J29" i="4" s="1"/>
  <c r="K29" i="4" s="1"/>
  <c r="G50" i="4"/>
  <c r="F16" i="4"/>
  <c r="G26" i="4"/>
  <c r="G27" i="4"/>
  <c r="G6" i="4"/>
  <c r="G8" i="4" s="1"/>
  <c r="G37" i="4"/>
  <c r="G39" i="4"/>
  <c r="H23" i="4"/>
  <c r="I23" i="4"/>
  <c r="J23" i="4"/>
  <c r="K23" i="4"/>
  <c r="G23" i="4"/>
  <c r="H22" i="3"/>
  <c r="J20" i="3"/>
  <c r="H49" i="3"/>
  <c r="G90" i="3"/>
  <c r="H25" i="3"/>
  <c r="G85" i="3"/>
  <c r="H6" i="3"/>
  <c r="G8" i="3"/>
  <c r="G9" i="3"/>
  <c r="G13" i="3" s="1"/>
  <c r="J103" i="3"/>
  <c r="K60" i="3"/>
  <c r="K103" i="3" s="1"/>
  <c r="I98" i="3"/>
  <c r="J54" i="3"/>
  <c r="I58" i="3"/>
  <c r="J69" i="3"/>
  <c r="J71" i="3" s="1"/>
  <c r="I100" i="3"/>
  <c r="J55" i="3"/>
  <c r="G7" i="3"/>
  <c r="G23" i="3" s="1"/>
  <c r="H50" i="3"/>
  <c r="G91" i="3"/>
  <c r="H39" i="3"/>
  <c r="G88" i="3"/>
  <c r="G42" i="3"/>
  <c r="G94" i="3"/>
  <c r="G96" i="3" s="1"/>
  <c r="H26" i="3"/>
  <c r="J73" i="3"/>
  <c r="J75" i="3" s="1"/>
  <c r="I59" i="3"/>
  <c r="G86" i="3"/>
  <c r="H37" i="3"/>
  <c r="G43" i="3"/>
  <c r="H29" i="3"/>
  <c r="G95" i="3"/>
  <c r="H39" i="4" l="1"/>
  <c r="H93" i="4"/>
  <c r="G93" i="4"/>
  <c r="G91" i="4"/>
  <c r="H49" i="4"/>
  <c r="G95" i="4"/>
  <c r="H26" i="4"/>
  <c r="G90" i="4"/>
  <c r="H50" i="4"/>
  <c r="G96" i="4"/>
  <c r="J71" i="4"/>
  <c r="J73" i="4" s="1"/>
  <c r="I59" i="4"/>
  <c r="J76" i="4"/>
  <c r="J78" i="4" s="1"/>
  <c r="I60" i="4"/>
  <c r="G43" i="4"/>
  <c r="H30" i="4"/>
  <c r="I30" i="4" s="1"/>
  <c r="J30" i="4" s="1"/>
  <c r="K30" i="4" s="1"/>
  <c r="G42" i="4"/>
  <c r="H27" i="4"/>
  <c r="I27" i="4" s="1"/>
  <c r="J27" i="4" s="1"/>
  <c r="K27" i="4" s="1"/>
  <c r="H37" i="4"/>
  <c r="H91" i="4" s="1"/>
  <c r="G7" i="4"/>
  <c r="G24" i="4" s="1"/>
  <c r="H6" i="4"/>
  <c r="J59" i="3"/>
  <c r="K73" i="3"/>
  <c r="K75" i="3" s="1"/>
  <c r="K59" i="3" s="1"/>
  <c r="H94" i="3"/>
  <c r="I26" i="3"/>
  <c r="J58" i="3"/>
  <c r="K69" i="3"/>
  <c r="K71" i="3" s="1"/>
  <c r="K58" i="3" s="1"/>
  <c r="J98" i="3"/>
  <c r="K54" i="3"/>
  <c r="K98" i="3" s="1"/>
  <c r="I86" i="3"/>
  <c r="I37" i="3"/>
  <c r="K55" i="3"/>
  <c r="K100" i="3" s="1"/>
  <c r="J100" i="3"/>
  <c r="H43" i="3"/>
  <c r="K20" i="3"/>
  <c r="H91" i="3"/>
  <c r="I50" i="3"/>
  <c r="H8" i="3"/>
  <c r="I6" i="3"/>
  <c r="H7" i="3"/>
  <c r="H23" i="3" s="1"/>
  <c r="I25" i="3"/>
  <c r="H85" i="3"/>
  <c r="G44" i="3"/>
  <c r="H42" i="3"/>
  <c r="H95" i="3"/>
  <c r="I29" i="3"/>
  <c r="I49" i="3"/>
  <c r="H90" i="3"/>
  <c r="I39" i="3"/>
  <c r="H86" i="3"/>
  <c r="G15" i="3"/>
  <c r="G16" i="3" s="1"/>
  <c r="G38" i="3"/>
  <c r="G48" i="3"/>
  <c r="I22" i="3"/>
  <c r="I26" i="4" l="1"/>
  <c r="H90" i="4"/>
  <c r="I49" i="4"/>
  <c r="H95" i="4"/>
  <c r="I91" i="4"/>
  <c r="I50" i="4"/>
  <c r="H96" i="4"/>
  <c r="I39" i="4"/>
  <c r="K76" i="4"/>
  <c r="K78" i="4" s="1"/>
  <c r="K60" i="4" s="1"/>
  <c r="J60" i="4"/>
  <c r="K71" i="4"/>
  <c r="K73" i="4" s="1"/>
  <c r="K59" i="4" s="1"/>
  <c r="J59" i="4"/>
  <c r="G44" i="4"/>
  <c r="G38" i="4"/>
  <c r="G48" i="4"/>
  <c r="G94" i="4" s="1"/>
  <c r="H43" i="4"/>
  <c r="I43" i="4" s="1"/>
  <c r="J43" i="4" s="1"/>
  <c r="K43" i="4" s="1"/>
  <c r="H42" i="4"/>
  <c r="H8" i="4"/>
  <c r="I6" i="4"/>
  <c r="H7" i="4"/>
  <c r="I37" i="4"/>
  <c r="G9" i="4"/>
  <c r="G13" i="4" s="1"/>
  <c r="G15" i="4" s="1"/>
  <c r="G16" i="4" s="1"/>
  <c r="G78" i="3"/>
  <c r="G80" i="3" s="1"/>
  <c r="G84" i="3"/>
  <c r="J22" i="3"/>
  <c r="I91" i="3"/>
  <c r="J50" i="3"/>
  <c r="H38" i="3"/>
  <c r="G87" i="3"/>
  <c r="H87" i="3"/>
  <c r="I90" i="3"/>
  <c r="J49" i="3"/>
  <c r="H44" i="3"/>
  <c r="I42" i="3"/>
  <c r="I43" i="3"/>
  <c r="J43" i="3" s="1"/>
  <c r="J25" i="3"/>
  <c r="I85" i="3"/>
  <c r="G51" i="3"/>
  <c r="G89" i="3"/>
  <c r="H48" i="3"/>
  <c r="I95" i="3"/>
  <c r="J29" i="3"/>
  <c r="I94" i="3"/>
  <c r="I96" i="3" s="1"/>
  <c r="J26" i="3"/>
  <c r="J39" i="3"/>
  <c r="H96" i="3"/>
  <c r="I88" i="3"/>
  <c r="H9" i="3"/>
  <c r="J6" i="3"/>
  <c r="I8" i="3"/>
  <c r="I7" i="3"/>
  <c r="I23" i="3" s="1"/>
  <c r="J37" i="3"/>
  <c r="J39" i="4" l="1"/>
  <c r="J93" i="4"/>
  <c r="J50" i="4"/>
  <c r="I96" i="4"/>
  <c r="I93" i="4"/>
  <c r="J49" i="4"/>
  <c r="I95" i="4"/>
  <c r="G40" i="4"/>
  <c r="G46" i="4" s="1"/>
  <c r="G66" i="4" s="1"/>
  <c r="G92" i="4"/>
  <c r="J26" i="4"/>
  <c r="I90" i="4"/>
  <c r="G82" i="4"/>
  <c r="G84" i="4" s="1"/>
  <c r="G89" i="4"/>
  <c r="G97" i="4" s="1"/>
  <c r="I42" i="4"/>
  <c r="H44" i="4"/>
  <c r="G51" i="4"/>
  <c r="G56" i="4" s="1"/>
  <c r="H48" i="4"/>
  <c r="H94" i="4" s="1"/>
  <c r="H9" i="4"/>
  <c r="H13" i="4" s="1"/>
  <c r="H15" i="4" s="1"/>
  <c r="H16" i="4" s="1"/>
  <c r="H24" i="4"/>
  <c r="H38" i="4" s="1"/>
  <c r="I8" i="4"/>
  <c r="J6" i="4"/>
  <c r="I7" i="4"/>
  <c r="J37" i="4"/>
  <c r="J91" i="4" s="1"/>
  <c r="K39" i="3"/>
  <c r="K88" i="3" s="1"/>
  <c r="K37" i="3"/>
  <c r="K86" i="3" s="1"/>
  <c r="J86" i="3"/>
  <c r="J95" i="3"/>
  <c r="K29" i="3"/>
  <c r="K95" i="3" s="1"/>
  <c r="K22" i="3"/>
  <c r="K25" i="3"/>
  <c r="K85" i="3" s="1"/>
  <c r="J85" i="3"/>
  <c r="H51" i="3"/>
  <c r="I48" i="3"/>
  <c r="H89" i="3"/>
  <c r="G92" i="3"/>
  <c r="J88" i="3"/>
  <c r="J94" i="3"/>
  <c r="J96" i="3" s="1"/>
  <c r="K26" i="3"/>
  <c r="K94" i="3" s="1"/>
  <c r="I38" i="3"/>
  <c r="I87" i="3"/>
  <c r="I9" i="3"/>
  <c r="J91" i="3"/>
  <c r="K50" i="3"/>
  <c r="K91" i="3" s="1"/>
  <c r="I44" i="3"/>
  <c r="J42" i="3"/>
  <c r="J8" i="3"/>
  <c r="J9" i="3"/>
  <c r="K6" i="3"/>
  <c r="J7" i="3"/>
  <c r="J23" i="3" s="1"/>
  <c r="K49" i="3"/>
  <c r="K90" i="3" s="1"/>
  <c r="J90" i="3"/>
  <c r="G61" i="3"/>
  <c r="G62" i="3" s="1"/>
  <c r="H77" i="3"/>
  <c r="K49" i="4" l="1"/>
  <c r="K95" i="4" s="1"/>
  <c r="J95" i="4"/>
  <c r="K26" i="4"/>
  <c r="K90" i="4" s="1"/>
  <c r="J90" i="4"/>
  <c r="K50" i="4"/>
  <c r="K96" i="4" s="1"/>
  <c r="J96" i="4"/>
  <c r="H92" i="4"/>
  <c r="K39" i="4"/>
  <c r="K93" i="4"/>
  <c r="H89" i="4"/>
  <c r="H97" i="4" s="1"/>
  <c r="H82" i="4"/>
  <c r="H81" i="4"/>
  <c r="G62" i="4"/>
  <c r="G63" i="4" s="1"/>
  <c r="G65" i="4" s="1"/>
  <c r="G67" i="4" s="1"/>
  <c r="I48" i="4"/>
  <c r="I94" i="4" s="1"/>
  <c r="H51" i="4"/>
  <c r="H56" i="4" s="1"/>
  <c r="J42" i="4"/>
  <c r="I44" i="4"/>
  <c r="K37" i="4"/>
  <c r="K91" i="4" s="1"/>
  <c r="K6" i="4"/>
  <c r="J7" i="4"/>
  <c r="J24" i="4" s="1"/>
  <c r="J8" i="4"/>
  <c r="H40" i="4"/>
  <c r="H46" i="4" s="1"/>
  <c r="H66" i="4" s="1"/>
  <c r="I9" i="4"/>
  <c r="I13" i="4" s="1"/>
  <c r="I15" i="4" s="1"/>
  <c r="I16" i="4" s="1"/>
  <c r="I24" i="4"/>
  <c r="I38" i="4" s="1"/>
  <c r="I92" i="4" s="1"/>
  <c r="G110" i="3"/>
  <c r="G111" i="3" s="1"/>
  <c r="G53" i="3" s="1"/>
  <c r="K42" i="3"/>
  <c r="J44" i="3"/>
  <c r="I51" i="3"/>
  <c r="I89" i="3"/>
  <c r="J48" i="3"/>
  <c r="J38" i="3"/>
  <c r="K43" i="3"/>
  <c r="K8" i="3"/>
  <c r="K7" i="3"/>
  <c r="K23" i="3" s="1"/>
  <c r="K96" i="3"/>
  <c r="H84" i="4" l="1"/>
  <c r="I81" i="4" s="1"/>
  <c r="I89" i="4"/>
  <c r="I97" i="4" s="1"/>
  <c r="I82" i="4"/>
  <c r="K42" i="4"/>
  <c r="K44" i="4" s="1"/>
  <c r="J44" i="4"/>
  <c r="J48" i="4"/>
  <c r="J94" i="4" s="1"/>
  <c r="I51" i="4"/>
  <c r="I56" i="4" s="1"/>
  <c r="J38" i="4"/>
  <c r="I40" i="4"/>
  <c r="I46" i="4" s="1"/>
  <c r="I66" i="4" s="1"/>
  <c r="K7" i="4"/>
  <c r="K24" i="4" s="1"/>
  <c r="K8" i="4"/>
  <c r="J9" i="4"/>
  <c r="J13" i="4" s="1"/>
  <c r="J15" i="4" s="1"/>
  <c r="J16" i="4" s="1"/>
  <c r="K9" i="3"/>
  <c r="K38" i="3"/>
  <c r="K87" i="3"/>
  <c r="J51" i="3"/>
  <c r="K48" i="3"/>
  <c r="J89" i="3"/>
  <c r="K44" i="3"/>
  <c r="G99" i="3"/>
  <c r="G105" i="3" s="1"/>
  <c r="G107" i="3" s="1"/>
  <c r="G36" i="3" s="1"/>
  <c r="H12" i="3"/>
  <c r="G56" i="3"/>
  <c r="G64" i="3" s="1"/>
  <c r="J87" i="3"/>
  <c r="H62" i="4" l="1"/>
  <c r="H63" i="4" s="1"/>
  <c r="H65" i="4" s="1"/>
  <c r="H67" i="4" s="1"/>
  <c r="J92" i="4"/>
  <c r="J89" i="4"/>
  <c r="J97" i="4" s="1"/>
  <c r="J82" i="4"/>
  <c r="I84" i="4"/>
  <c r="K48" i="4"/>
  <c r="J51" i="4"/>
  <c r="J56" i="4" s="1"/>
  <c r="K9" i="4"/>
  <c r="K13" i="4" s="1"/>
  <c r="K38" i="4"/>
  <c r="K40" i="4" s="1"/>
  <c r="K46" i="4" s="1"/>
  <c r="K66" i="4" s="1"/>
  <c r="J40" i="4"/>
  <c r="J46" i="4" s="1"/>
  <c r="J66" i="4" s="1"/>
  <c r="G40" i="3"/>
  <c r="G46" i="3" s="1"/>
  <c r="G65" i="3" s="1"/>
  <c r="H11" i="3"/>
  <c r="H13" i="3" s="1"/>
  <c r="K89" i="3"/>
  <c r="K51" i="3"/>
  <c r="G66" i="3"/>
  <c r="K51" i="4" l="1"/>
  <c r="K56" i="4" s="1"/>
  <c r="K94" i="4"/>
  <c r="K92" i="4"/>
  <c r="J81" i="4"/>
  <c r="J84" i="4" s="1"/>
  <c r="I62" i="4"/>
  <c r="I63" i="4" s="1"/>
  <c r="I65" i="4" s="1"/>
  <c r="I67" i="4" s="1"/>
  <c r="K15" i="4"/>
  <c r="K16" i="4" s="1"/>
  <c r="H15" i="3"/>
  <c r="H16" i="3" s="1"/>
  <c r="K81" i="4" l="1"/>
  <c r="J62" i="4"/>
  <c r="J63" i="4" s="1"/>
  <c r="J65" i="4" s="1"/>
  <c r="J67" i="4" s="1"/>
  <c r="K89" i="4"/>
  <c r="K97" i="4" s="1"/>
  <c r="K82" i="4"/>
  <c r="H84" i="3"/>
  <c r="H92" i="3" s="1"/>
  <c r="H78" i="3"/>
  <c r="H80" i="3" s="1"/>
  <c r="K84" i="4" l="1"/>
  <c r="K62" i="4" s="1"/>
  <c r="K63" i="4" s="1"/>
  <c r="K65" i="4" s="1"/>
  <c r="K67" i="4" s="1"/>
  <c r="H61" i="3"/>
  <c r="H62" i="3" s="1"/>
  <c r="I77" i="3"/>
  <c r="H110" i="3"/>
  <c r="H111" i="3" s="1"/>
  <c r="H53" i="3" s="1"/>
  <c r="I12" i="3" l="1"/>
  <c r="H99" i="3"/>
  <c r="H105" i="3" s="1"/>
  <c r="H107" i="3" s="1"/>
  <c r="H36" i="3" s="1"/>
  <c r="H56" i="3"/>
  <c r="H64" i="3" s="1"/>
  <c r="H40" i="3" l="1"/>
  <c r="H46" i="3" s="1"/>
  <c r="H65" i="3" s="1"/>
  <c r="H66" i="3" s="1"/>
  <c r="I11" i="3"/>
  <c r="I13" i="3" s="1"/>
  <c r="I15" i="3" l="1"/>
  <c r="I16" i="3" s="1"/>
  <c r="I84" i="3" l="1"/>
  <c r="I92" i="3" s="1"/>
  <c r="I78" i="3"/>
  <c r="I80" i="3" s="1"/>
  <c r="I61" i="3" l="1"/>
  <c r="I62" i="3" s="1"/>
  <c r="J77" i="3"/>
  <c r="I110" i="3"/>
  <c r="I111" i="3" s="1"/>
  <c r="I53" i="3" s="1"/>
  <c r="J12" i="3" l="1"/>
  <c r="I99" i="3"/>
  <c r="I105" i="3" s="1"/>
  <c r="I107" i="3" s="1"/>
  <c r="I36" i="3" s="1"/>
  <c r="I56" i="3"/>
  <c r="I64" i="3" s="1"/>
  <c r="I40" i="3" l="1"/>
  <c r="I46" i="3" s="1"/>
  <c r="I65" i="3" s="1"/>
  <c r="J11" i="3"/>
  <c r="J13" i="3" s="1"/>
  <c r="I66" i="3"/>
  <c r="J15" i="3" l="1"/>
  <c r="J16" i="3" s="1"/>
  <c r="J84" i="3" l="1"/>
  <c r="J92" i="3" s="1"/>
  <c r="J78" i="3"/>
  <c r="J80" i="3" s="1"/>
  <c r="J61" i="3" l="1"/>
  <c r="J62" i="3" s="1"/>
  <c r="K77" i="3"/>
  <c r="J110" i="3"/>
  <c r="J111" i="3" s="1"/>
  <c r="J53" i="3" s="1"/>
  <c r="K12" i="3" l="1"/>
  <c r="J99" i="3"/>
  <c r="J105" i="3" s="1"/>
  <c r="J107" i="3" s="1"/>
  <c r="J36" i="3" s="1"/>
  <c r="J56" i="3"/>
  <c r="J64" i="3" s="1"/>
  <c r="K11" i="3" l="1"/>
  <c r="K13" i="3" s="1"/>
  <c r="J40" i="3"/>
  <c r="J46" i="3" s="1"/>
  <c r="J65" i="3" s="1"/>
  <c r="J66" i="3" s="1"/>
  <c r="K15" i="3" l="1"/>
  <c r="K16" i="3" s="1"/>
  <c r="K84" i="3" l="1"/>
  <c r="K92" i="3" s="1"/>
  <c r="K78" i="3"/>
  <c r="K80" i="3" s="1"/>
  <c r="K61" i="3" s="1"/>
  <c r="K62" i="3" s="1"/>
  <c r="K110" i="3" l="1"/>
  <c r="K111" i="3" s="1"/>
  <c r="K53" i="3" s="1"/>
  <c r="K99" i="3" l="1"/>
  <c r="K105" i="3" s="1"/>
  <c r="K107" i="3" s="1"/>
  <c r="K36" i="3" s="1"/>
  <c r="K40" i="3" s="1"/>
  <c r="K46" i="3" s="1"/>
  <c r="K65" i="3" s="1"/>
  <c r="K56" i="3"/>
  <c r="K64" i="3" s="1"/>
  <c r="K6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60" authorId="0" shapeId="0" xr:uid="{82DE9581-5557-4DA2-8FE5-6D87BAB2B57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eg:Gains and losses on foreign currency translations, derivatives,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26" authorId="0" shapeId="0" xr:uid="{B6C7E0C8-15AE-4A88-BDCC-64621D6B0BC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find in 10-K footnotes</t>
        </r>
      </text>
    </comment>
    <comment ref="G26" authorId="0" shapeId="0" xr:uid="{BA059561-BDA9-4B88-820D-4C0FFA147A0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assume grow with revenue
</t>
        </r>
      </text>
    </comment>
    <comment ref="C27" authorId="0" shapeId="0" xr:uid="{58B8E4DB-F3FA-41F7-9F49-24B839B30AE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can be found in cash flow statement 
</t>
        </r>
      </text>
    </comment>
    <comment ref="C30" authorId="0" shapeId="0" xr:uid="{953C2EB0-6334-4B2C-8317-6DC37297A70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can be found in cash flow statement 
</t>
        </r>
      </text>
    </comment>
    <comment ref="G37" authorId="0" shapeId="0" xr:uid="{C3AF29A8-53BB-4902-A02B-EE5AE19E213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grow with revenue
</t>
        </r>
      </text>
    </comment>
    <comment ref="G38" authorId="0" shapeId="0" xr:uid="{47D1ADF4-061C-4573-8655-E36972A7DC4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Grow with cost of goods sold (COGS)
</t>
        </r>
      </text>
    </comment>
    <comment ref="M38" authorId="0" shapeId="0" xr:uid="{6F197BA5-34BD-4B4C-8FF2-14B9F9D5F77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hiden in COGS&amp;Operating expense
</t>
        </r>
      </text>
    </comment>
    <comment ref="G48" authorId="0" shapeId="0" xr:uid="{0380DDEE-787E-4883-AD93-51FE5DE6999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assume driven by COGS
</t>
        </r>
      </text>
    </comment>
    <comment ref="F54" authorId="0" shapeId="0" xr:uid="{8A496266-BDE5-4E6C-9BA0-39081D9362E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assume company doesn't borrow much
</t>
        </r>
      </text>
    </comment>
    <comment ref="C55" authorId="0" shapeId="0" xr:uid="{02A2BD15-9811-412D-823C-17E3CF0C7A9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thisng like lecese</t>
        </r>
      </text>
    </comment>
    <comment ref="C61" authorId="0" shapeId="0" xr:uid="{B56D813D-0D8D-4FB0-AA30-E41FDE5E159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Gains and losses on foreign currency translations, derivatives, etc.</t>
        </r>
      </text>
    </comment>
    <comment ref="G61" authorId="0" shapeId="0" xr:uid="{38AB434A-CDE7-4B05-8D35-B1C60B47CD2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the safest bet is to assume no change year-over-year going forward
</t>
        </r>
      </text>
    </comment>
    <comment ref="C108" authorId="0" shapeId="0" xr:uid="{D1F53186-74EC-4121-B208-904A6D5F2A9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Gains and losses on foreign currency translations, derivatives, etc.</t>
        </r>
      </text>
    </comment>
  </commentList>
</comments>
</file>

<file path=xl/sharedStrings.xml><?xml version="1.0" encoding="utf-8"?>
<sst xmlns="http://schemas.openxmlformats.org/spreadsheetml/2006/main" count="197" uniqueCount="157">
  <si>
    <t>$ in millions</t>
  </si>
  <si>
    <t>Actuals</t>
  </si>
  <si>
    <t>Projections</t>
  </si>
  <si>
    <t>x</t>
  </si>
  <si>
    <t>Income Statement</t>
  </si>
  <si>
    <t>Revenue</t>
  </si>
  <si>
    <t>Cost of Goods Sold</t>
  </si>
  <si>
    <t>Operating Expenses</t>
  </si>
  <si>
    <t>Operating Profit</t>
  </si>
  <si>
    <t>Interest Income</t>
  </si>
  <si>
    <t>Interest Expense</t>
  </si>
  <si>
    <t>Pretax Profit</t>
  </si>
  <si>
    <t>Tax Expense</t>
  </si>
  <si>
    <t>Net Income</t>
  </si>
  <si>
    <t>Margins / Growth Rates</t>
  </si>
  <si>
    <t>Revenue Growth Rate</t>
  </si>
  <si>
    <t>Gross Profit Margin</t>
  </si>
  <si>
    <t>Operating Expenses as % of Revenue</t>
  </si>
  <si>
    <t>Tax Rate</t>
  </si>
  <si>
    <t>Memo: COGS growth rate</t>
  </si>
  <si>
    <t>Memo: Depreciation in opex and COGS</t>
  </si>
  <si>
    <t>Memo: Capital Expenditures</t>
  </si>
  <si>
    <t>Memo: Amortization in opex and COGS</t>
  </si>
  <si>
    <t>Memo: Purchases of Intangibles</t>
  </si>
  <si>
    <t>Memo: % Interest Earned on Cash</t>
  </si>
  <si>
    <t>Memo: % Interest Rate on Debt</t>
  </si>
  <si>
    <t>Balance Sheet</t>
  </si>
  <si>
    <t>Cash and Equivalents</t>
  </si>
  <si>
    <t>Accounts Receivable</t>
  </si>
  <si>
    <t>Inventory</t>
  </si>
  <si>
    <t>Prepaid Expenses and Other WC Assets</t>
  </si>
  <si>
    <t>Current Assets</t>
  </si>
  <si>
    <t>Property Plant and Equipments</t>
  </si>
  <si>
    <t>Intnagible Assets</t>
  </si>
  <si>
    <t>Non Current Assets</t>
  </si>
  <si>
    <t>Total Assets</t>
  </si>
  <si>
    <t>Accounts Payable</t>
  </si>
  <si>
    <t>Accrued Expenses and Other</t>
  </si>
  <si>
    <t>Other Current Liabilities</t>
  </si>
  <si>
    <t>Total Current Liabilities</t>
  </si>
  <si>
    <t>Revolver</t>
  </si>
  <si>
    <t>Long Term Debt</t>
  </si>
  <si>
    <t>Other Liabilities</t>
  </si>
  <si>
    <t>Total Liabilities</t>
  </si>
  <si>
    <t>Common Stock and APIC</t>
  </si>
  <si>
    <t>Treasury Stock</t>
  </si>
  <si>
    <t>Other Comprehensive Income</t>
  </si>
  <si>
    <t>Retained Earnings</t>
  </si>
  <si>
    <t>Total Equity</t>
  </si>
  <si>
    <t>Total Liabilities and Equity</t>
  </si>
  <si>
    <t>Balance?</t>
  </si>
  <si>
    <t>Schedules</t>
  </si>
  <si>
    <t>Common Stock and APIC - BOP</t>
  </si>
  <si>
    <t>New Issuances of Common Stock</t>
  </si>
  <si>
    <t>Common Stock and APIC - EOP</t>
  </si>
  <si>
    <t>Treasury Stock - BOP</t>
  </si>
  <si>
    <t>New Repurchases</t>
  </si>
  <si>
    <t>Treasury Stock - EOP</t>
  </si>
  <si>
    <t>Retained Earnings - BOP</t>
  </si>
  <si>
    <t>Common Dividends</t>
  </si>
  <si>
    <t>Retained Earnings - EOP</t>
  </si>
  <si>
    <t>Cash Flow Statement</t>
  </si>
  <si>
    <t>Net Income (GAAP)</t>
  </si>
  <si>
    <t>Depreciation and Amortization</t>
  </si>
  <si>
    <t>Cash Flow from Operations</t>
  </si>
  <si>
    <t>Capital Expenditures</t>
  </si>
  <si>
    <t>Purchases of Intnagible Assets</t>
  </si>
  <si>
    <t>Cash for Investing Activities</t>
  </si>
  <si>
    <t>Issuances of Common Stock</t>
  </si>
  <si>
    <t>Repurchases</t>
  </si>
  <si>
    <t>Dividends</t>
  </si>
  <si>
    <t>Cash from Financing Activities</t>
  </si>
  <si>
    <t>Total Change in Cash</t>
  </si>
  <si>
    <t>Total Cash Flow Before any Revolver Borrowing</t>
  </si>
  <si>
    <t xml:space="preserve">Total Revolver Borrowing Needed </t>
  </si>
  <si>
    <t>Projections</t>
    <phoneticPr fontId="8" type="noConversion"/>
  </si>
  <si>
    <t>Actuals</t>
    <phoneticPr fontId="8" type="noConversion"/>
  </si>
  <si>
    <t>$ in millions</t>
    <phoneticPr fontId="8" type="noConversion"/>
  </si>
  <si>
    <t>Revenue</t>
    <phoneticPr fontId="8" type="noConversion"/>
  </si>
  <si>
    <t>Income Statement</t>
    <phoneticPr fontId="8" type="noConversion"/>
  </si>
  <si>
    <t>Opereating Expenses</t>
    <phoneticPr fontId="8" type="noConversion"/>
  </si>
  <si>
    <t xml:space="preserve">Operating Profit </t>
    <phoneticPr fontId="8" type="noConversion"/>
  </si>
  <si>
    <t>Interest Income</t>
    <phoneticPr fontId="8" type="noConversion"/>
  </si>
  <si>
    <t>Interest Expense</t>
    <phoneticPr fontId="8" type="noConversion"/>
  </si>
  <si>
    <t>Pretax Profit</t>
    <phoneticPr fontId="8" type="noConversion"/>
  </si>
  <si>
    <t>Tax Expense</t>
    <phoneticPr fontId="8" type="noConversion"/>
  </si>
  <si>
    <t xml:space="preserve">Net Income </t>
    <phoneticPr fontId="8" type="noConversion"/>
  </si>
  <si>
    <t>Cost of Goods Sold</t>
    <phoneticPr fontId="8" type="noConversion"/>
  </si>
  <si>
    <t>Margin/Growth Rates</t>
    <phoneticPr fontId="8" type="noConversion"/>
  </si>
  <si>
    <t>Gross Profit Margin</t>
    <phoneticPr fontId="8" type="noConversion"/>
  </si>
  <si>
    <t>Opereating Expenses as % of Revenue</t>
    <phoneticPr fontId="8" type="noConversion"/>
  </si>
  <si>
    <t>Tax Rate</t>
    <phoneticPr fontId="8" type="noConversion"/>
  </si>
  <si>
    <t>Revenue Growth  Rates</t>
    <phoneticPr fontId="8" type="noConversion"/>
  </si>
  <si>
    <t>Balance Sheet</t>
    <phoneticPr fontId="8" type="noConversion"/>
  </si>
  <si>
    <t>Cash and Equivalents</t>
    <phoneticPr fontId="8" type="noConversion"/>
  </si>
  <si>
    <t>Accounts Receivable</t>
    <phoneticPr fontId="8" type="noConversion"/>
  </si>
  <si>
    <t xml:space="preserve">Inventory </t>
    <phoneticPr fontId="8" type="noConversion"/>
  </si>
  <si>
    <t>Prepaid Expesnses and  Other WC Assets</t>
    <phoneticPr fontId="8" type="noConversion"/>
  </si>
  <si>
    <t>Current Assets</t>
    <phoneticPr fontId="8" type="noConversion"/>
  </si>
  <si>
    <t>Property Plant  and Equpment</t>
    <phoneticPr fontId="8" type="noConversion"/>
  </si>
  <si>
    <t xml:space="preserve"> Intangible Assets</t>
    <phoneticPr fontId="8" type="noConversion"/>
  </si>
  <si>
    <t>Total Asset</t>
    <phoneticPr fontId="8" type="noConversion"/>
  </si>
  <si>
    <t>Non Current Assets</t>
    <phoneticPr fontId="8" type="noConversion"/>
  </si>
  <si>
    <t>PPP&amp;E-BOP</t>
    <phoneticPr fontId="8" type="noConversion"/>
  </si>
  <si>
    <t>Capex(Purchases of PPE)</t>
    <phoneticPr fontId="8" type="noConversion"/>
  </si>
  <si>
    <t xml:space="preserve">Dpreciation Expences </t>
    <phoneticPr fontId="8" type="noConversion"/>
  </si>
  <si>
    <t>PPP&amp;E-EOP</t>
    <phoneticPr fontId="8" type="noConversion"/>
  </si>
  <si>
    <t>Memo:Depreciation in opex and COGS</t>
    <phoneticPr fontId="8" type="noConversion"/>
  </si>
  <si>
    <t>Memo:COGS growth rate</t>
    <phoneticPr fontId="8" type="noConversion"/>
  </si>
  <si>
    <t>Memo:Capital Expenditure</t>
    <phoneticPr fontId="8" type="noConversion"/>
  </si>
  <si>
    <t>Intangible Asset - BOP</t>
    <phoneticPr fontId="8" type="noConversion"/>
  </si>
  <si>
    <t>Puchase of Intangibles</t>
    <phoneticPr fontId="8" type="noConversion"/>
  </si>
  <si>
    <t>Amortization Expense</t>
    <phoneticPr fontId="8" type="noConversion"/>
  </si>
  <si>
    <t>Intangible Asset - EOP</t>
    <phoneticPr fontId="8" type="noConversion"/>
  </si>
  <si>
    <t>Memo:Purchases of Intangibles</t>
    <phoneticPr fontId="8" type="noConversion"/>
  </si>
  <si>
    <t>Memo:Amortization in opex and COGS</t>
    <phoneticPr fontId="8" type="noConversion"/>
  </si>
  <si>
    <t xml:space="preserve">Account Payable </t>
    <phoneticPr fontId="8" type="noConversion"/>
  </si>
  <si>
    <t>Accrued Expenses  and other</t>
    <phoneticPr fontId="8" type="noConversion"/>
  </si>
  <si>
    <t xml:space="preserve">Other Current Liabilities </t>
    <phoneticPr fontId="8" type="noConversion"/>
  </si>
  <si>
    <t>Total Current Liabilities</t>
    <phoneticPr fontId="8" type="noConversion"/>
  </si>
  <si>
    <t xml:space="preserve">Long Term Debt </t>
    <phoneticPr fontId="8" type="noConversion"/>
  </si>
  <si>
    <t>Revolver</t>
    <phoneticPr fontId="8" type="noConversion"/>
  </si>
  <si>
    <t>Other Liabilities</t>
    <phoneticPr fontId="8" type="noConversion"/>
  </si>
  <si>
    <t>Total Liabilities</t>
    <phoneticPr fontId="8" type="noConversion"/>
  </si>
  <si>
    <t>Common Stock and APIC</t>
    <phoneticPr fontId="8" type="noConversion"/>
  </si>
  <si>
    <t>Treasury Stock</t>
    <phoneticPr fontId="8" type="noConversion"/>
  </si>
  <si>
    <t>Other Comprehensive Income</t>
    <phoneticPr fontId="8" type="noConversion"/>
  </si>
  <si>
    <t>Retained Earnings</t>
    <phoneticPr fontId="8" type="noConversion"/>
  </si>
  <si>
    <t>Total Equity</t>
    <phoneticPr fontId="8" type="noConversion"/>
  </si>
  <si>
    <t>Total Liabilities and Equity</t>
    <phoneticPr fontId="8" type="noConversion"/>
  </si>
  <si>
    <t>Common Stock and APIC-BOP</t>
    <phoneticPr fontId="8" type="noConversion"/>
  </si>
  <si>
    <t>New Issuance of Common Stock</t>
    <phoneticPr fontId="8" type="noConversion"/>
  </si>
  <si>
    <t>Common Stock and APIC-EOP</t>
    <phoneticPr fontId="8" type="noConversion"/>
  </si>
  <si>
    <t>Treasury Stock-BOP</t>
    <phoneticPr fontId="8" type="noConversion"/>
  </si>
  <si>
    <t>New Repurchases</t>
    <phoneticPr fontId="8" type="noConversion"/>
  </si>
  <si>
    <t>Treasury Stock-EOP</t>
    <phoneticPr fontId="8" type="noConversion"/>
  </si>
  <si>
    <t>Retained Earnings -BOP</t>
    <phoneticPr fontId="8" type="noConversion"/>
  </si>
  <si>
    <t>Net Income</t>
    <phoneticPr fontId="8" type="noConversion"/>
  </si>
  <si>
    <t xml:space="preserve">Commoon Dividents </t>
    <phoneticPr fontId="8" type="noConversion"/>
  </si>
  <si>
    <t>Retained Earnings -EOP</t>
    <phoneticPr fontId="8" type="noConversion"/>
  </si>
  <si>
    <t>Scheduels</t>
    <phoneticPr fontId="8" type="noConversion"/>
  </si>
  <si>
    <t>Total Assets</t>
    <phoneticPr fontId="8" type="noConversion"/>
  </si>
  <si>
    <t>Balance?</t>
    <phoneticPr fontId="8" type="noConversion"/>
  </si>
  <si>
    <t xml:space="preserve">Cash Flow Statement </t>
    <phoneticPr fontId="8" type="noConversion"/>
  </si>
  <si>
    <t>Depreciation &amp;Amortization</t>
    <phoneticPr fontId="8" type="noConversion"/>
  </si>
  <si>
    <t>Net Income(GAAP)</t>
    <phoneticPr fontId="8" type="noConversion"/>
  </si>
  <si>
    <t>D&amp;A</t>
    <phoneticPr fontId="8" type="noConversion"/>
  </si>
  <si>
    <t>WC</t>
    <phoneticPr fontId="8" type="noConversion"/>
  </si>
  <si>
    <t>Cash Flow From Operations</t>
    <phoneticPr fontId="8" type="noConversion"/>
  </si>
  <si>
    <t>Purchases of Intangibles Assets</t>
    <phoneticPr fontId="8" type="noConversion"/>
  </si>
  <si>
    <t>Capital Expenditures</t>
    <phoneticPr fontId="8" type="noConversion"/>
  </si>
  <si>
    <t>Cash for Investing Activities</t>
    <phoneticPr fontId="8" type="noConversion"/>
  </si>
  <si>
    <t>Treasury Stock(Repuchases)</t>
    <phoneticPr fontId="8" type="noConversion"/>
  </si>
  <si>
    <t>Issuances of Common Stock(Common Stock and APIC)</t>
    <phoneticPr fontId="8" type="noConversion"/>
  </si>
  <si>
    <t>Dividends</t>
    <phoneticPr fontId="8" type="noConversion"/>
  </si>
  <si>
    <t>Cash from Financing Activities</t>
    <phoneticPr fontId="8" type="noConversion"/>
  </si>
  <si>
    <t xml:space="preserve">Total Change in Cash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</si>
</sst>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\(#,##0.0\)"/>
    <numFmt numFmtId="177" formatCode="0.0%"/>
    <numFmt numFmtId="178" formatCode="0.0_);\(0.0\)"/>
    <numFmt numFmtId="179" formatCode="0.0_ "/>
    <numFmt numFmtId="180" formatCode="0.0_);[Red]\(0.0\)"/>
  </numFmts>
  <fonts count="16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20"/>
      <color theme="1"/>
      <name val="Times New Roman"/>
      <family val="1"/>
    </font>
    <font>
      <sz val="20"/>
      <color rgb="FF0070C0"/>
      <name val="Times New Roman"/>
      <family val="2"/>
    </font>
    <font>
      <b/>
      <u/>
      <sz val="20"/>
      <color theme="1"/>
      <name val="Times New Roman"/>
      <family val="1"/>
    </font>
    <font>
      <i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Times New Roman"/>
      <family val="2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theme="1"/>
      <name val="Times New Roman"/>
      <family val="1"/>
    </font>
    <font>
      <sz val="12"/>
      <color rgb="FF0B8ECC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7">
    <xf numFmtId="0" fontId="0" fillId="0" borderId="0" xfId="0"/>
    <xf numFmtId="0" fontId="7" fillId="0" borderId="0" xfId="2"/>
    <xf numFmtId="0" fontId="2" fillId="0" borderId="0" xfId="2" applyFont="1" applyAlignment="1">
      <alignment horizontal="centerContinuous"/>
    </xf>
    <xf numFmtId="0" fontId="7" fillId="0" borderId="0" xfId="2" applyAlignment="1">
      <alignment horizontal="centerContinuous"/>
    </xf>
    <xf numFmtId="0" fontId="2" fillId="0" borderId="0" xfId="2" applyFont="1"/>
    <xf numFmtId="176" fontId="3" fillId="0" borderId="0" xfId="2" applyNumberFormat="1" applyFont="1"/>
    <xf numFmtId="176" fontId="7" fillId="0" borderId="0" xfId="2" applyNumberFormat="1"/>
    <xf numFmtId="176" fontId="2" fillId="0" borderId="0" xfId="2" applyNumberFormat="1" applyFont="1"/>
    <xf numFmtId="176" fontId="7" fillId="2" borderId="0" xfId="2" applyNumberFormat="1" applyFill="1"/>
    <xf numFmtId="0" fontId="4" fillId="0" borderId="0" xfId="2" applyFont="1"/>
    <xf numFmtId="9" fontId="7" fillId="0" borderId="0" xfId="2" applyNumberFormat="1"/>
    <xf numFmtId="177" fontId="7" fillId="0" borderId="0" xfId="2" applyNumberFormat="1"/>
    <xf numFmtId="0" fontId="5" fillId="0" borderId="0" xfId="2" applyFont="1"/>
    <xf numFmtId="9" fontId="3" fillId="0" borderId="0" xfId="2" applyNumberFormat="1" applyFont="1"/>
    <xf numFmtId="0" fontId="6" fillId="0" borderId="0" xfId="2" applyFont="1"/>
    <xf numFmtId="176" fontId="7" fillId="0" borderId="0" xfId="2" quotePrefix="1" applyNumberFormat="1"/>
    <xf numFmtId="0" fontId="9" fillId="0" borderId="0" xfId="0" applyFont="1"/>
    <xf numFmtId="0" fontId="10" fillId="0" borderId="0" xfId="0" applyFont="1"/>
    <xf numFmtId="178" fontId="9" fillId="0" borderId="0" xfId="0" applyNumberFormat="1" applyFont="1"/>
    <xf numFmtId="178" fontId="10" fillId="0" borderId="0" xfId="0" applyNumberFormat="1" applyFont="1"/>
    <xf numFmtId="178" fontId="11" fillId="0" borderId="0" xfId="0" applyNumberFormat="1" applyFont="1"/>
    <xf numFmtId="0" fontId="11" fillId="0" borderId="0" xfId="0" applyFont="1"/>
    <xf numFmtId="177" fontId="9" fillId="0" borderId="0" xfId="0" applyNumberFormat="1" applyFont="1"/>
    <xf numFmtId="179" fontId="9" fillId="0" borderId="0" xfId="0" applyNumberFormat="1" applyFont="1"/>
    <xf numFmtId="179" fontId="10" fillId="0" borderId="0" xfId="0" applyNumberFormat="1" applyFont="1"/>
    <xf numFmtId="180" fontId="9" fillId="0" borderId="0" xfId="0" applyNumberFormat="1" applyFont="1"/>
    <xf numFmtId="0" fontId="9" fillId="3" borderId="0" xfId="0" applyFont="1" applyFill="1"/>
    <xf numFmtId="0" fontId="14" fillId="0" borderId="0" xfId="0" applyFont="1"/>
    <xf numFmtId="0" fontId="15" fillId="0" borderId="0" xfId="0" applyFont="1"/>
    <xf numFmtId="179" fontId="15" fillId="0" borderId="0" xfId="0" applyNumberFormat="1" applyFont="1"/>
    <xf numFmtId="178" fontId="15" fillId="0" borderId="0" xfId="0" applyNumberFormat="1" applyFont="1"/>
    <xf numFmtId="180" fontId="15" fillId="0" borderId="0" xfId="0" applyNumberFormat="1" applyFont="1"/>
    <xf numFmtId="180" fontId="10" fillId="0" borderId="0" xfId="0" applyNumberFormat="1" applyFont="1"/>
    <xf numFmtId="0" fontId="9" fillId="4" borderId="0" xfId="0" applyFont="1" applyFill="1"/>
    <xf numFmtId="179" fontId="9" fillId="4" borderId="0" xfId="0" applyNumberFormat="1" applyFont="1" applyFill="1"/>
    <xf numFmtId="180" fontId="9" fillId="3" borderId="0" xfId="0" applyNumberFormat="1" applyFont="1" applyFill="1"/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 xr:uid="{99597FB2-A069-A641-82C4-1BED3A93572C}"/>
    <cellStyle name="Normal 3" xfId="2" xr:uid="{DB9B9C70-BD30-5543-B959-311CF7078B2A}"/>
  </cellStyles>
  <dxfs count="0"/>
  <tableStyles count="0" defaultTableStyle="TableStyleMedium2" defaultPivotStyle="PivotStyleLight16"/>
  <colors>
    <mruColors>
      <color rgb="FFE5E5E5"/>
      <color rgb="FF0B8ECC"/>
      <color rgb="FFFAFAFA"/>
      <color rgb="FFF5F5F5"/>
      <color rgb="FF0088C6"/>
      <color rgb="FFFBFBFB"/>
      <color rgb="FFF4F7F9"/>
      <color rgb="FFEAEFF1"/>
      <color rgb="FFF2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BCA1-AF1A-CF42-8158-1C4BC8EE8E09}">
  <dimension ref="A1:M111"/>
  <sheetViews>
    <sheetView tabSelected="1" topLeftCell="A76" zoomScale="34" zoomScaleNormal="125" workbookViewId="0">
      <selection activeCell="H88" sqref="H88"/>
    </sheetView>
  </sheetViews>
  <sheetFormatPr defaultColWidth="14.5" defaultRowHeight="26.25" x14ac:dyDescent="0.4"/>
  <cols>
    <col min="1" max="2" width="14.5" style="1"/>
    <col min="3" max="3" width="53.5" style="1" bestFit="1" customWidth="1"/>
    <col min="4" max="12" width="14.5" style="1"/>
    <col min="13" max="13" width="41.875" style="1" bestFit="1" customWidth="1"/>
    <col min="14" max="16384" width="14.5" style="1"/>
  </cols>
  <sheetData>
    <row r="1" spans="1:11" x14ac:dyDescent="0.4">
      <c r="A1" s="1" t="s">
        <v>0</v>
      </c>
    </row>
    <row r="2" spans="1:11" x14ac:dyDescent="0.4">
      <c r="D2" s="2" t="s">
        <v>1</v>
      </c>
      <c r="E2" s="2"/>
      <c r="F2" s="2"/>
      <c r="G2" s="2" t="s">
        <v>2</v>
      </c>
      <c r="H2" s="3"/>
      <c r="I2" s="3"/>
      <c r="J2" s="3"/>
      <c r="K2" s="3"/>
    </row>
    <row r="3" spans="1:11" x14ac:dyDescent="0.4">
      <c r="D3" s="1">
        <f>E3-1</f>
        <v>2021</v>
      </c>
      <c r="E3" s="1">
        <f>F3-1</f>
        <v>2022</v>
      </c>
      <c r="F3" s="1">
        <v>2023</v>
      </c>
      <c r="G3" s="1">
        <f>F3+1</f>
        <v>2024</v>
      </c>
      <c r="H3" s="1">
        <f>G3+1</f>
        <v>2025</v>
      </c>
      <c r="I3" s="1">
        <f>H3+1</f>
        <v>2026</v>
      </c>
      <c r="J3" s="1">
        <f>I3+1</f>
        <v>2027</v>
      </c>
      <c r="K3" s="1">
        <f>J3+1</f>
        <v>2028</v>
      </c>
    </row>
    <row r="4" spans="1:11" x14ac:dyDescent="0.4">
      <c r="B4" s="1" t="s">
        <v>3</v>
      </c>
      <c r="C4" s="4" t="s">
        <v>4</v>
      </c>
    </row>
    <row r="5" spans="1:11" x14ac:dyDescent="0.4">
      <c r="C5" s="4"/>
    </row>
    <row r="6" spans="1:11" x14ac:dyDescent="0.4">
      <c r="C6" s="1" t="s">
        <v>5</v>
      </c>
      <c r="D6" s="5">
        <v>1000</v>
      </c>
      <c r="E6" s="5">
        <v>1100</v>
      </c>
      <c r="F6" s="5">
        <v>1200</v>
      </c>
      <c r="G6" s="6">
        <f>F6*(1+G19)</f>
        <v>1314.5454545454545</v>
      </c>
      <c r="H6" s="6">
        <f>G6*(1+H19)</f>
        <v>1440.0247933884298</v>
      </c>
      <c r="I6" s="6">
        <f>H6*(1+I19)</f>
        <v>1577.481705484598</v>
      </c>
      <c r="J6" s="6">
        <f>I6*(1+J19)</f>
        <v>1728.0595046444914</v>
      </c>
      <c r="K6" s="6">
        <f>J6*(1+K19)</f>
        <v>1893.0106391787383</v>
      </c>
    </row>
    <row r="7" spans="1:11" x14ac:dyDescent="0.4">
      <c r="C7" s="1" t="s">
        <v>6</v>
      </c>
      <c r="D7" s="5">
        <v>-600</v>
      </c>
      <c r="E7" s="5">
        <v>-700</v>
      </c>
      <c r="F7" s="5">
        <v>-775</v>
      </c>
      <c r="G7" s="6">
        <f>-(1-G20)*G6</f>
        <v>-824.74449035812688</v>
      </c>
      <c r="H7" s="6">
        <f>-(1-H20)*H6</f>
        <v>-903.47010080140262</v>
      </c>
      <c r="I7" s="6">
        <f>-(1-I20)*I6</f>
        <v>-989.71042860517286</v>
      </c>
      <c r="J7" s="6">
        <f>-(1-J20)*J6</f>
        <v>-1084.1827876993029</v>
      </c>
      <c r="K7" s="6">
        <f>-(1-K20)*K6</f>
        <v>-1187.672962888782</v>
      </c>
    </row>
    <row r="8" spans="1:11" x14ac:dyDescent="0.4">
      <c r="C8" s="1" t="s">
        <v>7</v>
      </c>
      <c r="D8" s="5">
        <v>-150</v>
      </c>
      <c r="E8" s="5">
        <v>-165</v>
      </c>
      <c r="F8" s="5">
        <v>-175</v>
      </c>
      <c r="G8" s="6">
        <f>-G6*G21</f>
        <v>-195.35606060606059</v>
      </c>
      <c r="H8" s="6">
        <f>-H6*H21</f>
        <v>-214.00368457300274</v>
      </c>
      <c r="I8" s="6">
        <f>-I6*I21</f>
        <v>-234.43130900951664</v>
      </c>
      <c r="J8" s="6">
        <f>-J6*J21</f>
        <v>-256.80884305133412</v>
      </c>
      <c r="K8" s="6">
        <f>-K6*K21</f>
        <v>-281.32241443350694</v>
      </c>
    </row>
    <row r="9" spans="1:11" x14ac:dyDescent="0.4">
      <c r="C9" s="4" t="s">
        <v>8</v>
      </c>
      <c r="D9" s="7">
        <f>SUM(D6:D8)</f>
        <v>250</v>
      </c>
      <c r="E9" s="7">
        <f t="shared" ref="E9:K9" si="0">SUM(E6:E8)</f>
        <v>235</v>
      </c>
      <c r="F9" s="7">
        <f t="shared" si="0"/>
        <v>250</v>
      </c>
      <c r="G9" s="7">
        <f t="shared" si="0"/>
        <v>294.444903581267</v>
      </c>
      <c r="H9" s="7">
        <f t="shared" si="0"/>
        <v>322.55100801402443</v>
      </c>
      <c r="I9" s="7">
        <f t="shared" si="0"/>
        <v>353.33996786990849</v>
      </c>
      <c r="J9" s="7">
        <f t="shared" si="0"/>
        <v>387.06787389385437</v>
      </c>
      <c r="K9" s="7">
        <f t="shared" si="0"/>
        <v>424.0152618564494</v>
      </c>
    </row>
    <row r="10" spans="1:11" x14ac:dyDescent="0.4">
      <c r="C10" s="4"/>
      <c r="D10" s="7"/>
      <c r="E10" s="7"/>
      <c r="F10" s="7"/>
      <c r="G10" s="6"/>
      <c r="H10" s="6"/>
      <c r="I10" s="6"/>
      <c r="J10" s="6"/>
      <c r="K10" s="6"/>
    </row>
    <row r="11" spans="1:11" x14ac:dyDescent="0.4">
      <c r="C11" s="1" t="s">
        <v>9</v>
      </c>
      <c r="D11" s="5">
        <v>5</v>
      </c>
      <c r="E11" s="5">
        <v>6</v>
      </c>
      <c r="F11" s="5">
        <v>7</v>
      </c>
      <c r="G11" s="8">
        <f>G31*F36</f>
        <v>9.18</v>
      </c>
      <c r="H11" s="8">
        <f>H31*G36</f>
        <v>8.3778536948735649</v>
      </c>
      <c r="I11" s="8">
        <f>I31*H36</f>
        <v>7.8621109868144323</v>
      </c>
      <c r="J11" s="8">
        <f>J31*I36</f>
        <v>7.7718602148112144</v>
      </c>
      <c r="K11" s="8">
        <f>K31*J36</f>
        <v>8.1577701596140635</v>
      </c>
    </row>
    <row r="12" spans="1:11" x14ac:dyDescent="0.4">
      <c r="C12" s="1" t="s">
        <v>10</v>
      </c>
      <c r="D12" s="5">
        <v>-13</v>
      </c>
      <c r="E12" s="5">
        <v>-14</v>
      </c>
      <c r="F12" s="5">
        <v>-15</v>
      </c>
      <c r="G12" s="8">
        <f>-G32*SUM(F53,F54)</f>
        <v>-15.280000000000001</v>
      </c>
      <c r="H12" s="8">
        <f>-H32*SUM(G53,G54)</f>
        <v>-14.88</v>
      </c>
      <c r="I12" s="8">
        <f>-I32*SUM(H53,H54)</f>
        <v>-14.88</v>
      </c>
      <c r="J12" s="8">
        <f>-J32*SUM(I53,I54)</f>
        <v>-14.88</v>
      </c>
      <c r="K12" s="8">
        <f>-K32*SUM(J53,J54)</f>
        <v>-14.88</v>
      </c>
    </row>
    <row r="13" spans="1:11" x14ac:dyDescent="0.4">
      <c r="C13" s="4" t="s">
        <v>11</v>
      </c>
      <c r="D13" s="7">
        <f t="shared" ref="D13:K13" si="1">D9+SUM(D11:D12)</f>
        <v>242</v>
      </c>
      <c r="E13" s="7">
        <f t="shared" si="1"/>
        <v>227</v>
      </c>
      <c r="F13" s="7">
        <f t="shared" si="1"/>
        <v>242</v>
      </c>
      <c r="G13" s="7">
        <f t="shared" si="1"/>
        <v>288.34490358126698</v>
      </c>
      <c r="H13" s="7">
        <f t="shared" si="1"/>
        <v>316.04886170889802</v>
      </c>
      <c r="I13" s="7">
        <f t="shared" si="1"/>
        <v>346.3220788567229</v>
      </c>
      <c r="J13" s="7">
        <f t="shared" si="1"/>
        <v>379.9597341086656</v>
      </c>
      <c r="K13" s="7">
        <f t="shared" si="1"/>
        <v>417.29303201606348</v>
      </c>
    </row>
    <row r="14" spans="1:11" x14ac:dyDescent="0.4">
      <c r="G14" s="6"/>
      <c r="H14" s="6"/>
      <c r="I14" s="6"/>
      <c r="J14" s="6"/>
      <c r="K14" s="6"/>
    </row>
    <row r="15" spans="1:11" x14ac:dyDescent="0.4">
      <c r="C15" s="1" t="s">
        <v>12</v>
      </c>
      <c r="D15" s="5">
        <v>-70</v>
      </c>
      <c r="E15" s="5">
        <v>-68</v>
      </c>
      <c r="F15" s="5">
        <v>-71</v>
      </c>
      <c r="G15" s="6">
        <f>-G22*G13</f>
        <v>-84.793018666393266</v>
      </c>
      <c r="H15" s="6">
        <f>-H22*H13</f>
        <v>-92.939867143592465</v>
      </c>
      <c r="I15" s="6">
        <f>-I22*I13</f>
        <v>-101.84225256752565</v>
      </c>
      <c r="J15" s="6">
        <f>-J22*J13</f>
        <v>-111.7340116874083</v>
      </c>
      <c r="K15" s="6">
        <f>-K22*K13</f>
        <v>-122.71254117422413</v>
      </c>
    </row>
    <row r="16" spans="1:11" x14ac:dyDescent="0.4">
      <c r="C16" s="4" t="s">
        <v>13</v>
      </c>
      <c r="D16" s="7">
        <f>D13+D15</f>
        <v>172</v>
      </c>
      <c r="E16" s="7">
        <f t="shared" ref="E16:K16" si="2">E13+E15</f>
        <v>159</v>
      </c>
      <c r="F16" s="7">
        <f t="shared" si="2"/>
        <v>171</v>
      </c>
      <c r="G16" s="7">
        <f t="shared" si="2"/>
        <v>203.55188491487371</v>
      </c>
      <c r="H16" s="7">
        <f t="shared" si="2"/>
        <v>223.10899456530555</v>
      </c>
      <c r="I16" s="7">
        <f t="shared" si="2"/>
        <v>244.47982628919726</v>
      </c>
      <c r="J16" s="7">
        <f t="shared" si="2"/>
        <v>268.22572242125727</v>
      </c>
      <c r="K16" s="7">
        <f t="shared" si="2"/>
        <v>294.58049084183938</v>
      </c>
    </row>
    <row r="18" spans="3:11" x14ac:dyDescent="0.4">
      <c r="C18" s="9" t="s">
        <v>14</v>
      </c>
    </row>
    <row r="19" spans="3:11" x14ac:dyDescent="0.4">
      <c r="C19" s="1" t="s">
        <v>15</v>
      </c>
      <c r="D19" s="10"/>
      <c r="E19" s="11">
        <f>E6/D6-1</f>
        <v>0.10000000000000009</v>
      </c>
      <c r="F19" s="11">
        <f>F6/E6-1</f>
        <v>9.0909090909090828E-2</v>
      </c>
      <c r="G19" s="11">
        <f>AVERAGE(E19:F19)</f>
        <v>9.5454545454545459E-2</v>
      </c>
      <c r="H19" s="11">
        <f>G19</f>
        <v>9.5454545454545459E-2</v>
      </c>
      <c r="I19" s="11">
        <f t="shared" ref="I19:K20" si="3">H19</f>
        <v>9.5454545454545459E-2</v>
      </c>
      <c r="J19" s="11">
        <f t="shared" si="3"/>
        <v>9.5454545454545459E-2</v>
      </c>
      <c r="K19" s="11">
        <f t="shared" si="3"/>
        <v>9.5454545454545459E-2</v>
      </c>
    </row>
    <row r="20" spans="3:11" x14ac:dyDescent="0.4">
      <c r="C20" s="1" t="s">
        <v>16</v>
      </c>
      <c r="D20" s="10">
        <f>1+D7/D6</f>
        <v>0.4</v>
      </c>
      <c r="E20" s="10">
        <f>1+E7/E6</f>
        <v>0.36363636363636365</v>
      </c>
      <c r="F20" s="10">
        <f>1+F7/F6</f>
        <v>0.35416666666666663</v>
      </c>
      <c r="G20" s="10">
        <f>AVERAGE(D20:F20)</f>
        <v>0.37260101010101004</v>
      </c>
      <c r="H20" s="10">
        <f>G20</f>
        <v>0.37260101010101004</v>
      </c>
      <c r="I20" s="10">
        <f t="shared" si="3"/>
        <v>0.37260101010101004</v>
      </c>
      <c r="J20" s="10">
        <f t="shared" si="3"/>
        <v>0.37260101010101004</v>
      </c>
      <c r="K20" s="10">
        <f t="shared" si="3"/>
        <v>0.37260101010101004</v>
      </c>
    </row>
    <row r="21" spans="3:11" x14ac:dyDescent="0.4">
      <c r="C21" s="1" t="s">
        <v>17</v>
      </c>
      <c r="D21" s="10">
        <f>-D8/D6</f>
        <v>0.15</v>
      </c>
      <c r="E21" s="10">
        <f>-E8/E6</f>
        <v>0.15</v>
      </c>
      <c r="F21" s="10">
        <f>-F8/F6</f>
        <v>0.14583333333333334</v>
      </c>
      <c r="G21" s="10">
        <f>AVERAGE(D21:F21)</f>
        <v>0.14861111111111111</v>
      </c>
      <c r="H21" s="10">
        <f t="shared" ref="H21:K22" si="4">G21</f>
        <v>0.14861111111111111</v>
      </c>
      <c r="I21" s="10">
        <f t="shared" si="4"/>
        <v>0.14861111111111111</v>
      </c>
      <c r="J21" s="10">
        <f t="shared" si="4"/>
        <v>0.14861111111111111</v>
      </c>
      <c r="K21" s="10">
        <f t="shared" si="4"/>
        <v>0.14861111111111111</v>
      </c>
    </row>
    <row r="22" spans="3:11" x14ac:dyDescent="0.4">
      <c r="C22" s="1" t="s">
        <v>18</v>
      </c>
      <c r="D22" s="10">
        <f>-D15/D13</f>
        <v>0.28925619834710742</v>
      </c>
      <c r="E22" s="10">
        <f>-E15/E13</f>
        <v>0.29955947136563876</v>
      </c>
      <c r="F22" s="10">
        <f>-F15/F13</f>
        <v>0.29338842975206614</v>
      </c>
      <c r="G22" s="10">
        <f>AVERAGE(D22:F22)</f>
        <v>0.29406803315493746</v>
      </c>
      <c r="H22" s="10">
        <f t="shared" si="4"/>
        <v>0.29406803315493746</v>
      </c>
      <c r="I22" s="10">
        <f t="shared" si="4"/>
        <v>0.29406803315493746</v>
      </c>
      <c r="J22" s="10">
        <f t="shared" si="4"/>
        <v>0.29406803315493746</v>
      </c>
      <c r="K22" s="10">
        <f t="shared" si="4"/>
        <v>0.29406803315493746</v>
      </c>
    </row>
    <row r="23" spans="3:11" x14ac:dyDescent="0.4">
      <c r="C23" s="12" t="s">
        <v>19</v>
      </c>
      <c r="G23" s="10">
        <f>G7/F7-1</f>
        <v>6.4186439171776577E-2</v>
      </c>
      <c r="H23" s="10">
        <f>H7/G7-1</f>
        <v>9.5454545454545459E-2</v>
      </c>
      <c r="I23" s="10">
        <f>I7/H7-1</f>
        <v>9.5454545454545459E-2</v>
      </c>
      <c r="J23" s="10">
        <f>J7/I7-1</f>
        <v>9.5454545454545459E-2</v>
      </c>
      <c r="K23" s="10">
        <f>K7/J7-1</f>
        <v>9.5454545454545459E-2</v>
      </c>
    </row>
    <row r="24" spans="3:11" x14ac:dyDescent="0.4">
      <c r="C24" s="12"/>
      <c r="D24" s="5"/>
      <c r="G24" s="10"/>
      <c r="H24" s="10"/>
      <c r="I24" s="10"/>
      <c r="J24" s="10"/>
      <c r="K24" s="10"/>
    </row>
    <row r="25" spans="3:11" x14ac:dyDescent="0.4">
      <c r="C25" s="12" t="s">
        <v>20</v>
      </c>
      <c r="D25" s="5">
        <v>-25</v>
      </c>
      <c r="E25" s="5">
        <v>-30</v>
      </c>
      <c r="F25" s="5">
        <v>-35</v>
      </c>
      <c r="G25" s="6">
        <f>F25*(1+G19)</f>
        <v>-38.340909090909093</v>
      </c>
      <c r="H25" s="6">
        <f>G25*(1+H19)</f>
        <v>-42.000723140495872</v>
      </c>
      <c r="I25" s="6">
        <f>H25*(1+I19)</f>
        <v>-46.009883076634111</v>
      </c>
      <c r="J25" s="6">
        <f>I25*(1+J19)</f>
        <v>-50.401735552131001</v>
      </c>
      <c r="K25" s="6">
        <f>J25*(1+K19)</f>
        <v>-55.212810309379869</v>
      </c>
    </row>
    <row r="26" spans="3:11" x14ac:dyDescent="0.4">
      <c r="C26" s="12" t="s">
        <v>21</v>
      </c>
      <c r="D26" s="5">
        <v>-35</v>
      </c>
      <c r="E26" s="5">
        <v>-40</v>
      </c>
      <c r="F26" s="5">
        <v>-67</v>
      </c>
      <c r="G26" s="6">
        <f>F26*(1+G19)</f>
        <v>-73.395454545454541</v>
      </c>
      <c r="H26" s="6">
        <f>G26*(1+H19)</f>
        <v>-80.40138429752065</v>
      </c>
      <c r="I26" s="6">
        <f>H26*(1+I19)</f>
        <v>-88.076061889556712</v>
      </c>
      <c r="J26" s="6">
        <f>I26*(1+J19)</f>
        <v>-96.483322342650766</v>
      </c>
      <c r="K26" s="6">
        <f>J26*(1+K19)</f>
        <v>-105.69309402081288</v>
      </c>
    </row>
    <row r="28" spans="3:11" x14ac:dyDescent="0.4">
      <c r="C28" s="12" t="s">
        <v>22</v>
      </c>
      <c r="D28" s="5">
        <v>-10</v>
      </c>
      <c r="E28" s="5">
        <v>-12</v>
      </c>
      <c r="F28" s="5">
        <v>-14</v>
      </c>
      <c r="G28" s="6">
        <f>F28*(1+G19)</f>
        <v>-15.336363636363636</v>
      </c>
      <c r="H28" s="6">
        <f>G28*(1+H19)</f>
        <v>-16.800289256198347</v>
      </c>
      <c r="I28" s="6">
        <f>H28*(1+I19)</f>
        <v>-18.403953230653645</v>
      </c>
      <c r="J28" s="6">
        <f>I28*(1+J19)</f>
        <v>-20.160694220852402</v>
      </c>
      <c r="K28" s="6">
        <f>J28*(1+K19)</f>
        <v>-22.08512412375195</v>
      </c>
    </row>
    <row r="29" spans="3:11" x14ac:dyDescent="0.4">
      <c r="C29" s="12" t="s">
        <v>23</v>
      </c>
      <c r="D29" s="5">
        <v>-16</v>
      </c>
      <c r="E29" s="5">
        <v>-18</v>
      </c>
      <c r="F29" s="5">
        <v>-21</v>
      </c>
      <c r="G29" s="6">
        <f>F29*(1+G19)</f>
        <v>-23.004545454545454</v>
      </c>
      <c r="H29" s="6">
        <f>G29*(1+H19)</f>
        <v>-25.200433884297521</v>
      </c>
      <c r="I29" s="6">
        <f>H29*(1+I19)</f>
        <v>-27.605929845980466</v>
      </c>
      <c r="J29" s="6">
        <f>I29*(1+J19)</f>
        <v>-30.241041331278602</v>
      </c>
      <c r="K29" s="6">
        <f>J29*(1+K19)</f>
        <v>-33.127686185627923</v>
      </c>
    </row>
    <row r="31" spans="3:11" x14ac:dyDescent="0.4">
      <c r="C31" s="12" t="s">
        <v>24</v>
      </c>
      <c r="G31" s="13">
        <v>0.03</v>
      </c>
      <c r="H31" s="13">
        <v>0.03</v>
      </c>
      <c r="I31" s="13">
        <v>0.03</v>
      </c>
      <c r="J31" s="13">
        <v>0.03</v>
      </c>
      <c r="K31" s="13">
        <v>0.03</v>
      </c>
    </row>
    <row r="32" spans="3:11" x14ac:dyDescent="0.4">
      <c r="C32" s="12" t="s">
        <v>25</v>
      </c>
      <c r="G32" s="13">
        <v>0.08</v>
      </c>
      <c r="H32" s="13">
        <v>0.08</v>
      </c>
      <c r="I32" s="13">
        <v>0.08</v>
      </c>
      <c r="J32" s="13">
        <v>0.08</v>
      </c>
      <c r="K32" s="13">
        <v>0.08</v>
      </c>
    </row>
    <row r="34" spans="1:11" x14ac:dyDescent="0.4">
      <c r="B34" s="1" t="s">
        <v>3</v>
      </c>
      <c r="C34" s="4" t="s">
        <v>26</v>
      </c>
    </row>
    <row r="36" spans="1:11" x14ac:dyDescent="0.4">
      <c r="C36" s="1" t="s">
        <v>27</v>
      </c>
      <c r="D36" s="5">
        <v>286</v>
      </c>
      <c r="E36" s="5">
        <v>296</v>
      </c>
      <c r="F36" s="5">
        <v>306</v>
      </c>
      <c r="G36" s="8">
        <f>F36+G107</f>
        <v>279.26178982911881</v>
      </c>
      <c r="H36" s="8">
        <f>G36+H107</f>
        <v>262.07036622714776</v>
      </c>
      <c r="I36" s="8">
        <f>H36+I107</f>
        <v>259.06200716037381</v>
      </c>
      <c r="J36" s="8">
        <f>I36+J107</f>
        <v>271.92567198713544</v>
      </c>
      <c r="K36" s="8">
        <f>J36+K107</f>
        <v>302.51863610045899</v>
      </c>
    </row>
    <row r="37" spans="1:11" x14ac:dyDescent="0.4">
      <c r="A37" s="1" t="s">
        <v>3</v>
      </c>
      <c r="C37" s="1" t="s">
        <v>28</v>
      </c>
      <c r="D37" s="5">
        <v>135</v>
      </c>
      <c r="E37" s="5">
        <v>145</v>
      </c>
      <c r="F37" s="5">
        <v>154</v>
      </c>
      <c r="G37" s="6">
        <f>F37*(1+G19)</f>
        <v>168.7</v>
      </c>
      <c r="H37" s="6">
        <f>G37*(1+H19)</f>
        <v>184.8031818181818</v>
      </c>
      <c r="I37" s="6">
        <f>H37*(1+I19)</f>
        <v>202.44348553719007</v>
      </c>
      <c r="J37" s="6">
        <f>I37*(1+J19)</f>
        <v>221.76763642937641</v>
      </c>
      <c r="K37" s="6">
        <f>J37*(1+K19)</f>
        <v>242.93636536127144</v>
      </c>
    </row>
    <row r="38" spans="1:11" x14ac:dyDescent="0.4">
      <c r="A38" s="1" t="s">
        <v>3</v>
      </c>
      <c r="C38" s="1" t="s">
        <v>29</v>
      </c>
      <c r="D38" s="5">
        <v>265</v>
      </c>
      <c r="E38" s="5">
        <v>297</v>
      </c>
      <c r="F38" s="5">
        <v>345</v>
      </c>
      <c r="G38" s="6">
        <f>F38*(1+G23)</f>
        <v>367.14432151426291</v>
      </c>
      <c r="H38" s="6">
        <f>G38*(1+H23)</f>
        <v>402.18991584062439</v>
      </c>
      <c r="I38" s="6">
        <f>H38*(1+I23)</f>
        <v>440.58077144359311</v>
      </c>
      <c r="J38" s="6">
        <f>I38*(1+J23)</f>
        <v>482.63620871775424</v>
      </c>
      <c r="K38" s="6">
        <f>J38*(1+K23)</f>
        <v>528.70602864081263</v>
      </c>
    </row>
    <row r="39" spans="1:11" x14ac:dyDescent="0.4">
      <c r="A39" s="1" t="s">
        <v>3</v>
      </c>
      <c r="C39" s="1" t="s">
        <v>30</v>
      </c>
      <c r="D39" s="5">
        <v>39</v>
      </c>
      <c r="E39" s="5">
        <v>41</v>
      </c>
      <c r="F39" s="5">
        <v>45</v>
      </c>
      <c r="G39" s="6">
        <f>F39*(1+G19)</f>
        <v>49.295454545454547</v>
      </c>
      <c r="H39" s="6">
        <f>G39*(1+H19)</f>
        <v>54.000929752066121</v>
      </c>
      <c r="I39" s="6">
        <f>H39*(1+I19)</f>
        <v>59.155563955672434</v>
      </c>
      <c r="J39" s="6">
        <f>I39*(1+J19)</f>
        <v>64.80223142416844</v>
      </c>
      <c r="K39" s="6">
        <f>J39*(1+K19)</f>
        <v>70.987898969202703</v>
      </c>
    </row>
    <row r="40" spans="1:11" x14ac:dyDescent="0.4">
      <c r="C40" s="4" t="s">
        <v>31</v>
      </c>
      <c r="D40" s="7">
        <f t="shared" ref="D40:K40" si="5">SUM(D36:D39)</f>
        <v>725</v>
      </c>
      <c r="E40" s="7">
        <f t="shared" si="5"/>
        <v>779</v>
      </c>
      <c r="F40" s="7">
        <f t="shared" si="5"/>
        <v>850</v>
      </c>
      <c r="G40" s="7">
        <f t="shared" si="5"/>
        <v>864.40156588883622</v>
      </c>
      <c r="H40" s="7">
        <f t="shared" si="5"/>
        <v>903.06439363802008</v>
      </c>
      <c r="I40" s="7">
        <f t="shared" si="5"/>
        <v>961.24182809682941</v>
      </c>
      <c r="J40" s="7">
        <f t="shared" si="5"/>
        <v>1041.1317485584345</v>
      </c>
      <c r="K40" s="7">
        <f t="shared" si="5"/>
        <v>1145.1489290717457</v>
      </c>
    </row>
    <row r="42" spans="1:11" x14ac:dyDescent="0.4">
      <c r="A42" s="1" t="s">
        <v>3</v>
      </c>
      <c r="C42" s="1" t="s">
        <v>32</v>
      </c>
      <c r="D42" s="5">
        <v>210</v>
      </c>
      <c r="E42" s="5">
        <v>243</v>
      </c>
      <c r="F42" s="5">
        <v>265</v>
      </c>
      <c r="G42" s="6">
        <f>F42-G26+G25</f>
        <v>300.0545454545454</v>
      </c>
      <c r="H42" s="6">
        <f>G42-H26+H25</f>
        <v>338.45520661157013</v>
      </c>
      <c r="I42" s="6">
        <f>H42-I26+I25</f>
        <v>380.52138542449279</v>
      </c>
      <c r="J42" s="6">
        <f>I42-J26+J25</f>
        <v>426.60297221501253</v>
      </c>
      <c r="K42" s="6">
        <f>J42-K26+K25</f>
        <v>477.08325592644553</v>
      </c>
    </row>
    <row r="43" spans="1:11" x14ac:dyDescent="0.4">
      <c r="A43" s="1" t="s">
        <v>3</v>
      </c>
      <c r="C43" s="1" t="s">
        <v>33</v>
      </c>
      <c r="D43" s="5">
        <v>47</v>
      </c>
      <c r="E43" s="5">
        <v>56</v>
      </c>
      <c r="F43" s="5">
        <v>67</v>
      </c>
      <c r="G43" s="6">
        <f>F43-G29+G28</f>
        <v>74.668181818181807</v>
      </c>
      <c r="H43" s="6">
        <f>G43-H29+H28</f>
        <v>83.068326446280992</v>
      </c>
      <c r="I43" s="6">
        <f>H43-I29+I28</f>
        <v>92.270303061607819</v>
      </c>
      <c r="J43" s="6">
        <f>I43-J29+J28</f>
        <v>102.35065017203402</v>
      </c>
      <c r="K43" s="6">
        <f>J43-K29+K28</f>
        <v>113.39321223390998</v>
      </c>
    </row>
    <row r="44" spans="1:11" x14ac:dyDescent="0.4">
      <c r="C44" s="4" t="s">
        <v>34</v>
      </c>
      <c r="D44" s="7">
        <f>SUM(D42:D43)</f>
        <v>257</v>
      </c>
      <c r="E44" s="7">
        <f t="shared" ref="E44:K44" si="6">SUM(E42:E43)</f>
        <v>299</v>
      </c>
      <c r="F44" s="7">
        <f t="shared" si="6"/>
        <v>332</v>
      </c>
      <c r="G44" s="7">
        <f t="shared" si="6"/>
        <v>374.72272727272718</v>
      </c>
      <c r="H44" s="7">
        <f t="shared" si="6"/>
        <v>421.52353305785113</v>
      </c>
      <c r="I44" s="7">
        <f t="shared" si="6"/>
        <v>472.79168848610061</v>
      </c>
      <c r="J44" s="7">
        <f t="shared" si="6"/>
        <v>528.95362238704661</v>
      </c>
      <c r="K44" s="7">
        <f t="shared" si="6"/>
        <v>590.47646816035547</v>
      </c>
    </row>
    <row r="46" spans="1:11" x14ac:dyDescent="0.4">
      <c r="C46" s="4" t="s">
        <v>35</v>
      </c>
      <c r="D46" s="7">
        <f>D40+D44</f>
        <v>982</v>
      </c>
      <c r="E46" s="7">
        <f t="shared" ref="E46:K46" si="7">E40+E44</f>
        <v>1078</v>
      </c>
      <c r="F46" s="7">
        <f t="shared" si="7"/>
        <v>1182</v>
      </c>
      <c r="G46" s="7">
        <f t="shared" si="7"/>
        <v>1239.1242931615634</v>
      </c>
      <c r="H46" s="7">
        <f t="shared" si="7"/>
        <v>1324.5879266958711</v>
      </c>
      <c r="I46" s="7">
        <f t="shared" si="7"/>
        <v>1434.0335165829301</v>
      </c>
      <c r="J46" s="7">
        <f t="shared" si="7"/>
        <v>1570.0853709454811</v>
      </c>
      <c r="K46" s="7">
        <f t="shared" si="7"/>
        <v>1735.625397232101</v>
      </c>
    </row>
    <row r="48" spans="1:11" x14ac:dyDescent="0.4">
      <c r="A48" s="1" t="s">
        <v>3</v>
      </c>
      <c r="C48" s="14" t="s">
        <v>36</v>
      </c>
      <c r="D48" s="5">
        <v>45</v>
      </c>
      <c r="E48" s="5">
        <v>47</v>
      </c>
      <c r="F48" s="5">
        <v>49</v>
      </c>
      <c r="G48" s="6">
        <f>F48*(1+G23)</f>
        <v>52.145135519417053</v>
      </c>
      <c r="H48" s="6">
        <f>G48*(1+H23)</f>
        <v>57.122625728088678</v>
      </c>
      <c r="I48" s="6">
        <f>H48*(1+I23)</f>
        <v>62.575240002133505</v>
      </c>
      <c r="J48" s="6">
        <f>I48*(1+J23)</f>
        <v>68.548331093246247</v>
      </c>
      <c r="K48" s="6">
        <f>J48*(1+K23)</f>
        <v>75.091580879419752</v>
      </c>
    </row>
    <row r="49" spans="1:11" x14ac:dyDescent="0.4">
      <c r="A49" s="1" t="s">
        <v>3</v>
      </c>
      <c r="C49" s="14" t="s">
        <v>37</v>
      </c>
      <c r="D49" s="5">
        <v>32</v>
      </c>
      <c r="E49" s="5">
        <v>37</v>
      </c>
      <c r="F49" s="5">
        <v>47</v>
      </c>
      <c r="G49" s="6">
        <f>F49*(1+G19)</f>
        <v>51.486363636363635</v>
      </c>
      <c r="H49" s="6">
        <f>G49*(1+H19)</f>
        <v>56.400971074380166</v>
      </c>
      <c r="I49" s="6">
        <f>H49*(1+I19)</f>
        <v>61.784700131480093</v>
      </c>
      <c r="J49" s="6">
        <f>I49*(1+J19)</f>
        <v>67.682330598575916</v>
      </c>
      <c r="K49" s="6">
        <f>J49*(1+K19)</f>
        <v>74.142916701167252</v>
      </c>
    </row>
    <row r="50" spans="1:11" x14ac:dyDescent="0.4">
      <c r="A50" s="1" t="s">
        <v>3</v>
      </c>
      <c r="C50" s="14" t="s">
        <v>38</v>
      </c>
      <c r="D50" s="5">
        <v>112</v>
      </c>
      <c r="E50" s="5">
        <v>143</v>
      </c>
      <c r="F50" s="5">
        <v>167</v>
      </c>
      <c r="G50" s="6">
        <f>F50*(1+G19)</f>
        <v>182.94090909090909</v>
      </c>
      <c r="H50" s="6">
        <f>G50*(1+H19)</f>
        <v>200.40345041322314</v>
      </c>
      <c r="I50" s="6">
        <f>H50*(1+I19)</f>
        <v>219.53287067993989</v>
      </c>
      <c r="J50" s="6">
        <f>I50*(1+J19)</f>
        <v>240.48828106302506</v>
      </c>
      <c r="K50" s="6">
        <f>J50*(1+K19)</f>
        <v>263.4439806190411</v>
      </c>
    </row>
    <row r="51" spans="1:11" x14ac:dyDescent="0.4">
      <c r="C51" s="4" t="s">
        <v>39</v>
      </c>
      <c r="D51" s="7">
        <f>SUM(D48:D50)</f>
        <v>189</v>
      </c>
      <c r="E51" s="7">
        <f t="shared" ref="E51:K51" si="8">SUM(E48:E50)</f>
        <v>227</v>
      </c>
      <c r="F51" s="7">
        <f t="shared" si="8"/>
        <v>263</v>
      </c>
      <c r="G51" s="7">
        <f t="shared" si="8"/>
        <v>286.57240824668975</v>
      </c>
      <c r="H51" s="7">
        <f t="shared" si="8"/>
        <v>313.92704721569197</v>
      </c>
      <c r="I51" s="7">
        <f t="shared" si="8"/>
        <v>343.89281081355352</v>
      </c>
      <c r="J51" s="7">
        <f t="shared" si="8"/>
        <v>376.71894275484721</v>
      </c>
      <c r="K51" s="7">
        <f t="shared" si="8"/>
        <v>412.6784781996281</v>
      </c>
    </row>
    <row r="53" spans="1:11" x14ac:dyDescent="0.4">
      <c r="C53" s="1" t="s">
        <v>40</v>
      </c>
      <c r="D53" s="5">
        <v>0</v>
      </c>
      <c r="E53" s="5">
        <v>12</v>
      </c>
      <c r="F53" s="5">
        <v>5</v>
      </c>
      <c r="G53" s="8">
        <f>F53+G111</f>
        <v>0</v>
      </c>
      <c r="H53" s="8">
        <f>G53+H111</f>
        <v>0</v>
      </c>
      <c r="I53" s="8">
        <f>H53+I111</f>
        <v>0</v>
      </c>
      <c r="J53" s="8">
        <f>I53+J111</f>
        <v>0</v>
      </c>
      <c r="K53" s="8">
        <f>J53+K111</f>
        <v>0</v>
      </c>
    </row>
    <row r="54" spans="1:11" x14ac:dyDescent="0.4">
      <c r="A54" s="1" t="s">
        <v>3</v>
      </c>
      <c r="C54" s="1" t="s">
        <v>41</v>
      </c>
      <c r="D54" s="5">
        <v>167</v>
      </c>
      <c r="E54" s="5">
        <v>178</v>
      </c>
      <c r="F54" s="5">
        <v>186</v>
      </c>
      <c r="G54" s="6">
        <f>F54</f>
        <v>186</v>
      </c>
      <c r="H54" s="6">
        <f t="shared" ref="H54:K55" si="9">G54</f>
        <v>186</v>
      </c>
      <c r="I54" s="6">
        <f t="shared" si="9"/>
        <v>186</v>
      </c>
      <c r="J54" s="6">
        <f t="shared" si="9"/>
        <v>186</v>
      </c>
      <c r="K54" s="6">
        <f t="shared" si="9"/>
        <v>186</v>
      </c>
    </row>
    <row r="55" spans="1:11" x14ac:dyDescent="0.4">
      <c r="A55" s="1" t="s">
        <v>3</v>
      </c>
      <c r="C55" s="1" t="s">
        <v>42</v>
      </c>
      <c r="D55" s="5">
        <v>45</v>
      </c>
      <c r="E55" s="5">
        <v>47</v>
      </c>
      <c r="F55" s="5">
        <v>49</v>
      </c>
      <c r="G55" s="6">
        <f>F55</f>
        <v>49</v>
      </c>
      <c r="H55" s="6">
        <f t="shared" si="9"/>
        <v>49</v>
      </c>
      <c r="I55" s="6">
        <f t="shared" si="9"/>
        <v>49</v>
      </c>
      <c r="J55" s="6">
        <f t="shared" si="9"/>
        <v>49</v>
      </c>
      <c r="K55" s="6">
        <f t="shared" si="9"/>
        <v>49</v>
      </c>
    </row>
    <row r="56" spans="1:11" x14ac:dyDescent="0.4">
      <c r="C56" s="4" t="s">
        <v>43</v>
      </c>
      <c r="D56" s="7">
        <f>SUM(D53:D55)+D51</f>
        <v>401</v>
      </c>
      <c r="E56" s="7">
        <f t="shared" ref="E56:K56" si="10">SUM(E53:E55)+E51</f>
        <v>464</v>
      </c>
      <c r="F56" s="7">
        <f t="shared" si="10"/>
        <v>503</v>
      </c>
      <c r="G56" s="7">
        <f t="shared" si="10"/>
        <v>521.57240824668975</v>
      </c>
      <c r="H56" s="7">
        <f t="shared" si="10"/>
        <v>548.92704721569203</v>
      </c>
      <c r="I56" s="7">
        <f t="shared" si="10"/>
        <v>578.89281081355352</v>
      </c>
      <c r="J56" s="7">
        <f t="shared" si="10"/>
        <v>611.71894275484715</v>
      </c>
      <c r="K56" s="7">
        <f t="shared" si="10"/>
        <v>647.6784781996281</v>
      </c>
    </row>
    <row r="58" spans="1:11" x14ac:dyDescent="0.4">
      <c r="A58" s="1" t="s">
        <v>3</v>
      </c>
      <c r="C58" s="1" t="s">
        <v>44</v>
      </c>
      <c r="D58" s="5">
        <v>35</v>
      </c>
      <c r="E58" s="5">
        <v>37</v>
      </c>
      <c r="F58" s="5">
        <v>39</v>
      </c>
      <c r="G58" s="6">
        <f>G71</f>
        <v>44</v>
      </c>
      <c r="H58" s="6">
        <f>H71</f>
        <v>49</v>
      </c>
      <c r="I58" s="6">
        <f>I71</f>
        <v>54</v>
      </c>
      <c r="J58" s="6">
        <f>J71</f>
        <v>59</v>
      </c>
      <c r="K58" s="6">
        <f>K71</f>
        <v>64</v>
      </c>
    </row>
    <row r="59" spans="1:11" x14ac:dyDescent="0.4">
      <c r="A59" s="1" t="s">
        <v>3</v>
      </c>
      <c r="C59" s="1" t="s">
        <v>45</v>
      </c>
      <c r="D59" s="5">
        <v>-145</v>
      </c>
      <c r="E59" s="5">
        <f>-178</f>
        <v>-178</v>
      </c>
      <c r="F59" s="5">
        <f>-210</f>
        <v>-210</v>
      </c>
      <c r="G59" s="6">
        <f>G75</f>
        <v>-230</v>
      </c>
      <c r="H59" s="6">
        <f>H75</f>
        <v>-250</v>
      </c>
      <c r="I59" s="6">
        <f>I75</f>
        <v>-270</v>
      </c>
      <c r="J59" s="6">
        <f>J75</f>
        <v>-290</v>
      </c>
      <c r="K59" s="6">
        <f>K75</f>
        <v>-310</v>
      </c>
    </row>
    <row r="60" spans="1:11" x14ac:dyDescent="0.4">
      <c r="A60" s="1" t="s">
        <v>3</v>
      </c>
      <c r="C60" s="1" t="s">
        <v>46</v>
      </c>
      <c r="D60" s="5">
        <v>-7</v>
      </c>
      <c r="E60" s="5">
        <v>12</v>
      </c>
      <c r="F60" s="5">
        <v>43</v>
      </c>
      <c r="G60" s="6">
        <f>F60</f>
        <v>43</v>
      </c>
      <c r="H60" s="6">
        <f>G60</f>
        <v>43</v>
      </c>
      <c r="I60" s="6">
        <f>H60</f>
        <v>43</v>
      </c>
      <c r="J60" s="6">
        <f>I60</f>
        <v>43</v>
      </c>
      <c r="K60" s="6">
        <f>J60</f>
        <v>43</v>
      </c>
    </row>
    <row r="61" spans="1:11" x14ac:dyDescent="0.4">
      <c r="A61" s="1" t="s">
        <v>3</v>
      </c>
      <c r="C61" s="1" t="s">
        <v>47</v>
      </c>
      <c r="D61" s="5">
        <v>698</v>
      </c>
      <c r="E61" s="5">
        <v>743</v>
      </c>
      <c r="F61" s="5">
        <v>807</v>
      </c>
      <c r="G61" s="6">
        <f>G80</f>
        <v>860.55188491487365</v>
      </c>
      <c r="H61" s="6">
        <f>H80</f>
        <v>933.66087948017912</v>
      </c>
      <c r="I61" s="6">
        <f>I80</f>
        <v>1028.1407057693764</v>
      </c>
      <c r="J61" s="6">
        <f>J80</f>
        <v>1146.3664281906335</v>
      </c>
      <c r="K61" s="6">
        <f>K80</f>
        <v>1290.946919032473</v>
      </c>
    </row>
    <row r="62" spans="1:11" x14ac:dyDescent="0.4">
      <c r="C62" s="4" t="s">
        <v>48</v>
      </c>
      <c r="D62" s="7">
        <f>SUM(D58:D61)</f>
        <v>581</v>
      </c>
      <c r="E62" s="7">
        <f t="shared" ref="E62:K62" si="11">SUM(E58:E61)</f>
        <v>614</v>
      </c>
      <c r="F62" s="7">
        <f t="shared" si="11"/>
        <v>679</v>
      </c>
      <c r="G62" s="7">
        <f t="shared" si="11"/>
        <v>717.55188491487365</v>
      </c>
      <c r="H62" s="7">
        <f t="shared" si="11"/>
        <v>775.66087948017912</v>
      </c>
      <c r="I62" s="7">
        <f t="shared" si="11"/>
        <v>855.14070576937638</v>
      </c>
      <c r="J62" s="7">
        <f t="shared" si="11"/>
        <v>958.36642819063354</v>
      </c>
      <c r="K62" s="7">
        <f t="shared" si="11"/>
        <v>1087.946919032473</v>
      </c>
    </row>
    <row r="64" spans="1:11" x14ac:dyDescent="0.4">
      <c r="C64" s="4" t="s">
        <v>49</v>
      </c>
      <c r="D64" s="7">
        <f>D56+D62</f>
        <v>982</v>
      </c>
      <c r="E64" s="7">
        <f t="shared" ref="E64:K64" si="12">E56+E62</f>
        <v>1078</v>
      </c>
      <c r="F64" s="7">
        <f t="shared" si="12"/>
        <v>1182</v>
      </c>
      <c r="G64" s="7">
        <f t="shared" si="12"/>
        <v>1239.1242931615634</v>
      </c>
      <c r="H64" s="7">
        <f t="shared" si="12"/>
        <v>1324.5879266958711</v>
      </c>
      <c r="I64" s="7">
        <f t="shared" si="12"/>
        <v>1434.0335165829299</v>
      </c>
      <c r="J64" s="7">
        <f t="shared" si="12"/>
        <v>1570.0853709454807</v>
      </c>
      <c r="K64" s="7">
        <f t="shared" si="12"/>
        <v>1735.625397232101</v>
      </c>
    </row>
    <row r="65" spans="2:11" x14ac:dyDescent="0.4">
      <c r="C65" s="1" t="s">
        <v>35</v>
      </c>
      <c r="D65" s="6">
        <f>D46</f>
        <v>982</v>
      </c>
      <c r="E65" s="6">
        <f t="shared" ref="E65:K65" si="13">E46</f>
        <v>1078</v>
      </c>
      <c r="F65" s="6">
        <f t="shared" si="13"/>
        <v>1182</v>
      </c>
      <c r="G65" s="6">
        <f t="shared" si="13"/>
        <v>1239.1242931615634</v>
      </c>
      <c r="H65" s="6">
        <f t="shared" si="13"/>
        <v>1324.5879266958711</v>
      </c>
      <c r="I65" s="6">
        <f t="shared" si="13"/>
        <v>1434.0335165829301</v>
      </c>
      <c r="J65" s="6">
        <f t="shared" si="13"/>
        <v>1570.0853709454811</v>
      </c>
      <c r="K65" s="6">
        <f t="shared" si="13"/>
        <v>1735.625397232101</v>
      </c>
    </row>
    <row r="66" spans="2:11" x14ac:dyDescent="0.4">
      <c r="C66" s="1" t="s">
        <v>50</v>
      </c>
      <c r="D66" s="6">
        <f>D64-D65</f>
        <v>0</v>
      </c>
      <c r="E66" s="6">
        <f t="shared" ref="E66:K66" si="14">E64-E65</f>
        <v>0</v>
      </c>
      <c r="F66" s="6">
        <f t="shared" si="14"/>
        <v>0</v>
      </c>
      <c r="G66" s="6">
        <f t="shared" si="14"/>
        <v>0</v>
      </c>
      <c r="H66" s="6">
        <f t="shared" si="14"/>
        <v>0</v>
      </c>
      <c r="I66" s="6">
        <f t="shared" si="14"/>
        <v>0</v>
      </c>
      <c r="J66" s="6">
        <f t="shared" si="14"/>
        <v>0</v>
      </c>
      <c r="K66" s="6">
        <f t="shared" si="14"/>
        <v>0</v>
      </c>
    </row>
    <row r="68" spans="2:11" x14ac:dyDescent="0.4">
      <c r="B68" s="1" t="s">
        <v>3</v>
      </c>
      <c r="C68" s="4" t="s">
        <v>51</v>
      </c>
    </row>
    <row r="69" spans="2:11" x14ac:dyDescent="0.4">
      <c r="C69" s="1" t="s">
        <v>52</v>
      </c>
      <c r="G69" s="6">
        <f>F58</f>
        <v>39</v>
      </c>
      <c r="H69" s="6">
        <f>G71</f>
        <v>44</v>
      </c>
      <c r="I69" s="6">
        <f>H71</f>
        <v>49</v>
      </c>
      <c r="J69" s="6">
        <f>I71</f>
        <v>54</v>
      </c>
      <c r="K69" s="6">
        <f>J71</f>
        <v>59</v>
      </c>
    </row>
    <row r="70" spans="2:11" x14ac:dyDescent="0.4">
      <c r="C70" s="1" t="s">
        <v>53</v>
      </c>
      <c r="G70" s="5">
        <v>5</v>
      </c>
      <c r="H70" s="5">
        <v>5</v>
      </c>
      <c r="I70" s="5">
        <v>5</v>
      </c>
      <c r="J70" s="5">
        <v>5</v>
      </c>
      <c r="K70" s="5">
        <v>5</v>
      </c>
    </row>
    <row r="71" spans="2:11" x14ac:dyDescent="0.4">
      <c r="C71" s="4" t="s">
        <v>54</v>
      </c>
      <c r="D71" s="4"/>
      <c r="E71" s="4"/>
      <c r="F71" s="4"/>
      <c r="G71" s="7">
        <f>SUM(G69:G70)</f>
        <v>44</v>
      </c>
      <c r="H71" s="7">
        <f>SUM(H69:H70)</f>
        <v>49</v>
      </c>
      <c r="I71" s="7">
        <f>SUM(I69:I70)</f>
        <v>54</v>
      </c>
      <c r="J71" s="7">
        <f>SUM(J69:J70)</f>
        <v>59</v>
      </c>
      <c r="K71" s="7">
        <f>SUM(K69:K70)</f>
        <v>64</v>
      </c>
    </row>
    <row r="73" spans="2:11" x14ac:dyDescent="0.4">
      <c r="C73" s="1" t="s">
        <v>55</v>
      </c>
      <c r="G73" s="6">
        <f>F59</f>
        <v>-210</v>
      </c>
      <c r="H73" s="6">
        <f>G75</f>
        <v>-230</v>
      </c>
      <c r="I73" s="6">
        <f>H75</f>
        <v>-250</v>
      </c>
      <c r="J73" s="6">
        <f>I75</f>
        <v>-270</v>
      </c>
      <c r="K73" s="6">
        <f>J75</f>
        <v>-290</v>
      </c>
    </row>
    <row r="74" spans="2:11" x14ac:dyDescent="0.4">
      <c r="C74" s="1" t="s">
        <v>56</v>
      </c>
      <c r="G74" s="5">
        <v>-20</v>
      </c>
      <c r="H74" s="5">
        <v>-20</v>
      </c>
      <c r="I74" s="5">
        <v>-20</v>
      </c>
      <c r="J74" s="5">
        <v>-20</v>
      </c>
      <c r="K74" s="5">
        <v>-20</v>
      </c>
    </row>
    <row r="75" spans="2:11" x14ac:dyDescent="0.4">
      <c r="C75" s="4" t="s">
        <v>57</v>
      </c>
      <c r="G75" s="7">
        <f>SUM(G73:G74)</f>
        <v>-230</v>
      </c>
      <c r="H75" s="7">
        <f>SUM(H73:H74)</f>
        <v>-250</v>
      </c>
      <c r="I75" s="7">
        <f>SUM(I73:I74)</f>
        <v>-270</v>
      </c>
      <c r="J75" s="7">
        <f>SUM(J73:J74)</f>
        <v>-290</v>
      </c>
      <c r="K75" s="7">
        <f>SUM(K73:K74)</f>
        <v>-310</v>
      </c>
    </row>
    <row r="77" spans="2:11" x14ac:dyDescent="0.4">
      <c r="C77" s="1" t="s">
        <v>58</v>
      </c>
      <c r="G77" s="6">
        <f>F61</f>
        <v>807</v>
      </c>
      <c r="H77" s="6">
        <f>G80</f>
        <v>860.55188491487365</v>
      </c>
      <c r="I77" s="6">
        <f>H80</f>
        <v>933.66087948017912</v>
      </c>
      <c r="J77" s="6">
        <f>I80</f>
        <v>1028.1407057693764</v>
      </c>
      <c r="K77" s="6">
        <f>J80</f>
        <v>1146.3664281906335</v>
      </c>
    </row>
    <row r="78" spans="2:11" x14ac:dyDescent="0.4">
      <c r="C78" s="1" t="s">
        <v>13</v>
      </c>
      <c r="G78" s="6">
        <f>G16</f>
        <v>203.55188491487371</v>
      </c>
      <c r="H78" s="6">
        <f>H16</f>
        <v>223.10899456530555</v>
      </c>
      <c r="I78" s="6">
        <f>I16</f>
        <v>244.47982628919726</v>
      </c>
      <c r="J78" s="6">
        <f>J16</f>
        <v>268.22572242125727</v>
      </c>
      <c r="K78" s="6">
        <f>K16</f>
        <v>294.58049084183938</v>
      </c>
    </row>
    <row r="79" spans="2:11" x14ac:dyDescent="0.4">
      <c r="C79" s="1" t="s">
        <v>59</v>
      </c>
      <c r="G79" s="5">
        <v>-150</v>
      </c>
      <c r="H79" s="5">
        <v>-150</v>
      </c>
      <c r="I79" s="5">
        <v>-150</v>
      </c>
      <c r="J79" s="5">
        <v>-150</v>
      </c>
      <c r="K79" s="5">
        <v>-150</v>
      </c>
    </row>
    <row r="80" spans="2:11" x14ac:dyDescent="0.4">
      <c r="C80" s="4" t="s">
        <v>60</v>
      </c>
      <c r="D80" s="4"/>
      <c r="E80" s="4"/>
      <c r="F80" s="4"/>
      <c r="G80" s="7">
        <f>SUM(G77:G79)</f>
        <v>860.55188491487365</v>
      </c>
      <c r="H80" s="7">
        <f>SUM(H77:H79)</f>
        <v>933.66087948017912</v>
      </c>
      <c r="I80" s="7">
        <f>SUM(I77:I79)</f>
        <v>1028.1407057693764</v>
      </c>
      <c r="J80" s="7">
        <f>SUM(J77:J79)</f>
        <v>1146.3664281906335</v>
      </c>
      <c r="K80" s="7">
        <f>SUM(K77:K79)</f>
        <v>1290.946919032473</v>
      </c>
    </row>
    <row r="82" spans="2:13" x14ac:dyDescent="0.4">
      <c r="B82" s="1" t="s">
        <v>3</v>
      </c>
      <c r="C82" s="4" t="s">
        <v>61</v>
      </c>
    </row>
    <row r="84" spans="2:13" x14ac:dyDescent="0.4">
      <c r="C84" s="14" t="s">
        <v>62</v>
      </c>
      <c r="G84" s="6">
        <f>G16</f>
        <v>203.55188491487371</v>
      </c>
      <c r="H84" s="6">
        <f>H16</f>
        <v>223.10899456530555</v>
      </c>
      <c r="I84" s="6">
        <f>I16</f>
        <v>244.47982628919726</v>
      </c>
      <c r="J84" s="6">
        <f>J16</f>
        <v>268.22572242125727</v>
      </c>
      <c r="K84" s="6">
        <f>K16</f>
        <v>294.58049084183938</v>
      </c>
    </row>
    <row r="85" spans="2:13" x14ac:dyDescent="0.4">
      <c r="C85" s="14" t="s">
        <v>63</v>
      </c>
      <c r="G85" s="6">
        <f>-(G25+G28)</f>
        <v>53.677272727272729</v>
      </c>
      <c r="H85" s="6">
        <f>-(H25+H28)</f>
        <v>58.801012396694219</v>
      </c>
      <c r="I85" s="6">
        <f>-(I25+I28)</f>
        <v>64.413836307287752</v>
      </c>
      <c r="J85" s="6">
        <f>-(J25+J28)</f>
        <v>70.562429772983407</v>
      </c>
      <c r="K85" s="6">
        <f>-(K25+K28)</f>
        <v>77.297934433131815</v>
      </c>
      <c r="M85" s="15"/>
    </row>
    <row r="86" spans="2:13" x14ac:dyDescent="0.4">
      <c r="C86" s="1" t="s">
        <v>28</v>
      </c>
      <c r="G86" s="6">
        <f>F37-G37</f>
        <v>-14.699999999999989</v>
      </c>
      <c r="H86" s="6">
        <f>G37-H37</f>
        <v>-16.10318181818181</v>
      </c>
      <c r="I86" s="6">
        <f>H37-I37</f>
        <v>-17.640303719008273</v>
      </c>
      <c r="J86" s="6">
        <f>I37-J37</f>
        <v>-19.324150892186339</v>
      </c>
      <c r="K86" s="6">
        <f>J37-K37</f>
        <v>-21.168728931895032</v>
      </c>
    </row>
    <row r="87" spans="2:13" x14ac:dyDescent="0.4">
      <c r="C87" s="1" t="s">
        <v>29</v>
      </c>
      <c r="G87" s="6">
        <f t="shared" ref="G87:K88" si="15">F38-G38</f>
        <v>-22.144321514262913</v>
      </c>
      <c r="H87" s="6">
        <f t="shared" si="15"/>
        <v>-35.045594326361481</v>
      </c>
      <c r="I87" s="6">
        <f t="shared" si="15"/>
        <v>-38.390855602968713</v>
      </c>
      <c r="J87" s="6">
        <f t="shared" si="15"/>
        <v>-42.055437274161136</v>
      </c>
      <c r="K87" s="6">
        <f t="shared" si="15"/>
        <v>-46.06981992305839</v>
      </c>
    </row>
    <row r="88" spans="2:13" x14ac:dyDescent="0.4">
      <c r="C88" s="1" t="s">
        <v>30</v>
      </c>
      <c r="G88" s="6">
        <f t="shared" si="15"/>
        <v>-4.2954545454545467</v>
      </c>
      <c r="H88" s="6">
        <f t="shared" si="15"/>
        <v>-4.7054752066115739</v>
      </c>
      <c r="I88" s="6">
        <f t="shared" si="15"/>
        <v>-5.1546342036063137</v>
      </c>
      <c r="J88" s="6">
        <f t="shared" si="15"/>
        <v>-5.6466674684960054</v>
      </c>
      <c r="K88" s="6">
        <f t="shared" si="15"/>
        <v>-6.1856675450342635</v>
      </c>
    </row>
    <row r="89" spans="2:13" x14ac:dyDescent="0.4">
      <c r="C89" s="14" t="s">
        <v>36</v>
      </c>
      <c r="G89" s="6">
        <f>G48-F48</f>
        <v>3.1451355194170532</v>
      </c>
      <c r="H89" s="6">
        <f>H48-G48</f>
        <v>4.9774902086716253</v>
      </c>
      <c r="I89" s="6">
        <f>I48-H48</f>
        <v>5.4526142740448265</v>
      </c>
      <c r="J89" s="6">
        <f>J48-I48</f>
        <v>5.9730910911127424</v>
      </c>
      <c r="K89" s="6">
        <f>K48-J48</f>
        <v>6.5432497861735044</v>
      </c>
    </row>
    <row r="90" spans="2:13" x14ac:dyDescent="0.4">
      <c r="C90" s="14" t="s">
        <v>37</v>
      </c>
      <c r="G90" s="6">
        <f t="shared" ref="G90:K91" si="16">G49-F49</f>
        <v>4.4863636363636346</v>
      </c>
      <c r="H90" s="6">
        <f t="shared" si="16"/>
        <v>4.9146074380165317</v>
      </c>
      <c r="I90" s="6">
        <f t="shared" si="16"/>
        <v>5.3837290570999272</v>
      </c>
      <c r="J90" s="6">
        <f t="shared" si="16"/>
        <v>5.8976304670958228</v>
      </c>
      <c r="K90" s="6">
        <f t="shared" si="16"/>
        <v>6.4605861025913356</v>
      </c>
    </row>
    <row r="91" spans="2:13" x14ac:dyDescent="0.4">
      <c r="C91" s="14" t="s">
        <v>38</v>
      </c>
      <c r="G91" s="6">
        <f t="shared" si="16"/>
        <v>15.940909090909088</v>
      </c>
      <c r="H91" s="6">
        <f t="shared" si="16"/>
        <v>17.462541322314053</v>
      </c>
      <c r="I91" s="6">
        <f t="shared" si="16"/>
        <v>19.12942026671675</v>
      </c>
      <c r="J91" s="6">
        <f t="shared" si="16"/>
        <v>20.955410383085166</v>
      </c>
      <c r="K91" s="6">
        <f t="shared" si="16"/>
        <v>22.955699556016043</v>
      </c>
    </row>
    <row r="92" spans="2:13" x14ac:dyDescent="0.4">
      <c r="C92" s="4" t="s">
        <v>64</v>
      </c>
      <c r="D92" s="4"/>
      <c r="E92" s="4"/>
      <c r="F92" s="4"/>
      <c r="G92" s="7">
        <f>SUM(G84:G91)</f>
        <v>239.66178982911879</v>
      </c>
      <c r="H92" s="7">
        <f>SUM(H84:H91)</f>
        <v>253.41039457984712</v>
      </c>
      <c r="I92" s="7">
        <f>SUM(I84:I91)</f>
        <v>277.67363266876322</v>
      </c>
      <c r="J92" s="7">
        <f>SUM(J84:J91)</f>
        <v>304.588028500691</v>
      </c>
      <c r="K92" s="7">
        <f>SUM(K84:K91)</f>
        <v>334.41374431976436</v>
      </c>
    </row>
    <row r="94" spans="2:13" x14ac:dyDescent="0.4">
      <c r="C94" s="1" t="s">
        <v>65</v>
      </c>
      <c r="G94" s="6">
        <f>G26</f>
        <v>-73.395454545454541</v>
      </c>
      <c r="H94" s="6">
        <f>H26</f>
        <v>-80.40138429752065</v>
      </c>
      <c r="I94" s="6">
        <f>I26</f>
        <v>-88.076061889556712</v>
      </c>
      <c r="J94" s="6">
        <f>J26</f>
        <v>-96.483322342650766</v>
      </c>
      <c r="K94" s="6">
        <f>K26</f>
        <v>-105.69309402081288</v>
      </c>
    </row>
    <row r="95" spans="2:13" x14ac:dyDescent="0.4">
      <c r="C95" s="1" t="s">
        <v>66</v>
      </c>
      <c r="G95" s="6">
        <f>G29</f>
        <v>-23.004545454545454</v>
      </c>
      <c r="H95" s="6">
        <f>H29</f>
        <v>-25.200433884297521</v>
      </c>
      <c r="I95" s="6">
        <f>I29</f>
        <v>-27.605929845980466</v>
      </c>
      <c r="J95" s="6">
        <f>J29</f>
        <v>-30.241041331278602</v>
      </c>
      <c r="K95" s="6">
        <f>K29</f>
        <v>-33.127686185627923</v>
      </c>
    </row>
    <row r="96" spans="2:13" x14ac:dyDescent="0.4">
      <c r="C96" s="4" t="s">
        <v>67</v>
      </c>
      <c r="G96" s="7">
        <f>SUM(G94:G95)</f>
        <v>-96.399999999999991</v>
      </c>
      <c r="H96" s="7">
        <f>SUM(H94:H95)</f>
        <v>-105.60181818181817</v>
      </c>
      <c r="I96" s="7">
        <f>SUM(I94:I95)</f>
        <v>-115.68199173553718</v>
      </c>
      <c r="J96" s="7">
        <f>SUM(J94:J95)</f>
        <v>-126.72436367392936</v>
      </c>
      <c r="K96" s="7">
        <f>SUM(K94:K95)</f>
        <v>-138.82078020644082</v>
      </c>
    </row>
    <row r="98" spans="3:11" x14ac:dyDescent="0.4">
      <c r="C98" s="1" t="s">
        <v>41</v>
      </c>
      <c r="G98" s="6">
        <f>G54-F54</f>
        <v>0</v>
      </c>
      <c r="H98" s="6">
        <f>H54-G54</f>
        <v>0</v>
      </c>
      <c r="I98" s="6">
        <f>I54-H54</f>
        <v>0</v>
      </c>
      <c r="J98" s="6">
        <f>J54-I54</f>
        <v>0</v>
      </c>
      <c r="K98" s="6">
        <f>K54-J54</f>
        <v>0</v>
      </c>
    </row>
    <row r="99" spans="3:11" x14ac:dyDescent="0.4">
      <c r="C99" s="1" t="s">
        <v>40</v>
      </c>
      <c r="G99" s="8">
        <f>G53-F53</f>
        <v>-5</v>
      </c>
      <c r="H99" s="8">
        <f>H53-G53</f>
        <v>0</v>
      </c>
      <c r="I99" s="8">
        <f>I53-H53</f>
        <v>0</v>
      </c>
      <c r="J99" s="8">
        <f>J53-I53</f>
        <v>0</v>
      </c>
      <c r="K99" s="8">
        <f>K53-J53</f>
        <v>0</v>
      </c>
    </row>
    <row r="100" spans="3:11" x14ac:dyDescent="0.4">
      <c r="C100" s="1" t="s">
        <v>42</v>
      </c>
      <c r="G100" s="6">
        <f>G55-F55</f>
        <v>0</v>
      </c>
      <c r="H100" s="6">
        <f>H55-G55</f>
        <v>0</v>
      </c>
      <c r="I100" s="6">
        <f>I55-H55</f>
        <v>0</v>
      </c>
      <c r="J100" s="6">
        <f>J55-I55</f>
        <v>0</v>
      </c>
      <c r="K100" s="6">
        <f>K55-J55</f>
        <v>0</v>
      </c>
    </row>
    <row r="101" spans="3:11" x14ac:dyDescent="0.4">
      <c r="C101" s="1" t="s">
        <v>68</v>
      </c>
      <c r="G101" s="6">
        <f>G70</f>
        <v>5</v>
      </c>
      <c r="H101" s="6">
        <f>H70</f>
        <v>5</v>
      </c>
      <c r="I101" s="6">
        <f>I70</f>
        <v>5</v>
      </c>
      <c r="J101" s="6">
        <f>J70</f>
        <v>5</v>
      </c>
      <c r="K101" s="6">
        <f>K70</f>
        <v>5</v>
      </c>
    </row>
    <row r="102" spans="3:11" x14ac:dyDescent="0.4">
      <c r="C102" s="1" t="s">
        <v>69</v>
      </c>
      <c r="G102" s="6">
        <f>G74</f>
        <v>-20</v>
      </c>
      <c r="H102" s="6">
        <f>H74</f>
        <v>-20</v>
      </c>
      <c r="I102" s="6">
        <f>I74</f>
        <v>-20</v>
      </c>
      <c r="J102" s="6">
        <f>J74</f>
        <v>-20</v>
      </c>
      <c r="K102" s="6">
        <f>K74</f>
        <v>-20</v>
      </c>
    </row>
    <row r="103" spans="3:11" x14ac:dyDescent="0.4">
      <c r="C103" s="1" t="s">
        <v>46</v>
      </c>
      <c r="G103" s="6">
        <f>G60-F60</f>
        <v>0</v>
      </c>
      <c r="H103" s="6">
        <f>H60-G60</f>
        <v>0</v>
      </c>
      <c r="I103" s="6">
        <f>I60-H60</f>
        <v>0</v>
      </c>
      <c r="J103" s="6">
        <f>J60-I60</f>
        <v>0</v>
      </c>
      <c r="K103" s="6">
        <f>K60-J60</f>
        <v>0</v>
      </c>
    </row>
    <row r="104" spans="3:11" x14ac:dyDescent="0.4">
      <c r="C104" s="1" t="s">
        <v>70</v>
      </c>
      <c r="G104" s="6">
        <f>G79</f>
        <v>-150</v>
      </c>
      <c r="H104" s="6">
        <f>H79</f>
        <v>-150</v>
      </c>
      <c r="I104" s="6">
        <f>I79</f>
        <v>-150</v>
      </c>
      <c r="J104" s="6">
        <f>J79</f>
        <v>-150</v>
      </c>
      <c r="K104" s="6">
        <f>K79</f>
        <v>-150</v>
      </c>
    </row>
    <row r="105" spans="3:11" x14ac:dyDescent="0.4">
      <c r="C105" s="4" t="s">
        <v>71</v>
      </c>
      <c r="D105" s="4"/>
      <c r="E105" s="4"/>
      <c r="F105" s="4"/>
      <c r="G105" s="7">
        <f>SUM(G98:G104)</f>
        <v>-170</v>
      </c>
      <c r="H105" s="7">
        <f>SUM(H98:H104)</f>
        <v>-165</v>
      </c>
      <c r="I105" s="7">
        <f>SUM(I98:I104)</f>
        <v>-165</v>
      </c>
      <c r="J105" s="7">
        <f>SUM(J98:J104)</f>
        <v>-165</v>
      </c>
      <c r="K105" s="7">
        <f>SUM(K98:K104)</f>
        <v>-165</v>
      </c>
    </row>
    <row r="107" spans="3:11" x14ac:dyDescent="0.4">
      <c r="C107" s="4" t="s">
        <v>72</v>
      </c>
      <c r="G107" s="7">
        <f>G92+G96+G105</f>
        <v>-26.738210170881189</v>
      </c>
      <c r="H107" s="7">
        <f>H92+H96+H105</f>
        <v>-17.191423601971053</v>
      </c>
      <c r="I107" s="7">
        <f>I92+I96+I105</f>
        <v>-3.0083590667739486</v>
      </c>
      <c r="J107" s="7">
        <f>J92+J96+J105</f>
        <v>12.863664826761635</v>
      </c>
      <c r="K107" s="7">
        <f>K92+K96+K105</f>
        <v>30.592964113323546</v>
      </c>
    </row>
    <row r="110" spans="3:11" x14ac:dyDescent="0.4">
      <c r="C110" s="1" t="s">
        <v>73</v>
      </c>
      <c r="G110" s="6">
        <f>F36+G92+G96+SUM(G98,G100:G104)</f>
        <v>284.26178982911881</v>
      </c>
      <c r="H110" s="6">
        <f>G36+H92+H96+SUM(H98,H100:H104)</f>
        <v>262.0703662271477</v>
      </c>
      <c r="I110" s="6">
        <f>H36+I92+I96+SUM(I98,I100:I104)</f>
        <v>259.06200716037381</v>
      </c>
      <c r="J110" s="6">
        <f>I36+J92+J96+SUM(J98,J100:J104)</f>
        <v>271.92567198713539</v>
      </c>
      <c r="K110" s="6">
        <f>J36+K92+K96+SUM(K98,K100:K104)</f>
        <v>302.51863610045899</v>
      </c>
    </row>
    <row r="111" spans="3:11" x14ac:dyDescent="0.4">
      <c r="C111" s="4" t="s">
        <v>74</v>
      </c>
      <c r="D111" s="4"/>
      <c r="E111" s="4"/>
      <c r="F111" s="4"/>
      <c r="G111" s="7">
        <f>-MIN(G110,F53)</f>
        <v>-5</v>
      </c>
      <c r="H111" s="7">
        <f>-MIN(H110,G53)</f>
        <v>0</v>
      </c>
      <c r="I111" s="7">
        <f>-MIN(I110,H53)</f>
        <v>0</v>
      </c>
      <c r="J111" s="7">
        <f>-MIN(J110,I53)</f>
        <v>0</v>
      </c>
      <c r="K111" s="7">
        <f>-MIN(K110,J53)</f>
        <v>0</v>
      </c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6964-80B9-4BB9-82D2-343C1F96BEBC}">
  <dimension ref="B1:N112"/>
  <sheetViews>
    <sheetView topLeftCell="B91" zoomScaleNormal="100" workbookViewId="0">
      <selection activeCell="T25" sqref="T25"/>
    </sheetView>
  </sheetViews>
  <sheetFormatPr defaultRowHeight="15.75" x14ac:dyDescent="0.25"/>
  <cols>
    <col min="1" max="1" width="9" style="16"/>
    <col min="2" max="2" width="11.375" style="16" bestFit="1" customWidth="1"/>
    <col min="3" max="3" width="42.125" style="16" customWidth="1"/>
    <col min="4" max="4" width="9.625" style="16" bestFit="1" customWidth="1"/>
    <col min="5" max="12" width="9" style="16"/>
    <col min="13" max="13" width="22.5" style="16" bestFit="1" customWidth="1"/>
    <col min="14" max="16384" width="9" style="16"/>
  </cols>
  <sheetData>
    <row r="1" spans="2:11" x14ac:dyDescent="0.25">
      <c r="B1" s="16" t="s">
        <v>77</v>
      </c>
      <c r="C1" s="16">
        <v>-1</v>
      </c>
    </row>
    <row r="2" spans="2:11" x14ac:dyDescent="0.25">
      <c r="D2" s="36" t="s">
        <v>76</v>
      </c>
      <c r="E2" s="36"/>
      <c r="F2" s="36"/>
      <c r="G2" s="36" t="s">
        <v>75</v>
      </c>
      <c r="H2" s="36"/>
      <c r="I2" s="36"/>
      <c r="J2" s="36"/>
      <c r="K2" s="36"/>
    </row>
    <row r="3" spans="2:11" x14ac:dyDescent="0.25">
      <c r="D3" s="16">
        <v>2021</v>
      </c>
      <c r="E3" s="16">
        <v>2022</v>
      </c>
      <c r="F3" s="16">
        <v>2023</v>
      </c>
      <c r="G3" s="16">
        <v>2024</v>
      </c>
      <c r="H3" s="16">
        <v>2025</v>
      </c>
      <c r="I3" s="16">
        <v>2026</v>
      </c>
      <c r="J3" s="16">
        <v>2027</v>
      </c>
      <c r="K3" s="16">
        <v>2028</v>
      </c>
    </row>
    <row r="4" spans="2:11" x14ac:dyDescent="0.25">
      <c r="C4" s="17" t="s">
        <v>79</v>
      </c>
    </row>
    <row r="6" spans="2:11" x14ac:dyDescent="0.25">
      <c r="C6" s="16" t="s">
        <v>78</v>
      </c>
      <c r="D6" s="20">
        <v>1000</v>
      </c>
      <c r="E6" s="20">
        <v>1100</v>
      </c>
      <c r="F6" s="20">
        <v>1200</v>
      </c>
      <c r="G6" s="23">
        <f>F6*(1+G20)</f>
        <v>1314.5454545454545</v>
      </c>
      <c r="H6" s="23">
        <f>G6*(1+H20)</f>
        <v>1440.0247933884298</v>
      </c>
      <c r="I6" s="23">
        <f>H6*(1+I20)</f>
        <v>1577.481705484598</v>
      </c>
      <c r="J6" s="23">
        <f>I6*(1+J20)</f>
        <v>1728.0595046444914</v>
      </c>
      <c r="K6" s="23">
        <f>J6*(1+K20)</f>
        <v>1893.0106391787383</v>
      </c>
    </row>
    <row r="7" spans="2:11" x14ac:dyDescent="0.25">
      <c r="C7" s="16" t="s">
        <v>87</v>
      </c>
      <c r="D7" s="20">
        <v>-600</v>
      </c>
      <c r="E7" s="20">
        <v>-700</v>
      </c>
      <c r="F7" s="20">
        <v>-775</v>
      </c>
      <c r="G7" s="18">
        <f>(G6*(1-G21))*-1</f>
        <v>-824.74449035812688</v>
      </c>
      <c r="H7" s="18">
        <f>(H6*(1-H21))*-1</f>
        <v>-903.47010080140262</v>
      </c>
      <c r="I7" s="18">
        <f>(I6*(1-I21))*-1</f>
        <v>-989.71042860517286</v>
      </c>
      <c r="J7" s="18">
        <f>(J6*(1-J21))*-1</f>
        <v>-1084.1827876993029</v>
      </c>
      <c r="K7" s="18">
        <f>(K6*(1-K21))*-1</f>
        <v>-1187.672962888782</v>
      </c>
    </row>
    <row r="8" spans="2:11" x14ac:dyDescent="0.25">
      <c r="C8" s="16" t="s">
        <v>80</v>
      </c>
      <c r="D8" s="20">
        <v>-150</v>
      </c>
      <c r="E8" s="20">
        <v>-165</v>
      </c>
      <c r="F8" s="20">
        <f>-175</f>
        <v>-175</v>
      </c>
      <c r="G8" s="18">
        <f>(G6*G22)*-1</f>
        <v>-195.35606060606059</v>
      </c>
      <c r="H8" s="18">
        <f>(H6*H22)*-1</f>
        <v>-214.00368457300274</v>
      </c>
      <c r="I8" s="18">
        <f>(I6*I22)*-1</f>
        <v>-234.43130900951664</v>
      </c>
      <c r="J8" s="18">
        <f>(J6*J22)*-1</f>
        <v>-256.80884305133412</v>
      </c>
      <c r="K8" s="18">
        <f>(K6*K22)*-1</f>
        <v>-281.32241443350694</v>
      </c>
    </row>
    <row r="9" spans="2:11" x14ac:dyDescent="0.25">
      <c r="C9" s="17" t="s">
        <v>81</v>
      </c>
      <c r="D9" s="19">
        <f t="shared" ref="D9:K9" si="0">SUM(D6:D8)</f>
        <v>250</v>
      </c>
      <c r="E9" s="19">
        <f t="shared" si="0"/>
        <v>235</v>
      </c>
      <c r="F9" s="19">
        <f t="shared" si="0"/>
        <v>250</v>
      </c>
      <c r="G9" s="24">
        <f t="shared" si="0"/>
        <v>294.444903581267</v>
      </c>
      <c r="H9" s="24">
        <f t="shared" si="0"/>
        <v>322.55100801402443</v>
      </c>
      <c r="I9" s="24">
        <f t="shared" si="0"/>
        <v>353.33996786990849</v>
      </c>
      <c r="J9" s="24">
        <f t="shared" si="0"/>
        <v>387.06787389385437</v>
      </c>
      <c r="K9" s="24">
        <f t="shared" si="0"/>
        <v>424.0152618564494</v>
      </c>
    </row>
    <row r="11" spans="2:11" x14ac:dyDescent="0.25">
      <c r="C11" s="16" t="s">
        <v>82</v>
      </c>
      <c r="D11" s="21">
        <v>5</v>
      </c>
      <c r="E11" s="21">
        <v>6</v>
      </c>
      <c r="F11" s="21">
        <v>7</v>
      </c>
      <c r="G11" s="26"/>
      <c r="H11" s="26"/>
      <c r="I11" s="26"/>
      <c r="J11" s="26"/>
      <c r="K11" s="26"/>
    </row>
    <row r="12" spans="2:11" x14ac:dyDescent="0.25">
      <c r="C12" s="16" t="s">
        <v>83</v>
      </c>
      <c r="D12" s="20">
        <v>-13</v>
      </c>
      <c r="E12" s="20">
        <v>-14</v>
      </c>
      <c r="F12" s="20">
        <v>-15</v>
      </c>
      <c r="G12" s="26"/>
      <c r="H12" s="26"/>
      <c r="I12" s="26"/>
      <c r="J12" s="26"/>
      <c r="K12" s="26"/>
    </row>
    <row r="13" spans="2:11" x14ac:dyDescent="0.25">
      <c r="C13" s="17" t="s">
        <v>84</v>
      </c>
      <c r="D13" s="19">
        <f t="shared" ref="D13:K13" si="1">SUM(D9,D11:D12)</f>
        <v>242</v>
      </c>
      <c r="E13" s="19">
        <f t="shared" si="1"/>
        <v>227</v>
      </c>
      <c r="F13" s="19">
        <f t="shared" si="1"/>
        <v>242</v>
      </c>
      <c r="G13" s="19">
        <f t="shared" si="1"/>
        <v>294.444903581267</v>
      </c>
      <c r="H13" s="19">
        <f t="shared" si="1"/>
        <v>322.55100801402443</v>
      </c>
      <c r="I13" s="19">
        <f t="shared" si="1"/>
        <v>353.33996786990849</v>
      </c>
      <c r="J13" s="19">
        <f t="shared" si="1"/>
        <v>387.06787389385437</v>
      </c>
      <c r="K13" s="19">
        <f t="shared" si="1"/>
        <v>424.0152618564494</v>
      </c>
    </row>
    <row r="15" spans="2:11" x14ac:dyDescent="0.25">
      <c r="C15" s="16" t="s">
        <v>85</v>
      </c>
      <c r="D15" s="20">
        <v>-70</v>
      </c>
      <c r="E15" s="20">
        <v>-68</v>
      </c>
      <c r="F15" s="20">
        <v>-71</v>
      </c>
      <c r="G15" s="18">
        <f>-G13*G23</f>
        <v>-86.586833668638391</v>
      </c>
      <c r="H15" s="18">
        <f>-H13*H23</f>
        <v>-94.851940518826638</v>
      </c>
      <c r="I15" s="18">
        <f>-I13*I23</f>
        <v>-103.90598938653278</v>
      </c>
      <c r="J15" s="18">
        <f>-J13*J23</f>
        <v>-113.82428837342911</v>
      </c>
      <c r="K15" s="18">
        <f>-K13*K23</f>
        <v>-124.68933408180185</v>
      </c>
    </row>
    <row r="16" spans="2:11" x14ac:dyDescent="0.25">
      <c r="C16" s="17" t="s">
        <v>86</v>
      </c>
      <c r="D16" s="19">
        <f t="shared" ref="D16:K16" si="2">SUM(D13,D15)</f>
        <v>172</v>
      </c>
      <c r="E16" s="19">
        <f t="shared" si="2"/>
        <v>159</v>
      </c>
      <c r="F16" s="19">
        <f t="shared" si="2"/>
        <v>171</v>
      </c>
      <c r="G16" s="19">
        <f t="shared" si="2"/>
        <v>207.85806991262859</v>
      </c>
      <c r="H16" s="19">
        <f t="shared" si="2"/>
        <v>227.6990674951978</v>
      </c>
      <c r="I16" s="19">
        <f t="shared" si="2"/>
        <v>249.43397848337571</v>
      </c>
      <c r="J16" s="19">
        <f t="shared" si="2"/>
        <v>273.24358552042526</v>
      </c>
      <c r="K16" s="19">
        <f t="shared" si="2"/>
        <v>299.32592777464754</v>
      </c>
    </row>
    <row r="19" spans="3:11" x14ac:dyDescent="0.25">
      <c r="C19" s="17" t="s">
        <v>88</v>
      </c>
    </row>
    <row r="20" spans="3:11" x14ac:dyDescent="0.25">
      <c r="C20" s="16" t="s">
        <v>92</v>
      </c>
      <c r="E20" s="22">
        <f>E6/D6-1</f>
        <v>0.10000000000000009</v>
      </c>
      <c r="F20" s="22">
        <f>F6/E6-1</f>
        <v>9.0909090909090828E-2</v>
      </c>
      <c r="G20" s="22">
        <f xml:space="preserve"> AVERAGE($E$20:$F$20)</f>
        <v>9.5454545454545459E-2</v>
      </c>
      <c r="H20" s="22">
        <f xml:space="preserve"> AVERAGE($E$20:$F$20)</f>
        <v>9.5454545454545459E-2</v>
      </c>
      <c r="I20" s="22">
        <f xml:space="preserve"> AVERAGE($E$20:$F$20)</f>
        <v>9.5454545454545459E-2</v>
      </c>
      <c r="J20" s="22">
        <f xml:space="preserve"> AVERAGE($E$20:$F$20)</f>
        <v>9.5454545454545459E-2</v>
      </c>
      <c r="K20" s="22">
        <f xml:space="preserve"> AVERAGE($E$20:$F$20)</f>
        <v>9.5454545454545459E-2</v>
      </c>
    </row>
    <row r="21" spans="3:11" x14ac:dyDescent="0.25">
      <c r="C21" s="16" t="s">
        <v>89</v>
      </c>
      <c r="D21" s="22">
        <f>D7/D6+1</f>
        <v>0.4</v>
      </c>
      <c r="E21" s="22">
        <f>E7/E6+1</f>
        <v>0.36363636363636365</v>
      </c>
      <c r="F21" s="22">
        <f>F7/F6+1</f>
        <v>0.35416666666666663</v>
      </c>
      <c r="G21" s="22">
        <f xml:space="preserve"> AVERAGE($D$21:$F$21)</f>
        <v>0.37260101010101004</v>
      </c>
      <c r="H21" s="22">
        <f xml:space="preserve"> AVERAGE($D$21:$F$21)</f>
        <v>0.37260101010101004</v>
      </c>
      <c r="I21" s="22">
        <f xml:space="preserve"> AVERAGE($D$21:$F$21)</f>
        <v>0.37260101010101004</v>
      </c>
      <c r="J21" s="22">
        <f xml:space="preserve"> AVERAGE($D$21:$F$21)</f>
        <v>0.37260101010101004</v>
      </c>
      <c r="K21" s="22">
        <f xml:space="preserve"> AVERAGE($D$21:$F$21)</f>
        <v>0.37260101010101004</v>
      </c>
    </row>
    <row r="22" spans="3:11" x14ac:dyDescent="0.25">
      <c r="C22" s="16" t="s">
        <v>90</v>
      </c>
      <c r="D22" s="22">
        <f>(D8/D6)*-1</f>
        <v>0.15</v>
      </c>
      <c r="E22" s="22">
        <f>(E8/E6)*-1</f>
        <v>0.15</v>
      </c>
      <c r="F22" s="22">
        <f>(F8/F6)*-1</f>
        <v>0.14583333333333334</v>
      </c>
      <c r="G22" s="22">
        <f>AVERAGE($D$22:$F$22)</f>
        <v>0.14861111111111111</v>
      </c>
      <c r="H22" s="22">
        <f>AVERAGE($D$22:$F$22)</f>
        <v>0.14861111111111111</v>
      </c>
      <c r="I22" s="22">
        <f>AVERAGE($D$22:$F$22)</f>
        <v>0.14861111111111111</v>
      </c>
      <c r="J22" s="22">
        <f>AVERAGE($D$22:$F$22)</f>
        <v>0.14861111111111111</v>
      </c>
      <c r="K22" s="22">
        <f>AVERAGE($D$22:$F$22)</f>
        <v>0.14861111111111111</v>
      </c>
    </row>
    <row r="23" spans="3:11" x14ac:dyDescent="0.25">
      <c r="C23" s="16" t="s">
        <v>91</v>
      </c>
      <c r="D23" s="22">
        <f>(D15/D13)*-1</f>
        <v>0.28925619834710742</v>
      </c>
      <c r="E23" s="22">
        <f>(E15/E13)*-1</f>
        <v>0.29955947136563876</v>
      </c>
      <c r="F23" s="22">
        <f>(F15/F13)*-1</f>
        <v>0.29338842975206614</v>
      </c>
      <c r="G23" s="22">
        <f>AVERAGE($D$23:$F$23)</f>
        <v>0.29406803315493746</v>
      </c>
      <c r="H23" s="22">
        <f>AVERAGE($D$23:$F$23)</f>
        <v>0.29406803315493746</v>
      </c>
      <c r="I23" s="22">
        <f>AVERAGE($D$23:$F$23)</f>
        <v>0.29406803315493746</v>
      </c>
      <c r="J23" s="22">
        <f>AVERAGE($D$23:$F$23)</f>
        <v>0.29406803315493746</v>
      </c>
      <c r="K23" s="22">
        <f>AVERAGE($D$23:$F$23)</f>
        <v>0.29406803315493746</v>
      </c>
    </row>
    <row r="24" spans="3:11" x14ac:dyDescent="0.25">
      <c r="C24" s="27" t="s">
        <v>108</v>
      </c>
      <c r="G24" s="22">
        <f>G7/F7-1</f>
        <v>6.4186439171776577E-2</v>
      </c>
      <c r="H24" s="22">
        <f>H7/G7-1</f>
        <v>9.5454545454545459E-2</v>
      </c>
      <c r="I24" s="22">
        <f>I7/H7-1</f>
        <v>9.5454545454545459E-2</v>
      </c>
      <c r="J24" s="22">
        <f>J7/I7-1</f>
        <v>9.5454545454545459E-2</v>
      </c>
      <c r="K24" s="22">
        <f>K7/J7-1</f>
        <v>9.5454545454545459E-2</v>
      </c>
    </row>
    <row r="25" spans="3:11" x14ac:dyDescent="0.25">
      <c r="C25" s="27"/>
      <c r="G25" s="22"/>
      <c r="H25" s="22"/>
      <c r="I25" s="22"/>
      <c r="J25" s="22"/>
      <c r="K25" s="22"/>
    </row>
    <row r="26" spans="3:11" x14ac:dyDescent="0.25">
      <c r="C26" s="27" t="s">
        <v>107</v>
      </c>
      <c r="D26" s="30">
        <v>-25</v>
      </c>
      <c r="E26" s="30">
        <v>-30</v>
      </c>
      <c r="F26" s="30">
        <v>-35</v>
      </c>
      <c r="G26" s="18">
        <f>F26*(1+G20)</f>
        <v>-38.340909090909093</v>
      </c>
      <c r="H26" s="18">
        <f>G26*(1+H20)</f>
        <v>-42.000723140495872</v>
      </c>
      <c r="I26" s="18">
        <f>H26*(1+I20)</f>
        <v>-46.009883076634111</v>
      </c>
      <c r="J26" s="18">
        <f>I26*(1+J20)</f>
        <v>-50.401735552131001</v>
      </c>
      <c r="K26" s="18">
        <f>J26*(1+K20)</f>
        <v>-55.212810309379869</v>
      </c>
    </row>
    <row r="27" spans="3:11" x14ac:dyDescent="0.25">
      <c r="C27" s="27" t="s">
        <v>109</v>
      </c>
      <c r="D27" s="30">
        <v>-35</v>
      </c>
      <c r="E27" s="30">
        <v>-40</v>
      </c>
      <c r="F27" s="30">
        <v>-67</v>
      </c>
      <c r="G27" s="18">
        <f>F27*(1+G20)</f>
        <v>-73.395454545454541</v>
      </c>
      <c r="H27" s="18">
        <f t="shared" ref="H27:K27" si="3">G27*(1+H20)</f>
        <v>-80.40138429752065</v>
      </c>
      <c r="I27" s="18">
        <f t="shared" si="3"/>
        <v>-88.076061889556712</v>
      </c>
      <c r="J27" s="18">
        <f t="shared" si="3"/>
        <v>-96.483322342650766</v>
      </c>
      <c r="K27" s="18">
        <f t="shared" si="3"/>
        <v>-105.69309402081288</v>
      </c>
    </row>
    <row r="28" spans="3:11" x14ac:dyDescent="0.25">
      <c r="C28" s="27"/>
      <c r="D28" s="30"/>
      <c r="E28" s="30"/>
      <c r="F28" s="30"/>
      <c r="G28" s="18"/>
      <c r="H28" s="18"/>
      <c r="I28" s="18"/>
      <c r="J28" s="18"/>
      <c r="K28" s="18"/>
    </row>
    <row r="29" spans="3:11" x14ac:dyDescent="0.25">
      <c r="C29" s="27" t="s">
        <v>115</v>
      </c>
      <c r="D29" s="30">
        <v>-10</v>
      </c>
      <c r="E29" s="30">
        <v>-12</v>
      </c>
      <c r="F29" s="30">
        <v>-14</v>
      </c>
      <c r="G29" s="18">
        <f>F29*(1+G20)</f>
        <v>-15.336363636363636</v>
      </c>
      <c r="H29" s="18">
        <f t="shared" ref="H29:K29" si="4">G29*(1+H20)</f>
        <v>-16.800289256198347</v>
      </c>
      <c r="I29" s="18">
        <f t="shared" si="4"/>
        <v>-18.403953230653645</v>
      </c>
      <c r="J29" s="18">
        <f t="shared" si="4"/>
        <v>-20.160694220852402</v>
      </c>
      <c r="K29" s="18">
        <f t="shared" si="4"/>
        <v>-22.08512412375195</v>
      </c>
    </row>
    <row r="30" spans="3:11" x14ac:dyDescent="0.25">
      <c r="C30" s="27" t="s">
        <v>114</v>
      </c>
      <c r="D30" s="30">
        <v>-16</v>
      </c>
      <c r="E30" s="30">
        <v>-18</v>
      </c>
      <c r="F30" s="30">
        <v>-21</v>
      </c>
      <c r="G30" s="18">
        <f>F30*(1+G20)</f>
        <v>-23.004545454545454</v>
      </c>
      <c r="H30" s="18">
        <f t="shared" ref="H30:K30" si="5">G30*(1+H20)</f>
        <v>-25.200433884297521</v>
      </c>
      <c r="I30" s="18">
        <f t="shared" si="5"/>
        <v>-27.605929845980466</v>
      </c>
      <c r="J30" s="18">
        <f t="shared" si="5"/>
        <v>-30.241041331278602</v>
      </c>
      <c r="K30" s="18">
        <f t="shared" si="5"/>
        <v>-33.127686185627923</v>
      </c>
    </row>
    <row r="34" spans="3:14" x14ac:dyDescent="0.25">
      <c r="C34" s="17" t="s">
        <v>93</v>
      </c>
    </row>
    <row r="35" spans="3:14" x14ac:dyDescent="0.25">
      <c r="E35" s="30"/>
      <c r="F35" s="30"/>
      <c r="G35" s="30"/>
      <c r="H35" s="18"/>
      <c r="I35" s="18"/>
      <c r="J35" s="18"/>
      <c r="K35" s="18"/>
      <c r="L35" s="18"/>
    </row>
    <row r="36" spans="3:14" x14ac:dyDescent="0.25">
      <c r="C36" s="16" t="s">
        <v>94</v>
      </c>
      <c r="D36" s="31">
        <v>286</v>
      </c>
      <c r="E36" s="31">
        <v>296</v>
      </c>
      <c r="F36" s="31">
        <v>306</v>
      </c>
      <c r="G36" s="35">
        <f>F36+G112</f>
        <v>288.56797482687369</v>
      </c>
      <c r="H36" s="35">
        <f t="shared" ref="H36:K36" si="6">G36+H112</f>
        <v>275.96662415479489</v>
      </c>
      <c r="I36" s="35">
        <f t="shared" si="6"/>
        <v>277.91241728219933</v>
      </c>
      <c r="J36" s="35">
        <f t="shared" si="6"/>
        <v>295.79394520812889</v>
      </c>
      <c r="K36" s="35">
        <f t="shared" si="6"/>
        <v>331.1323462542606</v>
      </c>
      <c r="M36" s="16" t="s">
        <v>103</v>
      </c>
      <c r="N36" s="16">
        <v>100</v>
      </c>
    </row>
    <row r="37" spans="3:14" x14ac:dyDescent="0.25">
      <c r="C37" s="16" t="s">
        <v>95</v>
      </c>
      <c r="D37" s="31">
        <v>135</v>
      </c>
      <c r="E37" s="31">
        <v>145</v>
      </c>
      <c r="F37" s="31">
        <v>154</v>
      </c>
      <c r="G37" s="25">
        <f>F37*(1+$G$20)</f>
        <v>168.7</v>
      </c>
      <c r="H37" s="25">
        <f>G37*(1+$G$20)</f>
        <v>184.8031818181818</v>
      </c>
      <c r="I37" s="25">
        <f>H37*(1+$G$20)</f>
        <v>202.44348553719007</v>
      </c>
      <c r="J37" s="25">
        <f>I37*(1+$G$20)</f>
        <v>221.76763642937641</v>
      </c>
      <c r="K37" s="25">
        <f>J37*(1+$G$20)</f>
        <v>242.93636536127144</v>
      </c>
      <c r="M37" s="16" t="s">
        <v>104</v>
      </c>
      <c r="N37" s="16">
        <v>20</v>
      </c>
    </row>
    <row r="38" spans="3:14" x14ac:dyDescent="0.25">
      <c r="C38" s="16" t="s">
        <v>96</v>
      </c>
      <c r="D38" s="31">
        <v>265</v>
      </c>
      <c r="E38" s="31">
        <v>297</v>
      </c>
      <c r="F38" s="31">
        <v>345</v>
      </c>
      <c r="G38" s="25">
        <f>F38*(G24+1)</f>
        <v>367.14432151426291</v>
      </c>
      <c r="H38" s="25">
        <f>G38*(H24+1)</f>
        <v>402.18991584062439</v>
      </c>
      <c r="I38" s="25">
        <f>H38*(I24+1)</f>
        <v>440.58077144359311</v>
      </c>
      <c r="J38" s="25">
        <f>I38*(J24+1)</f>
        <v>482.63620871775424</v>
      </c>
      <c r="K38" s="25">
        <f>J38*(K24+1)</f>
        <v>528.70602864081263</v>
      </c>
      <c r="M38" s="16" t="s">
        <v>105</v>
      </c>
      <c r="N38" s="16">
        <v>-10</v>
      </c>
    </row>
    <row r="39" spans="3:14" x14ac:dyDescent="0.25">
      <c r="C39" s="16" t="s">
        <v>97</v>
      </c>
      <c r="D39" s="31">
        <v>39</v>
      </c>
      <c r="E39" s="31">
        <v>41</v>
      </c>
      <c r="F39" s="31">
        <v>45</v>
      </c>
      <c r="G39" s="25">
        <f>F39*(1+G20)</f>
        <v>49.295454545454547</v>
      </c>
      <c r="H39" s="25">
        <f>G39*(1+H20)</f>
        <v>54.000929752066121</v>
      </c>
      <c r="I39" s="25">
        <f>H39*(1+I20)</f>
        <v>59.155563955672434</v>
      </c>
      <c r="J39" s="25">
        <f>I39*(1+J20)</f>
        <v>64.80223142416844</v>
      </c>
      <c r="K39" s="25">
        <f>J39*(1+K20)</f>
        <v>70.987898969202703</v>
      </c>
      <c r="M39" s="16" t="s">
        <v>106</v>
      </c>
      <c r="N39" s="16">
        <f>SUM(N36:N38)</f>
        <v>110</v>
      </c>
    </row>
    <row r="40" spans="3:14" x14ac:dyDescent="0.25">
      <c r="C40" s="17" t="s">
        <v>98</v>
      </c>
      <c r="D40" s="32">
        <f t="shared" ref="D40:K40" si="7">SUM(D36:D39)</f>
        <v>725</v>
      </c>
      <c r="E40" s="32">
        <f t="shared" si="7"/>
        <v>779</v>
      </c>
      <c r="F40" s="32">
        <f t="shared" si="7"/>
        <v>850</v>
      </c>
      <c r="G40" s="32">
        <f t="shared" si="7"/>
        <v>873.70775088659116</v>
      </c>
      <c r="H40" s="32">
        <f t="shared" si="7"/>
        <v>916.96065156566715</v>
      </c>
      <c r="I40" s="32">
        <f t="shared" si="7"/>
        <v>980.09223821865487</v>
      </c>
      <c r="J40" s="32">
        <f t="shared" si="7"/>
        <v>1065.0000217794279</v>
      </c>
      <c r="K40" s="32">
        <f t="shared" si="7"/>
        <v>1173.7626392255472</v>
      </c>
    </row>
    <row r="42" spans="3:14" x14ac:dyDescent="0.25">
      <c r="C42" s="16" t="s">
        <v>99</v>
      </c>
      <c r="D42" s="28">
        <v>210</v>
      </c>
      <c r="E42" s="28">
        <v>243</v>
      </c>
      <c r="F42" s="28">
        <v>265</v>
      </c>
      <c r="G42" s="18">
        <f>F42-G27+G26</f>
        <v>300.0545454545454</v>
      </c>
      <c r="H42" s="18">
        <f t="shared" ref="H42:K42" si="8">G42-H27+H26</f>
        <v>338.45520661157013</v>
      </c>
      <c r="I42" s="18">
        <f t="shared" si="8"/>
        <v>380.52138542449279</v>
      </c>
      <c r="J42" s="18">
        <f t="shared" si="8"/>
        <v>426.60297221501253</v>
      </c>
      <c r="K42" s="18">
        <f t="shared" si="8"/>
        <v>477.08325592644553</v>
      </c>
      <c r="M42" s="16" t="s">
        <v>110</v>
      </c>
      <c r="N42" s="16">
        <v>100</v>
      </c>
    </row>
    <row r="43" spans="3:14" x14ac:dyDescent="0.25">
      <c r="C43" s="16" t="s">
        <v>100</v>
      </c>
      <c r="D43" s="28">
        <v>47</v>
      </c>
      <c r="E43" s="28">
        <v>56</v>
      </c>
      <c r="F43" s="28">
        <v>67</v>
      </c>
      <c r="G43" s="18">
        <f>F43-G30+G29</f>
        <v>74.668181818181807</v>
      </c>
      <c r="H43" s="18">
        <f t="shared" ref="H43:K43" si="9">G43-H30+H29</f>
        <v>83.068326446280992</v>
      </c>
      <c r="I43" s="18">
        <f t="shared" si="9"/>
        <v>92.270303061607819</v>
      </c>
      <c r="J43" s="18">
        <f t="shared" si="9"/>
        <v>102.35065017203402</v>
      </c>
      <c r="K43" s="18">
        <f t="shared" si="9"/>
        <v>113.39321223390998</v>
      </c>
      <c r="M43" s="16" t="s">
        <v>111</v>
      </c>
      <c r="N43" s="16">
        <v>20</v>
      </c>
    </row>
    <row r="44" spans="3:14" x14ac:dyDescent="0.25">
      <c r="C44" s="17" t="s">
        <v>102</v>
      </c>
      <c r="D44" s="24">
        <f>SUM(D42:D43)</f>
        <v>257</v>
      </c>
      <c r="E44" s="24">
        <f>SUM(E42:E43)</f>
        <v>299</v>
      </c>
      <c r="F44" s="24">
        <f>SUM(F42:F43)</f>
        <v>332</v>
      </c>
      <c r="G44" s="24">
        <f t="shared" ref="G44:K44" si="10">SUM(G42:G43)</f>
        <v>374.72272727272718</v>
      </c>
      <c r="H44" s="24">
        <f t="shared" si="10"/>
        <v>421.52353305785113</v>
      </c>
      <c r="I44" s="24">
        <f t="shared" si="10"/>
        <v>472.79168848610061</v>
      </c>
      <c r="J44" s="24">
        <f t="shared" si="10"/>
        <v>528.95362238704661</v>
      </c>
      <c r="K44" s="24">
        <f t="shared" si="10"/>
        <v>590.47646816035547</v>
      </c>
      <c r="L44" s="24"/>
      <c r="M44" s="16" t="s">
        <v>112</v>
      </c>
      <c r="N44" s="16">
        <v>-10</v>
      </c>
    </row>
    <row r="45" spans="3:14" x14ac:dyDescent="0.25">
      <c r="M45" s="16" t="s">
        <v>113</v>
      </c>
      <c r="N45" s="16">
        <f>SUM(N42:N44)</f>
        <v>110</v>
      </c>
    </row>
    <row r="46" spans="3:14" x14ac:dyDescent="0.25">
      <c r="C46" s="17" t="s">
        <v>101</v>
      </c>
      <c r="D46" s="24">
        <f>SUM(D40,D44)</f>
        <v>982</v>
      </c>
      <c r="E46" s="24">
        <f>SUM(E40,E44)</f>
        <v>1078</v>
      </c>
      <c r="F46" s="24">
        <f>SUM(F40,F44)</f>
        <v>1182</v>
      </c>
      <c r="G46" s="24">
        <f t="shared" ref="G46:K46" si="11">SUM(G40,G44)</f>
        <v>1248.4304781593182</v>
      </c>
      <c r="H46" s="24">
        <f t="shared" si="11"/>
        <v>1338.4841846235183</v>
      </c>
      <c r="I46" s="24">
        <f t="shared" si="11"/>
        <v>1452.8839267047556</v>
      </c>
      <c r="J46" s="24">
        <f t="shared" si="11"/>
        <v>1593.9536441664745</v>
      </c>
      <c r="K46" s="24">
        <f t="shared" si="11"/>
        <v>1764.2391073859026</v>
      </c>
      <c r="L46" s="24"/>
    </row>
    <row r="48" spans="3:14" x14ac:dyDescent="0.25">
      <c r="C48" s="16" t="s">
        <v>116</v>
      </c>
      <c r="D48" s="28">
        <v>45</v>
      </c>
      <c r="E48" s="28">
        <v>47</v>
      </c>
      <c r="F48" s="28">
        <v>49</v>
      </c>
      <c r="G48" s="18">
        <f>F48*(1+G24)</f>
        <v>52.145135519417053</v>
      </c>
      <c r="H48" s="18">
        <f t="shared" ref="H48:K48" si="12">G48*(1+H20)</f>
        <v>57.122625728088678</v>
      </c>
      <c r="I48" s="18">
        <f t="shared" si="12"/>
        <v>62.575240002133505</v>
      </c>
      <c r="J48" s="18">
        <f t="shared" si="12"/>
        <v>68.548331093246247</v>
      </c>
      <c r="K48" s="18">
        <f t="shared" si="12"/>
        <v>75.091580879419752</v>
      </c>
    </row>
    <row r="49" spans="3:12" x14ac:dyDescent="0.25">
      <c r="C49" s="16" t="s">
        <v>117</v>
      </c>
      <c r="D49" s="28">
        <v>32</v>
      </c>
      <c r="E49" s="28">
        <v>37</v>
      </c>
      <c r="F49" s="28">
        <v>47</v>
      </c>
      <c r="G49" s="18">
        <f>F49*(1+G20)</f>
        <v>51.486363636363635</v>
      </c>
      <c r="H49" s="18">
        <f t="shared" ref="H49:K49" si="13">G49*(1+H20)</f>
        <v>56.400971074380166</v>
      </c>
      <c r="I49" s="18">
        <f t="shared" si="13"/>
        <v>61.784700131480093</v>
      </c>
      <c r="J49" s="18">
        <f t="shared" si="13"/>
        <v>67.682330598575916</v>
      </c>
      <c r="K49" s="18">
        <f t="shared" si="13"/>
        <v>74.142916701167252</v>
      </c>
    </row>
    <row r="50" spans="3:12" x14ac:dyDescent="0.25">
      <c r="C50" s="16" t="s">
        <v>118</v>
      </c>
      <c r="D50" s="28">
        <v>112</v>
      </c>
      <c r="E50" s="28">
        <v>143</v>
      </c>
      <c r="F50" s="28">
        <v>167</v>
      </c>
      <c r="G50" s="18">
        <f>F50*(1+G20)</f>
        <v>182.94090909090909</v>
      </c>
      <c r="H50" s="18">
        <f t="shared" ref="H50:K50" si="14">G50*(1+H20)</f>
        <v>200.40345041322314</v>
      </c>
      <c r="I50" s="18">
        <f t="shared" si="14"/>
        <v>219.53287067993989</v>
      </c>
      <c r="J50" s="18">
        <f t="shared" si="14"/>
        <v>240.48828106302506</v>
      </c>
      <c r="K50" s="18">
        <f t="shared" si="14"/>
        <v>263.4439806190411</v>
      </c>
    </row>
    <row r="51" spans="3:12" x14ac:dyDescent="0.25">
      <c r="C51" s="17" t="s">
        <v>119</v>
      </c>
      <c r="D51" s="17">
        <f t="shared" ref="D51:F51" si="15">SUM(D48:D50)</f>
        <v>189</v>
      </c>
      <c r="E51" s="17">
        <f t="shared" si="15"/>
        <v>227</v>
      </c>
      <c r="F51" s="17">
        <f t="shared" si="15"/>
        <v>263</v>
      </c>
      <c r="G51" s="19">
        <f t="shared" ref="G51" si="16">SUM(G48:G50)</f>
        <v>286.57240824668975</v>
      </c>
      <c r="H51" s="19">
        <f t="shared" ref="H51" si="17">SUM(H48:H50)</f>
        <v>313.92704721569197</v>
      </c>
      <c r="I51" s="19">
        <f t="shared" ref="I51" si="18">SUM(I48:I50)</f>
        <v>343.89281081355352</v>
      </c>
      <c r="J51" s="19">
        <f t="shared" ref="J51" si="19">SUM(J48:J50)</f>
        <v>376.71894275484721</v>
      </c>
      <c r="K51" s="19">
        <f t="shared" ref="K51" si="20">SUM(K48:K50)</f>
        <v>412.6784781996281</v>
      </c>
      <c r="L51" s="17"/>
    </row>
    <row r="53" spans="3:12" x14ac:dyDescent="0.25">
      <c r="C53" s="16" t="s">
        <v>121</v>
      </c>
      <c r="D53" s="29">
        <v>0</v>
      </c>
      <c r="E53" s="29">
        <v>12</v>
      </c>
      <c r="F53" s="29">
        <v>5</v>
      </c>
      <c r="G53" s="34"/>
      <c r="H53" s="34"/>
      <c r="I53" s="34"/>
      <c r="J53" s="34"/>
      <c r="K53" s="34"/>
      <c r="L53" s="23"/>
    </row>
    <row r="54" spans="3:12" x14ac:dyDescent="0.25">
      <c r="C54" s="16" t="s">
        <v>120</v>
      </c>
      <c r="D54" s="29">
        <v>167</v>
      </c>
      <c r="E54" s="29">
        <v>178</v>
      </c>
      <c r="F54" s="29">
        <v>186</v>
      </c>
      <c r="G54" s="23">
        <v>186</v>
      </c>
      <c r="H54" s="23">
        <v>186</v>
      </c>
      <c r="I54" s="23">
        <v>186</v>
      </c>
      <c r="J54" s="23">
        <v>186</v>
      </c>
      <c r="K54" s="23">
        <v>186</v>
      </c>
      <c r="L54" s="23"/>
    </row>
    <row r="55" spans="3:12" x14ac:dyDescent="0.25">
      <c r="C55" s="16" t="s">
        <v>122</v>
      </c>
      <c r="D55" s="29">
        <v>45</v>
      </c>
      <c r="E55" s="29">
        <v>47</v>
      </c>
      <c r="F55" s="29">
        <v>49</v>
      </c>
      <c r="G55" s="23">
        <v>49</v>
      </c>
      <c r="H55" s="23">
        <v>49</v>
      </c>
      <c r="I55" s="23">
        <v>49</v>
      </c>
      <c r="J55" s="23">
        <v>49</v>
      </c>
      <c r="K55" s="23">
        <v>49</v>
      </c>
      <c r="L55" s="23"/>
    </row>
    <row r="56" spans="3:12" x14ac:dyDescent="0.25">
      <c r="C56" s="17" t="s">
        <v>123</v>
      </c>
      <c r="D56" s="24">
        <f>SUM(D51,D53:D55)</f>
        <v>401</v>
      </c>
      <c r="E56" s="24">
        <f t="shared" ref="E56:H56" si="21">SUM(E51,E53:E55)</f>
        <v>464</v>
      </c>
      <c r="F56" s="24">
        <f t="shared" si="21"/>
        <v>503</v>
      </c>
      <c r="G56" s="24">
        <f t="shared" si="21"/>
        <v>521.57240824668975</v>
      </c>
      <c r="H56" s="24">
        <f t="shared" si="21"/>
        <v>548.92704721569203</v>
      </c>
      <c r="I56" s="24">
        <f>SUM(I51,I53:I55)</f>
        <v>578.89281081355352</v>
      </c>
      <c r="J56" s="24">
        <f t="shared" ref="J56" si="22">SUM(J51,J53:J55)</f>
        <v>611.71894275484715</v>
      </c>
      <c r="K56" s="24">
        <f t="shared" ref="K56" si="23">SUM(K51,K53:K55)</f>
        <v>647.6784781996281</v>
      </c>
      <c r="L56" s="23"/>
    </row>
    <row r="59" spans="3:12" x14ac:dyDescent="0.25">
      <c r="C59" s="16" t="s">
        <v>124</v>
      </c>
      <c r="D59" s="28">
        <v>35</v>
      </c>
      <c r="E59" s="28">
        <v>37</v>
      </c>
      <c r="F59" s="28">
        <v>39</v>
      </c>
      <c r="G59" s="16">
        <f>G73</f>
        <v>44</v>
      </c>
      <c r="H59" s="16">
        <f t="shared" ref="H59:K59" si="24">H73</f>
        <v>49</v>
      </c>
      <c r="I59" s="16">
        <f t="shared" si="24"/>
        <v>54</v>
      </c>
      <c r="J59" s="16">
        <f t="shared" si="24"/>
        <v>59</v>
      </c>
      <c r="K59" s="16">
        <f t="shared" si="24"/>
        <v>64</v>
      </c>
    </row>
    <row r="60" spans="3:12" x14ac:dyDescent="0.25">
      <c r="C60" s="16" t="s">
        <v>125</v>
      </c>
      <c r="D60" s="30">
        <v>-145</v>
      </c>
      <c r="E60" s="30">
        <v>-178</v>
      </c>
      <c r="F60" s="30">
        <v>-210</v>
      </c>
      <c r="G60" s="18">
        <f>G78</f>
        <v>-230</v>
      </c>
      <c r="H60" s="18">
        <f t="shared" ref="H60:K60" si="25">H78</f>
        <v>-250</v>
      </c>
      <c r="I60" s="18">
        <f t="shared" si="25"/>
        <v>-270</v>
      </c>
      <c r="J60" s="18">
        <f t="shared" si="25"/>
        <v>-290</v>
      </c>
      <c r="K60" s="18">
        <f t="shared" si="25"/>
        <v>-310</v>
      </c>
    </row>
    <row r="61" spans="3:12" x14ac:dyDescent="0.25">
      <c r="C61" s="16" t="s">
        <v>126</v>
      </c>
      <c r="D61" s="30">
        <v>-7</v>
      </c>
      <c r="E61" s="30">
        <v>12</v>
      </c>
      <c r="F61" s="30">
        <v>43</v>
      </c>
      <c r="G61" s="18">
        <v>43</v>
      </c>
      <c r="H61" s="18">
        <v>43</v>
      </c>
      <c r="I61" s="18">
        <v>43</v>
      </c>
      <c r="J61" s="18">
        <v>43</v>
      </c>
      <c r="K61" s="18">
        <v>43</v>
      </c>
    </row>
    <row r="62" spans="3:12" x14ac:dyDescent="0.25">
      <c r="C62" s="16" t="s">
        <v>127</v>
      </c>
      <c r="D62" s="28">
        <v>698</v>
      </c>
      <c r="E62" s="28">
        <v>743</v>
      </c>
      <c r="F62" s="28">
        <v>807</v>
      </c>
      <c r="G62" s="23">
        <f>G84</f>
        <v>864.85806991262859</v>
      </c>
      <c r="H62" s="23">
        <f t="shared" ref="H62:K62" si="26">H84</f>
        <v>942.5571374078263</v>
      </c>
      <c r="I62" s="23">
        <f t="shared" si="26"/>
        <v>1041.9911158912021</v>
      </c>
      <c r="J62" s="23">
        <f t="shared" si="26"/>
        <v>1165.2347014116274</v>
      </c>
      <c r="K62" s="23">
        <f t="shared" si="26"/>
        <v>1314.560629186275</v>
      </c>
    </row>
    <row r="63" spans="3:12" x14ac:dyDescent="0.25">
      <c r="C63" s="17" t="s">
        <v>128</v>
      </c>
      <c r="D63" s="16">
        <f>SUM(D59:D62)</f>
        <v>581</v>
      </c>
      <c r="E63" s="16">
        <f t="shared" ref="E63:F63" si="27">SUM(E59:E62)</f>
        <v>614</v>
      </c>
      <c r="F63" s="16">
        <f t="shared" si="27"/>
        <v>679</v>
      </c>
      <c r="G63" s="23">
        <f>SUM(G59:G62)</f>
        <v>721.85806991262859</v>
      </c>
      <c r="H63" s="23">
        <f>SUM(H59:H62)</f>
        <v>784.5571374078263</v>
      </c>
      <c r="I63" s="23">
        <f t="shared" ref="I63" si="28">SUM(I59:I62)</f>
        <v>868.99111589120207</v>
      </c>
      <c r="J63" s="23">
        <f t="shared" ref="J63" si="29">SUM(J59:J62)</f>
        <v>977.23470141162738</v>
      </c>
      <c r="K63" s="23">
        <f t="shared" ref="K63" si="30">SUM(K59:K62)</f>
        <v>1111.560629186275</v>
      </c>
    </row>
    <row r="65" spans="3:11" x14ac:dyDescent="0.25">
      <c r="C65" s="17" t="s">
        <v>129</v>
      </c>
      <c r="D65" s="24">
        <f>SUM(D63,D56)</f>
        <v>982</v>
      </c>
      <c r="E65" s="24">
        <f t="shared" ref="E65:K65" si="31">SUM(E63,E56)</f>
        <v>1078</v>
      </c>
      <c r="F65" s="24">
        <f t="shared" si="31"/>
        <v>1182</v>
      </c>
      <c r="G65" s="24">
        <f t="shared" si="31"/>
        <v>1243.4304781593182</v>
      </c>
      <c r="H65" s="24">
        <f t="shared" si="31"/>
        <v>1333.4841846235183</v>
      </c>
      <c r="I65" s="24">
        <f t="shared" si="31"/>
        <v>1447.8839267047556</v>
      </c>
      <c r="J65" s="24">
        <f t="shared" si="31"/>
        <v>1588.9536441664745</v>
      </c>
      <c r="K65" s="24">
        <f t="shared" si="31"/>
        <v>1759.239107385903</v>
      </c>
    </row>
    <row r="66" spans="3:11" x14ac:dyDescent="0.25">
      <c r="C66" s="17" t="s">
        <v>141</v>
      </c>
      <c r="D66" s="23">
        <f>D46</f>
        <v>982</v>
      </c>
      <c r="E66" s="23">
        <f t="shared" ref="E66:K66" si="32">E46</f>
        <v>1078</v>
      </c>
      <c r="F66" s="23">
        <f t="shared" si="32"/>
        <v>1182</v>
      </c>
      <c r="G66" s="23">
        <f t="shared" si="32"/>
        <v>1248.4304781593182</v>
      </c>
      <c r="H66" s="23">
        <f t="shared" si="32"/>
        <v>1338.4841846235183</v>
      </c>
      <c r="I66" s="23">
        <f t="shared" si="32"/>
        <v>1452.8839267047556</v>
      </c>
      <c r="J66" s="23">
        <f t="shared" si="32"/>
        <v>1593.9536441664745</v>
      </c>
      <c r="K66" s="23">
        <f t="shared" si="32"/>
        <v>1764.2391073859026</v>
      </c>
    </row>
    <row r="67" spans="3:11" x14ac:dyDescent="0.25">
      <c r="C67" s="16" t="s">
        <v>142</v>
      </c>
      <c r="D67" s="23">
        <f>D65-D66</f>
        <v>0</v>
      </c>
      <c r="E67" s="23">
        <f t="shared" ref="E67:K67" si="33">E65-E66</f>
        <v>0</v>
      </c>
      <c r="F67" s="23">
        <f t="shared" si="33"/>
        <v>0</v>
      </c>
      <c r="G67" s="23">
        <f t="shared" si="33"/>
        <v>-5</v>
      </c>
      <c r="H67" s="23">
        <f t="shared" si="33"/>
        <v>-5</v>
      </c>
      <c r="I67" s="23">
        <f t="shared" si="33"/>
        <v>-5</v>
      </c>
      <c r="J67" s="23">
        <f t="shared" si="33"/>
        <v>-5</v>
      </c>
      <c r="K67" s="23">
        <f t="shared" si="33"/>
        <v>-4.9999999999995453</v>
      </c>
    </row>
    <row r="70" spans="3:11" x14ac:dyDescent="0.25">
      <c r="C70" s="17" t="s">
        <v>140</v>
      </c>
    </row>
    <row r="71" spans="3:11" x14ac:dyDescent="0.25">
      <c r="C71" s="16" t="s">
        <v>130</v>
      </c>
      <c r="G71" s="16">
        <f>F59</f>
        <v>39</v>
      </c>
      <c r="H71" s="16">
        <f>G73</f>
        <v>44</v>
      </c>
      <c r="I71" s="16">
        <f t="shared" ref="I71:K71" si="34">H73</f>
        <v>49</v>
      </c>
      <c r="J71" s="16">
        <f t="shared" si="34"/>
        <v>54</v>
      </c>
      <c r="K71" s="16">
        <f t="shared" si="34"/>
        <v>59</v>
      </c>
    </row>
    <row r="72" spans="3:11" x14ac:dyDescent="0.25">
      <c r="C72" s="16" t="s">
        <v>131</v>
      </c>
      <c r="G72" s="28">
        <v>5</v>
      </c>
      <c r="H72" s="28">
        <v>5</v>
      </c>
      <c r="I72" s="28">
        <v>5</v>
      </c>
      <c r="J72" s="28">
        <v>5</v>
      </c>
      <c r="K72" s="28">
        <v>5</v>
      </c>
    </row>
    <row r="73" spans="3:11" x14ac:dyDescent="0.25">
      <c r="C73" s="17" t="s">
        <v>132</v>
      </c>
      <c r="G73" s="17">
        <f>SUM(G71:G72)</f>
        <v>44</v>
      </c>
      <c r="H73" s="17">
        <f t="shared" ref="H73:K73" si="35">SUM(H71:H72)</f>
        <v>49</v>
      </c>
      <c r="I73" s="17">
        <f t="shared" si="35"/>
        <v>54</v>
      </c>
      <c r="J73" s="17">
        <f t="shared" si="35"/>
        <v>59</v>
      </c>
      <c r="K73" s="17">
        <f t="shared" si="35"/>
        <v>64</v>
      </c>
    </row>
    <row r="76" spans="3:11" x14ac:dyDescent="0.25">
      <c r="C76" s="16" t="s">
        <v>133</v>
      </c>
      <c r="G76" s="18">
        <f>F60</f>
        <v>-210</v>
      </c>
      <c r="H76" s="18">
        <f>G78</f>
        <v>-230</v>
      </c>
      <c r="I76" s="18">
        <f t="shared" ref="I76:K76" si="36">H78</f>
        <v>-250</v>
      </c>
      <c r="J76" s="18">
        <f t="shared" si="36"/>
        <v>-270</v>
      </c>
      <c r="K76" s="18">
        <f t="shared" si="36"/>
        <v>-290</v>
      </c>
    </row>
    <row r="77" spans="3:11" x14ac:dyDescent="0.25">
      <c r="C77" s="16" t="s">
        <v>134</v>
      </c>
      <c r="G77" s="30">
        <v>-20</v>
      </c>
      <c r="H77" s="30">
        <v>-20</v>
      </c>
      <c r="I77" s="30">
        <v>-20</v>
      </c>
      <c r="J77" s="30">
        <v>-20</v>
      </c>
      <c r="K77" s="30">
        <v>-20</v>
      </c>
    </row>
    <row r="78" spans="3:11" x14ac:dyDescent="0.25">
      <c r="C78" s="17" t="s">
        <v>135</v>
      </c>
      <c r="G78" s="19">
        <f>SUM(G76:G77)</f>
        <v>-230</v>
      </c>
      <c r="H78" s="19">
        <f t="shared" ref="H78:K78" si="37">SUM(H76:H77)</f>
        <v>-250</v>
      </c>
      <c r="I78" s="19">
        <f t="shared" si="37"/>
        <v>-270</v>
      </c>
      <c r="J78" s="19">
        <f t="shared" si="37"/>
        <v>-290</v>
      </c>
      <c r="K78" s="19">
        <f t="shared" si="37"/>
        <v>-310</v>
      </c>
    </row>
    <row r="81" spans="3:13" x14ac:dyDescent="0.25">
      <c r="C81" s="16" t="s">
        <v>136</v>
      </c>
      <c r="G81" s="16">
        <f>F62</f>
        <v>807</v>
      </c>
      <c r="H81" s="16">
        <f>G84</f>
        <v>864.85806991262859</v>
      </c>
      <c r="I81" s="16">
        <f t="shared" ref="I81:K81" si="38">H84</f>
        <v>942.5571374078263</v>
      </c>
      <c r="J81" s="16">
        <f t="shared" si="38"/>
        <v>1041.9911158912021</v>
      </c>
      <c r="K81" s="16">
        <f t="shared" si="38"/>
        <v>1165.2347014116274</v>
      </c>
    </row>
    <row r="82" spans="3:13" x14ac:dyDescent="0.25">
      <c r="C82" s="16" t="s">
        <v>137</v>
      </c>
      <c r="G82" s="18">
        <f>G16</f>
        <v>207.85806991262859</v>
      </c>
      <c r="H82" s="18">
        <f t="shared" ref="H82:K82" si="39">H16</f>
        <v>227.6990674951978</v>
      </c>
      <c r="I82" s="18">
        <f t="shared" si="39"/>
        <v>249.43397848337571</v>
      </c>
      <c r="J82" s="18">
        <f t="shared" si="39"/>
        <v>273.24358552042526</v>
      </c>
      <c r="K82" s="18">
        <f t="shared" si="39"/>
        <v>299.32592777464754</v>
      </c>
    </row>
    <row r="83" spans="3:13" x14ac:dyDescent="0.25">
      <c r="C83" s="16" t="s">
        <v>138</v>
      </c>
      <c r="G83" s="30">
        <v>-150</v>
      </c>
      <c r="H83" s="30">
        <v>-150</v>
      </c>
      <c r="I83" s="30">
        <v>-150</v>
      </c>
      <c r="J83" s="30">
        <v>-150</v>
      </c>
      <c r="K83" s="30">
        <v>-150</v>
      </c>
    </row>
    <row r="84" spans="3:13" x14ac:dyDescent="0.25">
      <c r="C84" s="17" t="s">
        <v>139</v>
      </c>
      <c r="G84" s="24">
        <f>SUM(G81:G83)</f>
        <v>864.85806991262859</v>
      </c>
      <c r="H84" s="24">
        <f t="shared" ref="H84:K84" si="40">SUM(H81:H83)</f>
        <v>942.5571374078263</v>
      </c>
      <c r="I84" s="24">
        <f t="shared" si="40"/>
        <v>1041.9911158912021</v>
      </c>
      <c r="J84" s="24">
        <f t="shared" si="40"/>
        <v>1165.2347014116274</v>
      </c>
      <c r="K84" s="24">
        <f t="shared" si="40"/>
        <v>1314.560629186275</v>
      </c>
    </row>
    <row r="87" spans="3:13" x14ac:dyDescent="0.25">
      <c r="C87" s="17" t="s">
        <v>143</v>
      </c>
    </row>
    <row r="89" spans="3:13" x14ac:dyDescent="0.25">
      <c r="C89" s="16" t="s">
        <v>145</v>
      </c>
      <c r="G89" s="18">
        <f>G16</f>
        <v>207.85806991262859</v>
      </c>
      <c r="H89" s="18">
        <f t="shared" ref="H89:K89" si="41">H16</f>
        <v>227.6990674951978</v>
      </c>
      <c r="I89" s="18">
        <f t="shared" si="41"/>
        <v>249.43397848337571</v>
      </c>
      <c r="J89" s="18">
        <f t="shared" si="41"/>
        <v>273.24358552042526</v>
      </c>
      <c r="K89" s="18">
        <f t="shared" si="41"/>
        <v>299.32592777464754</v>
      </c>
      <c r="M89" s="17" t="s">
        <v>137</v>
      </c>
    </row>
    <row r="90" spans="3:13" x14ac:dyDescent="0.25">
      <c r="C90" s="16" t="s">
        <v>144</v>
      </c>
      <c r="G90" s="18">
        <f>-(G26+G29)</f>
        <v>53.677272727272729</v>
      </c>
      <c r="H90" s="18">
        <f t="shared" ref="H90:K90" si="42">(H26+H29)*-1</f>
        <v>58.801012396694219</v>
      </c>
      <c r="I90" s="18">
        <f t="shared" si="42"/>
        <v>64.413836307287752</v>
      </c>
      <c r="J90" s="18">
        <f t="shared" si="42"/>
        <v>70.562429772983407</v>
      </c>
      <c r="K90" s="18">
        <f t="shared" si="42"/>
        <v>77.297934433131815</v>
      </c>
      <c r="M90" s="17" t="s">
        <v>146</v>
      </c>
    </row>
    <row r="91" spans="3:13" x14ac:dyDescent="0.25">
      <c r="C91" s="16" t="s">
        <v>95</v>
      </c>
      <c r="G91" s="18">
        <f>F37-G37</f>
        <v>-14.699999999999989</v>
      </c>
      <c r="H91" s="18">
        <f t="shared" ref="H91:K91" si="43">G37-H37</f>
        <v>-16.10318181818181</v>
      </c>
      <c r="I91" s="18">
        <f t="shared" si="43"/>
        <v>-17.640303719008273</v>
      </c>
      <c r="J91" s="18">
        <f t="shared" si="43"/>
        <v>-19.324150892186339</v>
      </c>
      <c r="K91" s="18">
        <f t="shared" si="43"/>
        <v>-21.168728931895032</v>
      </c>
      <c r="M91" s="17" t="s">
        <v>147</v>
      </c>
    </row>
    <row r="92" spans="3:13" x14ac:dyDescent="0.25">
      <c r="C92" s="16" t="s">
        <v>96</v>
      </c>
      <c r="G92" s="18">
        <f>F38-G38</f>
        <v>-22.144321514262913</v>
      </c>
      <c r="H92" s="18">
        <f t="shared" ref="H92:K92" si="44">G38-H38</f>
        <v>-35.045594326361481</v>
      </c>
      <c r="I92" s="18">
        <f t="shared" si="44"/>
        <v>-38.390855602968713</v>
      </c>
      <c r="J92" s="18">
        <f t="shared" si="44"/>
        <v>-42.055437274161136</v>
      </c>
      <c r="K92" s="18">
        <f t="shared" si="44"/>
        <v>-46.06981992305839</v>
      </c>
      <c r="M92" s="17"/>
    </row>
    <row r="93" spans="3:13" x14ac:dyDescent="0.25">
      <c r="C93" s="16" t="s">
        <v>97</v>
      </c>
      <c r="G93" s="18">
        <f>F39-G39</f>
        <v>-4.2954545454545467</v>
      </c>
      <c r="H93" s="18">
        <f t="shared" ref="H93:K93" si="45">G39-H39</f>
        <v>-4.7054752066115739</v>
      </c>
      <c r="I93" s="18">
        <f t="shared" si="45"/>
        <v>-5.1546342036063137</v>
      </c>
      <c r="J93" s="18">
        <f t="shared" si="45"/>
        <v>-5.6466674684960054</v>
      </c>
      <c r="K93" s="18">
        <f t="shared" si="45"/>
        <v>-6.1856675450342635</v>
      </c>
    </row>
    <row r="94" spans="3:13" x14ac:dyDescent="0.25">
      <c r="C94" s="16" t="s">
        <v>116</v>
      </c>
      <c r="G94" s="18">
        <f>G48-F48</f>
        <v>3.1451355194170532</v>
      </c>
      <c r="H94" s="18">
        <f t="shared" ref="H94:K94" si="46">H48-G48</f>
        <v>4.9774902086716253</v>
      </c>
      <c r="I94" s="18">
        <f t="shared" si="46"/>
        <v>5.4526142740448265</v>
      </c>
      <c r="J94" s="18">
        <f t="shared" si="46"/>
        <v>5.9730910911127424</v>
      </c>
      <c r="K94" s="18">
        <f t="shared" si="46"/>
        <v>6.5432497861735044</v>
      </c>
    </row>
    <row r="95" spans="3:13" x14ac:dyDescent="0.25">
      <c r="C95" s="16" t="s">
        <v>117</v>
      </c>
      <c r="G95" s="18">
        <f t="shared" ref="G95:K95" si="47">G49-F49</f>
        <v>4.4863636363636346</v>
      </c>
      <c r="H95" s="18">
        <f t="shared" si="47"/>
        <v>4.9146074380165317</v>
      </c>
      <c r="I95" s="18">
        <f t="shared" si="47"/>
        <v>5.3837290570999272</v>
      </c>
      <c r="J95" s="18">
        <f t="shared" si="47"/>
        <v>5.8976304670958228</v>
      </c>
      <c r="K95" s="18">
        <f t="shared" si="47"/>
        <v>6.4605861025913356</v>
      </c>
    </row>
    <row r="96" spans="3:13" x14ac:dyDescent="0.25">
      <c r="C96" s="16" t="s">
        <v>118</v>
      </c>
      <c r="G96" s="18">
        <f t="shared" ref="G96:K96" si="48">G50-F50</f>
        <v>15.940909090909088</v>
      </c>
      <c r="H96" s="18">
        <f t="shared" si="48"/>
        <v>17.462541322314053</v>
      </c>
      <c r="I96" s="18">
        <f t="shared" si="48"/>
        <v>19.12942026671675</v>
      </c>
      <c r="J96" s="18">
        <f t="shared" si="48"/>
        <v>20.955410383085166</v>
      </c>
      <c r="K96" s="18">
        <f t="shared" si="48"/>
        <v>22.955699556016043</v>
      </c>
    </row>
    <row r="97" spans="3:12" s="17" customFormat="1" x14ac:dyDescent="0.25">
      <c r="C97" s="17" t="s">
        <v>148</v>
      </c>
      <c r="G97" s="19">
        <f>SUM(G89:G96)</f>
        <v>243.96797482687367</v>
      </c>
      <c r="H97" s="19">
        <f>SUM(H89:H96)</f>
        <v>258.00046750973934</v>
      </c>
      <c r="I97" s="19">
        <f>SUM(I89:I96)</f>
        <v>282.62778486294161</v>
      </c>
      <c r="J97" s="19">
        <f>SUM(J89:J96)</f>
        <v>309.60589159985892</v>
      </c>
      <c r="K97" s="19">
        <f>SUM(K89:K96)</f>
        <v>339.15918125257252</v>
      </c>
    </row>
    <row r="99" spans="3:12" x14ac:dyDescent="0.25">
      <c r="C99" s="16" t="s">
        <v>150</v>
      </c>
      <c r="G99" s="18">
        <f>G27</f>
        <v>-73.395454545454541</v>
      </c>
      <c r="H99" s="18">
        <f t="shared" ref="H99:K99" si="49">H27</f>
        <v>-80.40138429752065</v>
      </c>
      <c r="I99" s="18">
        <f t="shared" si="49"/>
        <v>-88.076061889556712</v>
      </c>
      <c r="J99" s="18">
        <f t="shared" si="49"/>
        <v>-96.483322342650766</v>
      </c>
      <c r="K99" s="18">
        <f t="shared" si="49"/>
        <v>-105.69309402081288</v>
      </c>
    </row>
    <row r="100" spans="3:12" x14ac:dyDescent="0.25">
      <c r="C100" s="16" t="s">
        <v>149</v>
      </c>
      <c r="G100" s="18">
        <f>G30</f>
        <v>-23.004545454545454</v>
      </c>
      <c r="H100" s="18">
        <f t="shared" ref="H100:K100" si="50">H30</f>
        <v>-25.200433884297521</v>
      </c>
      <c r="I100" s="18">
        <f t="shared" si="50"/>
        <v>-27.605929845980466</v>
      </c>
      <c r="J100" s="18">
        <f t="shared" si="50"/>
        <v>-30.241041331278602</v>
      </c>
      <c r="K100" s="18">
        <f t="shared" si="50"/>
        <v>-33.127686185627923</v>
      </c>
    </row>
    <row r="101" spans="3:12" s="17" customFormat="1" x14ac:dyDescent="0.25">
      <c r="C101" s="17" t="s">
        <v>151</v>
      </c>
      <c r="G101" s="19">
        <f>SUM(G99:G100)</f>
        <v>-96.399999999999991</v>
      </c>
      <c r="H101" s="19">
        <f t="shared" ref="H101:K101" si="51">SUM(H99:H100)</f>
        <v>-105.60181818181817</v>
      </c>
      <c r="I101" s="19">
        <f t="shared" si="51"/>
        <v>-115.68199173553718</v>
      </c>
      <c r="J101" s="19">
        <f t="shared" si="51"/>
        <v>-126.72436367392936</v>
      </c>
      <c r="K101" s="19">
        <f t="shared" si="51"/>
        <v>-138.82078020644082</v>
      </c>
    </row>
    <row r="103" spans="3:12" x14ac:dyDescent="0.25">
      <c r="C103" s="16" t="s">
        <v>120</v>
      </c>
      <c r="G103" s="23">
        <f>G54-F54</f>
        <v>0</v>
      </c>
      <c r="H103" s="23">
        <f t="shared" ref="H103:K103" si="52">H54-G54</f>
        <v>0</v>
      </c>
      <c r="I103" s="23">
        <f t="shared" si="52"/>
        <v>0</v>
      </c>
      <c r="J103" s="23">
        <f t="shared" si="52"/>
        <v>0</v>
      </c>
      <c r="K103" s="23">
        <f t="shared" si="52"/>
        <v>0</v>
      </c>
    </row>
    <row r="104" spans="3:12" x14ac:dyDescent="0.25">
      <c r="C104" s="16" t="s">
        <v>121</v>
      </c>
      <c r="G104" s="33"/>
      <c r="H104" s="33"/>
      <c r="I104" s="33"/>
      <c r="J104" s="33"/>
      <c r="K104" s="33"/>
    </row>
    <row r="105" spans="3:12" x14ac:dyDescent="0.25">
      <c r="C105" s="16" t="s">
        <v>122</v>
      </c>
      <c r="G105" s="23">
        <f>G55-F55</f>
        <v>0</v>
      </c>
      <c r="H105" s="23">
        <f t="shared" ref="H105:K105" si="53">H55-G55</f>
        <v>0</v>
      </c>
      <c r="I105" s="23">
        <f t="shared" si="53"/>
        <v>0</v>
      </c>
      <c r="J105" s="23">
        <f t="shared" si="53"/>
        <v>0</v>
      </c>
      <c r="K105" s="23">
        <f t="shared" si="53"/>
        <v>0</v>
      </c>
    </row>
    <row r="106" spans="3:12" x14ac:dyDescent="0.25">
      <c r="C106" s="16" t="s">
        <v>153</v>
      </c>
      <c r="G106" s="16">
        <f>G72</f>
        <v>5</v>
      </c>
      <c r="H106" s="16">
        <f t="shared" ref="H106:K106" si="54">H72</f>
        <v>5</v>
      </c>
      <c r="I106" s="16">
        <f t="shared" si="54"/>
        <v>5</v>
      </c>
      <c r="J106" s="16">
        <f t="shared" si="54"/>
        <v>5</v>
      </c>
      <c r="K106" s="16">
        <f t="shared" si="54"/>
        <v>5</v>
      </c>
    </row>
    <row r="107" spans="3:12" x14ac:dyDescent="0.25">
      <c r="C107" s="16" t="s">
        <v>152</v>
      </c>
      <c r="G107" s="18">
        <f>G77</f>
        <v>-20</v>
      </c>
      <c r="H107" s="18">
        <f t="shared" ref="H107:K107" si="55">H77</f>
        <v>-20</v>
      </c>
      <c r="I107" s="18">
        <f t="shared" si="55"/>
        <v>-20</v>
      </c>
      <c r="J107" s="18">
        <f t="shared" si="55"/>
        <v>-20</v>
      </c>
      <c r="K107" s="18">
        <f t="shared" si="55"/>
        <v>-20</v>
      </c>
      <c r="L107" s="18"/>
    </row>
    <row r="108" spans="3:12" x14ac:dyDescent="0.25">
      <c r="C108" s="16" t="s">
        <v>126</v>
      </c>
      <c r="G108" s="18">
        <f>G61-F61</f>
        <v>0</v>
      </c>
      <c r="H108" s="18">
        <f t="shared" ref="H108:K108" si="56">H61-G61</f>
        <v>0</v>
      </c>
      <c r="I108" s="18">
        <f t="shared" si="56"/>
        <v>0</v>
      </c>
      <c r="J108" s="18">
        <f t="shared" si="56"/>
        <v>0</v>
      </c>
      <c r="K108" s="18">
        <f t="shared" si="56"/>
        <v>0</v>
      </c>
      <c r="L108" s="18"/>
    </row>
    <row r="109" spans="3:12" x14ac:dyDescent="0.25">
      <c r="C109" s="16" t="s">
        <v>154</v>
      </c>
      <c r="G109" s="18">
        <f>G83</f>
        <v>-150</v>
      </c>
      <c r="H109" s="18">
        <f t="shared" ref="H109:K109" si="57">H83</f>
        <v>-150</v>
      </c>
      <c r="I109" s="18">
        <f t="shared" si="57"/>
        <v>-150</v>
      </c>
      <c r="J109" s="18">
        <f t="shared" si="57"/>
        <v>-150</v>
      </c>
      <c r="K109" s="18">
        <f t="shared" si="57"/>
        <v>-150</v>
      </c>
    </row>
    <row r="110" spans="3:12" x14ac:dyDescent="0.25">
      <c r="C110" s="17" t="s">
        <v>155</v>
      </c>
      <c r="D110" s="17"/>
      <c r="E110" s="17"/>
      <c r="F110" s="17"/>
      <c r="G110" s="19">
        <f>SUM(G103:G109)</f>
        <v>-165</v>
      </c>
      <c r="H110" s="19">
        <f t="shared" ref="H110:K110" si="58">SUM(H103:H109)</f>
        <v>-165</v>
      </c>
      <c r="I110" s="19">
        <f t="shared" si="58"/>
        <v>-165</v>
      </c>
      <c r="J110" s="19">
        <f t="shared" si="58"/>
        <v>-165</v>
      </c>
      <c r="K110" s="19">
        <f t="shared" si="58"/>
        <v>-165</v>
      </c>
    </row>
    <row r="112" spans="3:12" s="17" customFormat="1" x14ac:dyDescent="0.25">
      <c r="C112" s="17" t="s">
        <v>156</v>
      </c>
      <c r="G112" s="19">
        <f>SUM(G110,G97,G101)</f>
        <v>-17.43202517312632</v>
      </c>
      <c r="H112" s="19">
        <f t="shared" ref="H112:K112" si="59">SUM(H110,H97,H101)</f>
        <v>-12.601350672078837</v>
      </c>
      <c r="I112" s="19">
        <f t="shared" si="59"/>
        <v>1.9457931274044284</v>
      </c>
      <c r="J112" s="19">
        <f t="shared" si="59"/>
        <v>17.881527925929561</v>
      </c>
      <c r="K112" s="19">
        <f t="shared" si="59"/>
        <v>35.338401046131708</v>
      </c>
    </row>
  </sheetData>
  <mergeCells count="2">
    <mergeCell ref="G2:K2"/>
    <mergeCell ref="D2:F2"/>
  </mergeCells>
  <phoneticPr fontId="8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Model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McCarthy</dc:creator>
  <cp:lastModifiedBy>古 小</cp:lastModifiedBy>
  <cp:lastPrinted>2024-02-22T07:22:38Z</cp:lastPrinted>
  <dcterms:created xsi:type="dcterms:W3CDTF">2022-06-13T18:46:26Z</dcterms:created>
  <dcterms:modified xsi:type="dcterms:W3CDTF">2024-02-27T05:56:08Z</dcterms:modified>
</cp:coreProperties>
</file>