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dras/Ironhack/Proyect/Prophet/"/>
    </mc:Choice>
  </mc:AlternateContent>
  <xr:revisionPtr revIDLastSave="0" documentId="13_ncr:40009_{02AC5E22-E0AD-494E-85A2-F5ECABD98CAA}" xr6:coauthVersionLast="45" xr6:coauthVersionMax="45" xr10:uidLastSave="{00000000-0000-0000-0000-000000000000}"/>
  <bookViews>
    <workbookView xWindow="860" yWindow="460" windowWidth="27560" windowHeight="17040"/>
  </bookViews>
  <sheets>
    <sheet name="F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7" i="1" l="1"/>
  <c r="S14" i="1"/>
  <c r="H2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9" i="1"/>
  <c r="S23" i="1"/>
  <c r="S22" i="1"/>
  <c r="S21" i="1"/>
  <c r="S20" i="1"/>
  <c r="S19" i="1"/>
  <c r="S13" i="1"/>
  <c r="S12" i="1"/>
  <c r="S11" i="1"/>
  <c r="S10" i="1"/>
  <c r="S9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H3" i="1"/>
  <c r="H4" i="1"/>
  <c r="H5" i="1"/>
  <c r="H6" i="1"/>
  <c r="H7" i="1"/>
  <c r="H8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G28" i="1"/>
  <c r="C28" i="1"/>
  <c r="D33" i="1" s="1"/>
  <c r="E33" i="1" s="1"/>
  <c r="D28" i="1"/>
  <c r="S24" i="1" l="1"/>
  <c r="S28" i="1" s="1"/>
  <c r="S29" i="1" s="1"/>
  <c r="D32" i="1"/>
  <c r="E32" i="1" s="1"/>
</calcChain>
</file>

<file path=xl/sharedStrings.xml><?xml version="1.0" encoding="utf-8"?>
<sst xmlns="http://schemas.openxmlformats.org/spreadsheetml/2006/main" count="49" uniqueCount="30">
  <si>
    <t>Diference</t>
  </si>
  <si>
    <t>Expectation</t>
  </si>
  <si>
    <t>Prophet</t>
  </si>
  <si>
    <t>Date</t>
  </si>
  <si>
    <t>Actual Sales</t>
  </si>
  <si>
    <t>Actual Sales Vs Prophet</t>
  </si>
  <si>
    <t>Actual Sales Vs Expectation</t>
  </si>
  <si>
    <t>AS vs P</t>
  </si>
  <si>
    <t>AS vs E</t>
  </si>
  <si>
    <t>2 - 10.5 hr, 1-7,  1-2</t>
  </si>
  <si>
    <t>Employees</t>
  </si>
  <si>
    <t>Friday</t>
  </si>
  <si>
    <t>Saturday</t>
  </si>
  <si>
    <t>Sunday</t>
  </si>
  <si>
    <t>Monday</t>
  </si>
  <si>
    <t>Tuesday</t>
  </si>
  <si>
    <t>1-12.5, 1-11, 4-9, 1-5</t>
  </si>
  <si>
    <t xml:space="preserve">2-11, 1-8, 1-8.5, 1-3 </t>
  </si>
  <si>
    <t>New</t>
  </si>
  <si>
    <t>3 - 10.5, , 1-7</t>
  </si>
  <si>
    <t>Total</t>
  </si>
  <si>
    <t>Cost P/H</t>
  </si>
  <si>
    <t>Regular</t>
  </si>
  <si>
    <t>High Skill</t>
  </si>
  <si>
    <t>Distribution</t>
  </si>
  <si>
    <t>1-12.5, 1-11,2-9,1-10.5, 2-8,1-7</t>
  </si>
  <si>
    <t>Actual</t>
  </si>
  <si>
    <t>Monthly Savings</t>
  </si>
  <si>
    <t>Annual Savings</t>
  </si>
  <si>
    <t>Perid savings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</si>
</sst>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&quot;$&quot;* #,##0_-;\-&quot;$&quot;* #,##0_-;_-&quot;$&quot;* &quot;-&quot;??_-;_-@_-"/>
    <numFmt numFmtId="168" formatCode="_-* #,##0_-;\-* #,##0_-;_-* &quot;-&quot;??_-;_-@_-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165" fontId="0" fillId="0" borderId="0" xfId="2" applyNumberFormat="1" applyFont="1"/>
    <xf numFmtId="165" fontId="0" fillId="0" borderId="0" xfId="0" applyNumberFormat="1"/>
    <xf numFmtId="9" fontId="0" fillId="0" borderId="0" xfId="3" applyFont="1"/>
    <xf numFmtId="0" fontId="0" fillId="0" borderId="0" xfId="0" applyAlignment="1">
      <alignment horizontal="center"/>
    </xf>
    <xf numFmtId="10" fontId="0" fillId="0" borderId="0" xfId="3" applyNumberFormat="1" applyFont="1"/>
    <xf numFmtId="165" fontId="16" fillId="0" borderId="0" xfId="0" applyNumberFormat="1" applyFont="1"/>
    <xf numFmtId="0" fontId="16" fillId="0" borderId="0" xfId="0" applyFont="1"/>
    <xf numFmtId="43" fontId="0" fillId="0" borderId="0" xfId="1" applyFont="1"/>
    <xf numFmtId="0" fontId="16" fillId="0" borderId="0" xfId="0" applyFont="1" applyAlignment="1">
      <alignment horizontal="center"/>
    </xf>
    <xf numFmtId="14" fontId="0" fillId="0" borderId="0" xfId="0" applyNumberFormat="1" applyAlignment="1">
      <alignment horizontal="center"/>
    </xf>
    <xf numFmtId="165" fontId="0" fillId="33" borderId="0" xfId="0" applyNumberFormat="1" applyFill="1"/>
    <xf numFmtId="49" fontId="0" fillId="0" borderId="0" xfId="0" applyNumberFormat="1"/>
    <xf numFmtId="168" fontId="0" fillId="0" borderId="0" xfId="1" applyNumberFormat="1" applyFont="1"/>
    <xf numFmtId="168" fontId="0" fillId="0" borderId="0" xfId="0" applyNumberFormat="1"/>
    <xf numFmtId="168" fontId="16" fillId="0" borderId="0" xfId="0" applyNumberFormat="1" applyFont="1"/>
    <xf numFmtId="165" fontId="0" fillId="33" borderId="0" xfId="2" applyNumberFormat="1" applyFont="1" applyFill="1"/>
    <xf numFmtId="43" fontId="0" fillId="0" borderId="0" xfId="0" applyNumberFormat="1"/>
    <xf numFmtId="9" fontId="0" fillId="0" borderId="0" xfId="0" applyNumberFormat="1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urrency" xfId="2" builtinId="4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te" xfId="18" builtinId="10" customBuiltin="1"/>
    <cellStyle name="Output" xfId="13" builtinId="21" customBuiltin="1"/>
    <cellStyle name="Percent" xfId="3" builtinId="5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tabSelected="1" workbookViewId="0">
      <selection activeCell="M19" sqref="M19"/>
    </sheetView>
  </sheetViews>
  <sheetFormatPr baseColWidth="10" defaultRowHeight="16" x14ac:dyDescent="0.2"/>
  <cols>
    <col min="3" max="3" width="11.5" bestFit="1" customWidth="1"/>
    <col min="4" max="5" width="12.5" bestFit="1" customWidth="1"/>
    <col min="6" max="6" width="2.1640625" customWidth="1"/>
    <col min="7" max="7" width="11.5" bestFit="1" customWidth="1"/>
    <col min="9" max="9" width="2.1640625" customWidth="1"/>
    <col min="10" max="11" width="7.1640625" bestFit="1" customWidth="1"/>
    <col min="13" max="13" width="10.1640625" customWidth="1"/>
    <col min="14" max="14" width="12.6640625" customWidth="1"/>
    <col min="15" max="15" width="12.5" bestFit="1" customWidth="1"/>
    <col min="16" max="17" width="11.5" bestFit="1" customWidth="1"/>
    <col min="18" max="18" width="14.5" bestFit="1" customWidth="1"/>
    <col min="19" max="19" width="11.5" bestFit="1" customWidth="1"/>
  </cols>
  <sheetData>
    <row r="1" spans="1:19" s="4" customFormat="1" x14ac:dyDescent="0.2">
      <c r="B1" s="9" t="s">
        <v>3</v>
      </c>
      <c r="C1" s="9" t="s">
        <v>4</v>
      </c>
      <c r="D1" s="9" t="s">
        <v>2</v>
      </c>
      <c r="E1" s="9" t="s">
        <v>0</v>
      </c>
      <c r="F1" s="9"/>
      <c r="G1" s="9" t="s">
        <v>1</v>
      </c>
      <c r="H1" s="9" t="s">
        <v>0</v>
      </c>
      <c r="J1" s="9" t="s">
        <v>7</v>
      </c>
      <c r="K1" s="9" t="s">
        <v>8</v>
      </c>
      <c r="L1" s="9"/>
    </row>
    <row r="2" spans="1:19" x14ac:dyDescent="0.2">
      <c r="A2">
        <v>534</v>
      </c>
      <c r="B2" s="10">
        <v>43832</v>
      </c>
      <c r="C2" s="1">
        <v>338431</v>
      </c>
      <c r="D2" s="1">
        <v>237233.82066974801</v>
      </c>
      <c r="E2" s="2">
        <f>C2-D2</f>
        <v>101197.17933025199</v>
      </c>
      <c r="F2" s="2"/>
      <c r="G2" s="2">
        <v>387000</v>
      </c>
      <c r="H2" s="2">
        <f>C2-G2</f>
        <v>-48569</v>
      </c>
      <c r="J2" s="3">
        <f>(C2-D2)/C2*-1</f>
        <v>-0.29901864583992599</v>
      </c>
      <c r="K2" s="3">
        <f>(C2-G2)/C2*-1</f>
        <v>0.14351226690226368</v>
      </c>
    </row>
    <row r="3" spans="1:19" x14ac:dyDescent="0.2">
      <c r="A3">
        <v>535</v>
      </c>
      <c r="B3" s="10">
        <v>43833</v>
      </c>
      <c r="C3" s="1">
        <v>338876</v>
      </c>
      <c r="D3" s="1">
        <v>267865.58494302502</v>
      </c>
      <c r="E3" s="2">
        <f t="shared" ref="E3:E27" si="0">C3-D3</f>
        <v>71010.415056974976</v>
      </c>
      <c r="F3" s="2"/>
      <c r="G3" s="2">
        <v>336000</v>
      </c>
      <c r="H3" s="2">
        <f t="shared" ref="H3:H27" si="1">C3-G3</f>
        <v>2876</v>
      </c>
      <c r="J3" s="3">
        <f t="shared" ref="J3:J27" si="2">(C3-D3)/C3*-1</f>
        <v>-0.20954689932888423</v>
      </c>
      <c r="K3" s="3">
        <f t="shared" ref="K3:K27" si="3">(C3-G3)/C3*-1</f>
        <v>-8.486880156753503E-3</v>
      </c>
    </row>
    <row r="4" spans="1:19" x14ac:dyDescent="0.2">
      <c r="A4">
        <v>536</v>
      </c>
      <c r="B4" s="10">
        <v>43834</v>
      </c>
      <c r="C4" s="1">
        <v>280859</v>
      </c>
      <c r="D4" s="1">
        <v>312914.17278070201</v>
      </c>
      <c r="E4" s="2">
        <f t="shared" si="0"/>
        <v>-32055.172780702007</v>
      </c>
      <c r="F4" s="2"/>
      <c r="G4" s="2">
        <v>264000</v>
      </c>
      <c r="H4" s="2">
        <f t="shared" si="1"/>
        <v>16859</v>
      </c>
      <c r="J4" s="3">
        <f t="shared" si="2"/>
        <v>0.11413261736566037</v>
      </c>
      <c r="K4" s="3">
        <f t="shared" si="3"/>
        <v>-6.0026561370652175E-2</v>
      </c>
    </row>
    <row r="5" spans="1:19" x14ac:dyDescent="0.2">
      <c r="A5">
        <v>537</v>
      </c>
      <c r="B5" s="10">
        <v>43835</v>
      </c>
      <c r="C5" s="1">
        <v>221441</v>
      </c>
      <c r="D5" s="1">
        <v>257519.40794804099</v>
      </c>
      <c r="E5" s="2">
        <f t="shared" si="0"/>
        <v>-36078.407948040986</v>
      </c>
      <c r="F5" s="2"/>
      <c r="G5" s="2">
        <v>221000</v>
      </c>
      <c r="H5" s="2">
        <f t="shared" si="1"/>
        <v>441</v>
      </c>
      <c r="J5" s="3">
        <f t="shared" si="2"/>
        <v>0.16292560071549977</v>
      </c>
      <c r="K5" s="3">
        <f t="shared" si="3"/>
        <v>-1.9915011221950767E-3</v>
      </c>
    </row>
    <row r="6" spans="1:19" x14ac:dyDescent="0.2">
      <c r="A6">
        <v>538</v>
      </c>
      <c r="B6" s="10">
        <v>43836</v>
      </c>
      <c r="C6" s="1">
        <v>112667</v>
      </c>
      <c r="D6" s="1">
        <v>130033.311479105</v>
      </c>
      <c r="E6" s="2">
        <f t="shared" si="0"/>
        <v>-17366.311479105003</v>
      </c>
      <c r="F6" s="2"/>
      <c r="G6" s="2">
        <v>214000</v>
      </c>
      <c r="H6" s="2">
        <f t="shared" si="1"/>
        <v>-101333</v>
      </c>
      <c r="J6" s="3">
        <f t="shared" si="2"/>
        <v>0.15413840325121822</v>
      </c>
      <c r="K6" s="3">
        <f t="shared" si="3"/>
        <v>0.89940266448915829</v>
      </c>
      <c r="M6" t="s">
        <v>26</v>
      </c>
    </row>
    <row r="7" spans="1:19" x14ac:dyDescent="0.2">
      <c r="A7">
        <v>539</v>
      </c>
      <c r="B7" s="10">
        <v>43837</v>
      </c>
      <c r="C7" s="1">
        <v>107275</v>
      </c>
      <c r="D7" s="1">
        <v>118871.677944827</v>
      </c>
      <c r="E7" s="2">
        <f t="shared" si="0"/>
        <v>-11596.677944826995</v>
      </c>
      <c r="F7" s="2"/>
      <c r="G7" s="2">
        <v>125000</v>
      </c>
      <c r="H7" s="2">
        <f t="shared" si="1"/>
        <v>-17725</v>
      </c>
      <c r="J7" s="3">
        <f t="shared" si="2"/>
        <v>0.10810233460570493</v>
      </c>
      <c r="K7" s="3">
        <f t="shared" si="3"/>
        <v>0.1652295502213936</v>
      </c>
      <c r="P7" t="s">
        <v>23</v>
      </c>
      <c r="Q7" t="s">
        <v>22</v>
      </c>
      <c r="R7" t="s">
        <v>18</v>
      </c>
      <c r="S7" t="s">
        <v>20</v>
      </c>
    </row>
    <row r="8" spans="1:19" x14ac:dyDescent="0.2">
      <c r="A8">
        <v>540</v>
      </c>
      <c r="B8" s="10">
        <v>43839</v>
      </c>
      <c r="C8" s="1">
        <v>116077</v>
      </c>
      <c r="D8" s="1">
        <v>114864.323466142</v>
      </c>
      <c r="E8" s="2">
        <f t="shared" si="0"/>
        <v>1212.6765338580008</v>
      </c>
      <c r="F8" s="2"/>
      <c r="G8" s="2">
        <v>0</v>
      </c>
      <c r="H8" s="2">
        <f t="shared" si="1"/>
        <v>116077</v>
      </c>
      <c r="J8" s="3">
        <f t="shared" si="2"/>
        <v>-1.0447173288920293E-2</v>
      </c>
      <c r="K8" s="3">
        <f t="shared" si="3"/>
        <v>-1</v>
      </c>
      <c r="M8" t="s">
        <v>10</v>
      </c>
      <c r="N8" t="s">
        <v>24</v>
      </c>
      <c r="O8" t="s">
        <v>21</v>
      </c>
      <c r="P8" s="1">
        <v>11363</v>
      </c>
      <c r="Q8" s="1">
        <v>9090</v>
      </c>
      <c r="R8" s="1">
        <v>7727</v>
      </c>
    </row>
    <row r="9" spans="1:19" x14ac:dyDescent="0.2">
      <c r="A9">
        <v>541</v>
      </c>
      <c r="B9" s="10">
        <v>43840</v>
      </c>
      <c r="C9" s="1">
        <v>95327</v>
      </c>
      <c r="D9" s="1">
        <v>118123.864176588</v>
      </c>
      <c r="E9" s="11">
        <f t="shared" si="0"/>
        <v>-22796.864176588002</v>
      </c>
      <c r="F9" s="2"/>
      <c r="G9" s="2">
        <v>72000</v>
      </c>
      <c r="H9" s="11">
        <f>C9-G9</f>
        <v>23327</v>
      </c>
      <c r="J9" s="3">
        <f t="shared" si="2"/>
        <v>0.23914383308598824</v>
      </c>
      <c r="K9" s="3">
        <f t="shared" si="3"/>
        <v>-0.2447050678191908</v>
      </c>
      <c r="M9">
        <v>4</v>
      </c>
      <c r="N9" t="s">
        <v>19</v>
      </c>
      <c r="O9" t="s">
        <v>11</v>
      </c>
      <c r="P9">
        <v>1</v>
      </c>
      <c r="Q9">
        <v>1</v>
      </c>
      <c r="R9">
        <v>2</v>
      </c>
      <c r="S9" s="13">
        <f>(P9*$P$8)+(Q9*$Q$8)+(R9*$R$8)</f>
        <v>35907</v>
      </c>
    </row>
    <row r="10" spans="1:19" x14ac:dyDescent="0.2">
      <c r="A10">
        <v>542</v>
      </c>
      <c r="B10" s="10">
        <v>43841</v>
      </c>
      <c r="C10" s="1">
        <v>216055</v>
      </c>
      <c r="D10" s="1">
        <v>282652.18968554999</v>
      </c>
      <c r="E10" s="11">
        <f t="shared" si="0"/>
        <v>-66597.189685549994</v>
      </c>
      <c r="F10" s="2"/>
      <c r="G10" s="2">
        <v>91000</v>
      </c>
      <c r="H10" s="11">
        <f t="shared" si="1"/>
        <v>125055</v>
      </c>
      <c r="J10" s="3">
        <f t="shared" si="2"/>
        <v>0.30824183511397557</v>
      </c>
      <c r="K10" s="3">
        <f t="shared" si="3"/>
        <v>-0.57881095091527623</v>
      </c>
      <c r="M10">
        <v>8</v>
      </c>
      <c r="N10" t="s">
        <v>25</v>
      </c>
      <c r="O10" t="s">
        <v>12</v>
      </c>
      <c r="P10">
        <v>2</v>
      </c>
      <c r="Q10">
        <v>3</v>
      </c>
      <c r="R10">
        <v>3</v>
      </c>
      <c r="S10" s="13">
        <f>(P10*$P$8)+(Q10*$Q$8)+(R10*$R$8)</f>
        <v>73177</v>
      </c>
    </row>
    <row r="11" spans="1:19" x14ac:dyDescent="0.2">
      <c r="A11">
        <v>543</v>
      </c>
      <c r="B11" s="10">
        <v>43842</v>
      </c>
      <c r="C11" s="1">
        <v>274174</v>
      </c>
      <c r="D11" s="16">
        <v>250875.64301471101</v>
      </c>
      <c r="E11" s="11">
        <f t="shared" si="0"/>
        <v>23298.356985288992</v>
      </c>
      <c r="F11" s="2"/>
      <c r="G11" s="11">
        <v>255000</v>
      </c>
      <c r="H11" s="11">
        <f t="shared" si="1"/>
        <v>19174</v>
      </c>
      <c r="J11" s="3">
        <f t="shared" si="2"/>
        <v>-8.4976536744144196E-2</v>
      </c>
      <c r="K11" s="3">
        <f t="shared" si="3"/>
        <v>-6.9933691743199577E-2</v>
      </c>
      <c r="M11">
        <v>7</v>
      </c>
      <c r="N11" t="s">
        <v>16</v>
      </c>
      <c r="O11" t="s">
        <v>13</v>
      </c>
      <c r="P11">
        <v>1</v>
      </c>
      <c r="Q11">
        <v>4</v>
      </c>
      <c r="R11">
        <v>2</v>
      </c>
      <c r="S11" s="13">
        <f>(P11*$P$8)+(Q11*$Q$8)+(R11*$R$8)</f>
        <v>63177</v>
      </c>
    </row>
    <row r="12" spans="1:19" x14ac:dyDescent="0.2">
      <c r="A12">
        <v>544</v>
      </c>
      <c r="B12" s="10">
        <v>43843</v>
      </c>
      <c r="C12" s="1">
        <v>220859</v>
      </c>
      <c r="D12" s="1">
        <v>196513.33781536901</v>
      </c>
      <c r="E12" s="11">
        <f t="shared" si="0"/>
        <v>24345.662184630986</v>
      </c>
      <c r="F12" s="2"/>
      <c r="G12" s="2">
        <v>334000</v>
      </c>
      <c r="H12" s="11">
        <f t="shared" si="1"/>
        <v>-113141</v>
      </c>
      <c r="J12" s="3">
        <f t="shared" si="2"/>
        <v>-0.11023169617100044</v>
      </c>
      <c r="K12" s="3">
        <f t="shared" si="3"/>
        <v>0.51227706364694214</v>
      </c>
      <c r="M12">
        <v>5</v>
      </c>
      <c r="N12" s="12" t="s">
        <v>17</v>
      </c>
      <c r="O12" t="s">
        <v>14</v>
      </c>
      <c r="P12">
        <v>1</v>
      </c>
      <c r="Q12">
        <v>2</v>
      </c>
      <c r="R12">
        <v>2</v>
      </c>
      <c r="S12" s="13">
        <f>(P12*$P$8)+(Q12*$Q$8)+(R12*$R$8)</f>
        <v>44997</v>
      </c>
    </row>
    <row r="13" spans="1:19" x14ac:dyDescent="0.2">
      <c r="A13">
        <v>545</v>
      </c>
      <c r="B13" s="10">
        <v>43844</v>
      </c>
      <c r="C13" s="1">
        <v>93779</v>
      </c>
      <c r="D13" s="1">
        <v>115812.958207794</v>
      </c>
      <c r="E13" s="11">
        <f t="shared" si="0"/>
        <v>-22033.958207793999</v>
      </c>
      <c r="F13" s="2"/>
      <c r="G13" s="2">
        <v>166000</v>
      </c>
      <c r="H13" s="11">
        <f t="shared" si="1"/>
        <v>-72221</v>
      </c>
      <c r="J13" s="3">
        <f t="shared" si="2"/>
        <v>0.23495620776286802</v>
      </c>
      <c r="K13" s="3">
        <f t="shared" si="3"/>
        <v>0.77011910982202836</v>
      </c>
      <c r="M13">
        <v>3</v>
      </c>
      <c r="N13" t="s">
        <v>9</v>
      </c>
      <c r="O13" t="s">
        <v>15</v>
      </c>
      <c r="Q13">
        <v>2</v>
      </c>
      <c r="R13">
        <v>1</v>
      </c>
      <c r="S13" s="13">
        <f>(P13*$P$8)+(Q13*$Q$8)+(R13*$R$8)</f>
        <v>25907</v>
      </c>
    </row>
    <row r="14" spans="1:19" x14ac:dyDescent="0.2">
      <c r="A14">
        <v>546</v>
      </c>
      <c r="B14" s="10">
        <v>43846</v>
      </c>
      <c r="C14" s="1">
        <v>107391</v>
      </c>
      <c r="D14" s="1">
        <v>102081.040475769</v>
      </c>
      <c r="E14" s="2">
        <f t="shared" si="0"/>
        <v>5309.9595242310024</v>
      </c>
      <c r="F14" s="2"/>
      <c r="G14" s="2">
        <v>0</v>
      </c>
      <c r="H14" s="2">
        <f t="shared" si="1"/>
        <v>107391</v>
      </c>
      <c r="J14" s="3">
        <f t="shared" si="2"/>
        <v>-4.9445107357516019E-2</v>
      </c>
      <c r="K14" s="3">
        <f t="shared" si="3"/>
        <v>-1</v>
      </c>
      <c r="S14" s="15">
        <f>SUM(S9:S13)</f>
        <v>243165</v>
      </c>
    </row>
    <row r="15" spans="1:19" x14ac:dyDescent="0.2">
      <c r="A15">
        <v>547</v>
      </c>
      <c r="B15" s="10">
        <v>43847</v>
      </c>
      <c r="C15" s="1">
        <v>101089</v>
      </c>
      <c r="D15" s="1">
        <v>104263.175918008</v>
      </c>
      <c r="E15" s="2">
        <f t="shared" si="0"/>
        <v>-3174.1759180079971</v>
      </c>
      <c r="F15" s="2"/>
      <c r="G15" s="2">
        <v>73000</v>
      </c>
      <c r="H15" s="2">
        <f t="shared" si="1"/>
        <v>28089</v>
      </c>
      <c r="J15" s="3">
        <f t="shared" si="2"/>
        <v>3.1399815192632206E-2</v>
      </c>
      <c r="K15" s="3">
        <f t="shared" si="3"/>
        <v>-0.27786406038243527</v>
      </c>
    </row>
    <row r="16" spans="1:19" x14ac:dyDescent="0.2">
      <c r="A16">
        <v>548</v>
      </c>
      <c r="B16" s="10">
        <v>43848</v>
      </c>
      <c r="C16" s="1">
        <v>153200</v>
      </c>
      <c r="D16" s="1">
        <v>146571.094089005</v>
      </c>
      <c r="E16" s="2">
        <f t="shared" si="0"/>
        <v>6628.9059109950031</v>
      </c>
      <c r="F16" s="2"/>
      <c r="G16" s="2">
        <v>89000</v>
      </c>
      <c r="H16" s="2">
        <f t="shared" si="1"/>
        <v>64200</v>
      </c>
      <c r="J16" s="3">
        <f t="shared" si="2"/>
        <v>-4.3269620828949105E-2</v>
      </c>
      <c r="K16" s="3">
        <f t="shared" si="3"/>
        <v>-0.41906005221932113</v>
      </c>
      <c r="M16" t="s">
        <v>2</v>
      </c>
    </row>
    <row r="17" spans="1:19" x14ac:dyDescent="0.2">
      <c r="A17">
        <v>549</v>
      </c>
      <c r="B17" s="10">
        <v>43849</v>
      </c>
      <c r="C17" s="1">
        <v>139842</v>
      </c>
      <c r="D17" s="1">
        <v>156211.90362852599</v>
      </c>
      <c r="E17" s="2">
        <f t="shared" si="0"/>
        <v>-16369.903628525994</v>
      </c>
      <c r="F17" s="2"/>
      <c r="G17" s="2">
        <v>136000</v>
      </c>
      <c r="H17" s="2">
        <f t="shared" si="1"/>
        <v>3842</v>
      </c>
      <c r="J17" s="3">
        <f t="shared" si="2"/>
        <v>0.11705999362513403</v>
      </c>
      <c r="K17" s="3">
        <f t="shared" si="3"/>
        <v>-2.7473863360077802E-2</v>
      </c>
      <c r="P17" t="s">
        <v>23</v>
      </c>
      <c r="Q17" t="s">
        <v>22</v>
      </c>
      <c r="R17" t="s">
        <v>18</v>
      </c>
      <c r="S17" t="s">
        <v>20</v>
      </c>
    </row>
    <row r="18" spans="1:19" x14ac:dyDescent="0.2">
      <c r="A18">
        <v>550</v>
      </c>
      <c r="B18" s="10">
        <v>43850</v>
      </c>
      <c r="C18" s="1">
        <v>111397</v>
      </c>
      <c r="D18" s="1">
        <v>99033.066156981804</v>
      </c>
      <c r="E18" s="2">
        <f t="shared" si="0"/>
        <v>12363.933843018196</v>
      </c>
      <c r="F18" s="2"/>
      <c r="G18" s="2">
        <v>136000</v>
      </c>
      <c r="H18" s="2">
        <f t="shared" si="1"/>
        <v>-24603</v>
      </c>
      <c r="J18" s="3">
        <f t="shared" si="2"/>
        <v>-0.11098982776033642</v>
      </c>
      <c r="K18" s="3">
        <f t="shared" si="3"/>
        <v>0.22085873048645835</v>
      </c>
      <c r="M18" t="s">
        <v>10</v>
      </c>
      <c r="N18" t="s">
        <v>24</v>
      </c>
      <c r="O18" t="s">
        <v>21</v>
      </c>
      <c r="P18" s="1">
        <v>11363</v>
      </c>
      <c r="Q18" s="1">
        <v>9090</v>
      </c>
      <c r="R18" s="1">
        <v>7727</v>
      </c>
    </row>
    <row r="19" spans="1:19" x14ac:dyDescent="0.2">
      <c r="A19">
        <v>551</v>
      </c>
      <c r="B19" s="10">
        <v>43851</v>
      </c>
      <c r="C19" s="1">
        <v>83612</v>
      </c>
      <c r="D19" s="1">
        <v>93137.571035809</v>
      </c>
      <c r="E19" s="2">
        <f t="shared" si="0"/>
        <v>-9525.571035809</v>
      </c>
      <c r="F19" s="2"/>
      <c r="G19" s="2">
        <v>83000</v>
      </c>
      <c r="H19" s="2">
        <f t="shared" si="1"/>
        <v>612</v>
      </c>
      <c r="J19" s="3">
        <f t="shared" si="2"/>
        <v>0.11392588427270009</v>
      </c>
      <c r="K19" s="3">
        <f t="shared" si="3"/>
        <v>-7.3195235133712861E-3</v>
      </c>
      <c r="M19">
        <v>4</v>
      </c>
      <c r="N19" t="s">
        <v>19</v>
      </c>
      <c r="O19" t="s">
        <v>11</v>
      </c>
      <c r="P19">
        <v>1</v>
      </c>
      <c r="Q19">
        <v>1</v>
      </c>
      <c r="R19">
        <v>2</v>
      </c>
      <c r="S19" s="13">
        <f>(P19*$P$8)+(Q19*$Q$8)+(R19*$R$8)</f>
        <v>35907</v>
      </c>
    </row>
    <row r="20" spans="1:19" x14ac:dyDescent="0.2">
      <c r="A20">
        <v>552</v>
      </c>
      <c r="B20" s="10">
        <v>43853</v>
      </c>
      <c r="C20" s="1">
        <v>79416</v>
      </c>
      <c r="D20" s="1">
        <v>87026.432447845596</v>
      </c>
      <c r="E20" s="2">
        <f t="shared" si="0"/>
        <v>-7610.4324478455965</v>
      </c>
      <c r="F20" s="2"/>
      <c r="G20" s="2">
        <v>0</v>
      </c>
      <c r="H20" s="2">
        <f t="shared" si="1"/>
        <v>79416</v>
      </c>
      <c r="J20" s="3">
        <f t="shared" si="2"/>
        <v>9.5829964337735427E-2</v>
      </c>
      <c r="K20" s="3">
        <f t="shared" si="3"/>
        <v>-1</v>
      </c>
      <c r="M20">
        <v>7</v>
      </c>
      <c r="N20" t="s">
        <v>25</v>
      </c>
      <c r="O20" t="s">
        <v>12</v>
      </c>
      <c r="P20">
        <v>1</v>
      </c>
      <c r="Q20">
        <v>3</v>
      </c>
      <c r="R20">
        <v>3</v>
      </c>
      <c r="S20" s="13">
        <f>(P20*$P$8)+(Q20*$Q$8)+(R20*$R$8)</f>
        <v>61814</v>
      </c>
    </row>
    <row r="21" spans="1:19" x14ac:dyDescent="0.2">
      <c r="A21">
        <v>553</v>
      </c>
      <c r="B21" s="10">
        <v>43854</v>
      </c>
      <c r="C21" s="1">
        <v>113225</v>
      </c>
      <c r="D21" s="1">
        <v>89920.127948477297</v>
      </c>
      <c r="E21" s="2">
        <f t="shared" si="0"/>
        <v>23304.872051522703</v>
      </c>
      <c r="F21" s="2"/>
      <c r="G21" s="2">
        <v>78000</v>
      </c>
      <c r="H21" s="2">
        <f t="shared" si="1"/>
        <v>35225</v>
      </c>
      <c r="J21" s="3">
        <f t="shared" si="2"/>
        <v>-0.20582797130954034</v>
      </c>
      <c r="K21" s="3">
        <f t="shared" si="3"/>
        <v>-0.31110620446014575</v>
      </c>
      <c r="M21">
        <v>7</v>
      </c>
      <c r="N21" t="s">
        <v>16</v>
      </c>
      <c r="O21" t="s">
        <v>13</v>
      </c>
      <c r="P21">
        <v>1</v>
      </c>
      <c r="Q21">
        <v>4</v>
      </c>
      <c r="R21">
        <v>2</v>
      </c>
      <c r="S21" s="13">
        <f>(P21*$P$8)+(Q21*$Q$8)+(R21*$R$8)</f>
        <v>63177</v>
      </c>
    </row>
    <row r="22" spans="1:19" x14ac:dyDescent="0.2">
      <c r="A22">
        <v>554</v>
      </c>
      <c r="B22" s="10">
        <v>43855</v>
      </c>
      <c r="C22" s="1">
        <v>138492</v>
      </c>
      <c r="D22" s="1">
        <v>133176.167224934</v>
      </c>
      <c r="E22" s="2">
        <f t="shared" si="0"/>
        <v>5315.8327750659955</v>
      </c>
      <c r="F22" s="2"/>
      <c r="G22" s="2">
        <v>81000</v>
      </c>
      <c r="H22" s="2">
        <f t="shared" si="1"/>
        <v>57492</v>
      </c>
      <c r="J22" s="3">
        <f t="shared" si="2"/>
        <v>-3.8383681187837533E-2</v>
      </c>
      <c r="K22" s="3">
        <f t="shared" si="3"/>
        <v>-0.41512867169222772</v>
      </c>
      <c r="M22">
        <v>5</v>
      </c>
      <c r="N22" s="12" t="s">
        <v>17</v>
      </c>
      <c r="O22" t="s">
        <v>14</v>
      </c>
      <c r="P22">
        <v>1</v>
      </c>
      <c r="Q22">
        <v>2</v>
      </c>
      <c r="R22">
        <v>1</v>
      </c>
      <c r="S22" s="13">
        <f>(P22*$P$8)+(Q22*$Q$8)+(R22*$R$8)</f>
        <v>37270</v>
      </c>
    </row>
    <row r="23" spans="1:19" x14ac:dyDescent="0.2">
      <c r="A23">
        <v>555</v>
      </c>
      <c r="B23" s="10">
        <v>43856</v>
      </c>
      <c r="C23" s="1">
        <v>166096</v>
      </c>
      <c r="D23" s="1">
        <v>143981.10936275701</v>
      </c>
      <c r="E23" s="2">
        <f t="shared" si="0"/>
        <v>22114.890637242992</v>
      </c>
      <c r="F23" s="2"/>
      <c r="G23" s="2">
        <v>149000</v>
      </c>
      <c r="H23" s="2">
        <f t="shared" si="1"/>
        <v>17096</v>
      </c>
      <c r="J23" s="3">
        <f t="shared" si="2"/>
        <v>-0.13314523310159782</v>
      </c>
      <c r="K23" s="3">
        <f t="shared" si="3"/>
        <v>-0.1029284269338214</v>
      </c>
      <c r="M23">
        <v>2.5</v>
      </c>
      <c r="N23" t="s">
        <v>9</v>
      </c>
      <c r="O23" t="s">
        <v>15</v>
      </c>
      <c r="Q23">
        <v>2</v>
      </c>
      <c r="R23">
        <v>0.5</v>
      </c>
      <c r="S23" s="13">
        <f>(P23*$P$8)+(Q23*$Q$8)+(R23*$R$8)</f>
        <v>22043.5</v>
      </c>
    </row>
    <row r="24" spans="1:19" x14ac:dyDescent="0.2">
      <c r="A24">
        <v>556</v>
      </c>
      <c r="B24" s="10">
        <v>43857</v>
      </c>
      <c r="C24" s="1">
        <v>99064</v>
      </c>
      <c r="D24" s="1">
        <v>88157.3896667433</v>
      </c>
      <c r="E24" s="2">
        <f t="shared" si="0"/>
        <v>10906.6103332567</v>
      </c>
      <c r="F24" s="2"/>
      <c r="G24" s="2">
        <v>170000</v>
      </c>
      <c r="H24" s="2">
        <f t="shared" si="1"/>
        <v>-70936</v>
      </c>
      <c r="J24" s="3">
        <f t="shared" si="2"/>
        <v>-0.11009660757951123</v>
      </c>
      <c r="K24" s="3">
        <f t="shared" si="3"/>
        <v>0.71606234353549225</v>
      </c>
      <c r="S24" s="15">
        <f>SUM(S19:S23)</f>
        <v>220211.5</v>
      </c>
    </row>
    <row r="25" spans="1:19" x14ac:dyDescent="0.2">
      <c r="A25">
        <v>557</v>
      </c>
      <c r="B25" s="10">
        <v>43858</v>
      </c>
      <c r="C25" s="1">
        <v>65286</v>
      </c>
      <c r="D25" s="1">
        <v>83779.065725885899</v>
      </c>
      <c r="E25" s="2">
        <f t="shared" si="0"/>
        <v>-18493.065725885899</v>
      </c>
      <c r="F25" s="2"/>
      <c r="G25" s="2">
        <v>70000</v>
      </c>
      <c r="H25" s="2">
        <f t="shared" si="1"/>
        <v>-4714</v>
      </c>
      <c r="J25" s="3">
        <f t="shared" si="2"/>
        <v>0.28326234913895626</v>
      </c>
      <c r="K25" s="3">
        <f t="shared" si="3"/>
        <v>7.2205373280642096E-2</v>
      </c>
    </row>
    <row r="26" spans="1:19" x14ac:dyDescent="0.2">
      <c r="A26">
        <v>558</v>
      </c>
      <c r="B26" s="10">
        <v>43860</v>
      </c>
      <c r="C26" s="1">
        <v>92291</v>
      </c>
      <c r="D26" s="1">
        <v>81057.244792011101</v>
      </c>
      <c r="E26" s="2">
        <f t="shared" si="0"/>
        <v>11233.755207988899</v>
      </c>
      <c r="F26" s="2"/>
      <c r="G26" s="2">
        <v>0</v>
      </c>
      <c r="H26" s="2">
        <f t="shared" si="1"/>
        <v>92291</v>
      </c>
      <c r="J26" s="3">
        <f t="shared" si="2"/>
        <v>-0.12172102597207636</v>
      </c>
      <c r="K26" s="3">
        <f t="shared" si="3"/>
        <v>-1</v>
      </c>
    </row>
    <row r="27" spans="1:19" x14ac:dyDescent="0.2">
      <c r="A27">
        <v>559</v>
      </c>
      <c r="B27" s="10">
        <v>43861</v>
      </c>
      <c r="C27" s="1">
        <v>101845</v>
      </c>
      <c r="D27" s="1">
        <v>85752.054580879994</v>
      </c>
      <c r="E27" s="2">
        <f t="shared" si="0"/>
        <v>16092.945419120006</v>
      </c>
      <c r="F27" s="2"/>
      <c r="G27" s="2">
        <v>76000</v>
      </c>
      <c r="H27" s="2">
        <f t="shared" si="1"/>
        <v>25845</v>
      </c>
      <c r="J27" s="3">
        <f t="shared" si="2"/>
        <v>-0.1580140941540577</v>
      </c>
      <c r="K27" s="3">
        <f t="shared" si="3"/>
        <v>-0.25376798075506896</v>
      </c>
      <c r="R27" t="s">
        <v>29</v>
      </c>
      <c r="S27" s="14">
        <f>S14-S24</f>
        <v>22953.5</v>
      </c>
    </row>
    <row r="28" spans="1:19" x14ac:dyDescent="0.2">
      <c r="C28" s="6">
        <f>SUM(C2:C27)</f>
        <v>3968066</v>
      </c>
      <c r="D28" s="6">
        <f>SUM(D2:D27)</f>
        <v>3897427.7351852343</v>
      </c>
      <c r="E28" s="7"/>
      <c r="F28" s="7"/>
      <c r="G28" s="6">
        <f>SUM(G2:G27)</f>
        <v>3606000</v>
      </c>
      <c r="R28" t="s">
        <v>27</v>
      </c>
      <c r="S28" s="17">
        <f>S27*3</f>
        <v>68860.5</v>
      </c>
    </row>
    <row r="29" spans="1:19" x14ac:dyDescent="0.2">
      <c r="E29" s="2"/>
      <c r="H29" s="2"/>
      <c r="J29" s="3"/>
      <c r="R29" t="s">
        <v>28</v>
      </c>
      <c r="S29" s="17">
        <f>S28*12</f>
        <v>826326</v>
      </c>
    </row>
    <row r="30" spans="1:19" x14ac:dyDescent="0.2">
      <c r="E30" s="8"/>
      <c r="F30" s="8"/>
    </row>
    <row r="31" spans="1:19" x14ac:dyDescent="0.2">
      <c r="J31" s="18"/>
      <c r="K31" s="18"/>
    </row>
    <row r="32" spans="1:19" x14ac:dyDescent="0.2">
      <c r="B32" t="s">
        <v>5</v>
      </c>
      <c r="D32" s="2">
        <f>C28-D28</f>
        <v>70638.264814765658</v>
      </c>
      <c r="E32" s="5">
        <f>D32/C28</f>
        <v>1.780168596358167E-2</v>
      </c>
      <c r="F32" s="5"/>
    </row>
    <row r="33" spans="2:6" x14ac:dyDescent="0.2">
      <c r="B33" t="s">
        <v>6</v>
      </c>
      <c r="D33" s="2">
        <f>C28-G28</f>
        <v>362066</v>
      </c>
      <c r="E33" s="5">
        <f>D33/C28</f>
        <v>9.1244954090985375E-2</v>
      </c>
      <c r="F33" s="5"/>
    </row>
  </sheetData>
  <pageMargins left="0.75" right="0.75" top="1" bottom="1" header="0.5" footer="0.5"/>
</worksheet>
</file>