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E C. UMOEKA\Documents\Ese Personal\BYU-Pathway\"/>
    </mc:Choice>
  </mc:AlternateContent>
  <xr:revisionPtr revIDLastSave="0" documentId="13_ncr:1_{CAD16324-A9AA-4CA8-8F25-C1D8256B70A4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Convert Details" sheetId="3" r:id="rId1"/>
    <sheet name="Lookup Dashboard" sheetId="4" r:id="rId2"/>
    <sheet name="PivotTable" sheetId="6" r:id="rId3"/>
    <sheet name="Chart" sheetId="5" r:id="rId4"/>
    <sheet name="BUS115_Coversheet" sheetId="2" r:id="rId5"/>
  </sheets>
  <definedNames>
    <definedName name="_xlchart.v1.0" hidden="1">'Convert Details'!$A$2:$A$30</definedName>
    <definedName name="_xlchart.v1.1" hidden="1">'Convert Details'!$N$1</definedName>
    <definedName name="_xlchart.v1.2" hidden="1">'Convert Details'!$N$2:$N$30</definedName>
    <definedName name="_xlchart.v1.3" hidden="1">'Convert Details'!$O$1</definedName>
    <definedName name="_xlchart.v1.4" hidden="1">'Convert Details'!$O$2:$O$30</definedName>
    <definedName name="Address">'Convert Details'!$F$2:$F$28</definedName>
    <definedName name="Baptism_Date">'Convert Details'!$G$2:$G$28</definedName>
    <definedName name="Birth_Date">'Convert Details'!$D$2:$D$28</definedName>
    <definedName name="BUS_115_CID" hidden="1">"SPRING_2023"</definedName>
    <definedName name="Confirmation_Date">'Convert Details'!$H$2:$H$28</definedName>
    <definedName name="Convert_Names">'Convert Details'!$A$2:$A$28</definedName>
    <definedName name="Converts">'Convert Details'!$A$1:$J$28</definedName>
    <definedName name="FA22_BUS_115_CID" hidden="1">"FALL_2022"</definedName>
    <definedName name="Gender">'Convert Details'!$E$2:$E$28</definedName>
    <definedName name="Record_nUMBER">'Convert Details'!$J$2:$J$28</definedName>
    <definedName name="SP22_BUS_115_CID" hidden="1">"SPRING_2022"</definedName>
    <definedName name="SP23_BUS_115_CID" hidden="1">"SPRING_2023"</definedName>
    <definedName name="WI23_BUS_115_CID" hidden="1">"WINTER_2023"</definedName>
  </definedNames>
  <calcPr calcId="18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F12" i="4" l="1"/>
  <c r="D12" i="4"/>
  <c r="B12" i="4"/>
  <c r="F7" i="4"/>
  <c r="D7" i="4"/>
  <c r="N28" i="3"/>
  <c r="O28" i="3"/>
  <c r="C28" i="3"/>
  <c r="B28" i="3"/>
  <c r="N27" i="3"/>
  <c r="O27" i="3"/>
  <c r="C27" i="3"/>
  <c r="B27" i="3"/>
  <c r="N26" i="3"/>
  <c r="O26" i="3"/>
  <c r="C26" i="3"/>
  <c r="B26" i="3"/>
  <c r="N25" i="3"/>
  <c r="O25" i="3"/>
  <c r="C25" i="3"/>
  <c r="B25" i="3"/>
  <c r="N24" i="3"/>
  <c r="O24" i="3"/>
  <c r="C24" i="3"/>
  <c r="B24" i="3"/>
  <c r="N23" i="3"/>
  <c r="O23" i="3"/>
  <c r="C23" i="3"/>
  <c r="B23" i="3"/>
  <c r="N22" i="3"/>
  <c r="O22" i="3"/>
  <c r="C22" i="3"/>
  <c r="B22" i="3"/>
  <c r="N21" i="3"/>
  <c r="O21" i="3"/>
  <c r="C21" i="3"/>
  <c r="B21" i="3"/>
  <c r="N20" i="3"/>
  <c r="O20" i="3"/>
  <c r="C20" i="3"/>
  <c r="B20" i="3"/>
  <c r="N19" i="3"/>
  <c r="O19" i="3"/>
  <c r="C19" i="3"/>
  <c r="B19" i="3"/>
  <c r="N18" i="3"/>
  <c r="O18" i="3"/>
  <c r="C18" i="3"/>
  <c r="B18" i="3"/>
  <c r="N17" i="3"/>
  <c r="O17" i="3"/>
  <c r="C17" i="3"/>
  <c r="B17" i="3"/>
  <c r="N16" i="3"/>
  <c r="O16" i="3"/>
  <c r="C16" i="3"/>
  <c r="B16" i="3"/>
  <c r="N15" i="3"/>
  <c r="O15" i="3"/>
  <c r="C15" i="3"/>
  <c r="B15" i="3"/>
  <c r="N14" i="3"/>
  <c r="O14" i="3"/>
  <c r="C14" i="3"/>
  <c r="B14" i="3"/>
  <c r="N13" i="3"/>
  <c r="O13" i="3"/>
  <c r="C13" i="3"/>
  <c r="B13" i="3"/>
  <c r="N12" i="3"/>
  <c r="O12" i="3"/>
  <c r="C12" i="3"/>
  <c r="B12" i="3"/>
  <c r="N11" i="3"/>
  <c r="O11" i="3"/>
  <c r="C11" i="3"/>
  <c r="B11" i="3"/>
  <c r="N10" i="3"/>
  <c r="O10" i="3"/>
  <c r="C10" i="3"/>
  <c r="B10" i="3"/>
  <c r="R9" i="3"/>
  <c r="N9" i="3"/>
  <c r="O9" i="3"/>
  <c r="C9" i="3"/>
  <c r="B9" i="3"/>
  <c r="R8" i="3"/>
  <c r="N8" i="3"/>
  <c r="O8" i="3"/>
  <c r="C8" i="3"/>
  <c r="B8" i="3"/>
  <c r="N7" i="3"/>
  <c r="O7" i="3"/>
  <c r="C7" i="3"/>
  <c r="B7" i="3"/>
  <c r="N6" i="3"/>
  <c r="O6" i="3"/>
  <c r="C6" i="3"/>
  <c r="B6" i="3"/>
  <c r="N5" i="3"/>
  <c r="O5" i="3"/>
  <c r="C5" i="3"/>
  <c r="B5" i="3"/>
  <c r="N4" i="3"/>
  <c r="O4" i="3"/>
  <c r="C4" i="3"/>
  <c r="B4" i="3"/>
  <c r="R3" i="3"/>
  <c r="N3" i="3"/>
  <c r="O3" i="3"/>
  <c r="C3" i="3"/>
  <c r="B3" i="3"/>
  <c r="R2" i="3"/>
  <c r="N2" i="3"/>
  <c r="O2" i="3"/>
  <c r="C2" i="3"/>
  <c r="B2" i="3"/>
</calcChain>
</file>

<file path=xl/sharedStrings.xml><?xml version="1.0" encoding="utf-8"?>
<sst xmlns="http://schemas.openxmlformats.org/spreadsheetml/2006/main" count="212" uniqueCount="110">
  <si>
    <t>Best wishes as you work to finish up the semester!</t>
  </si>
  <si>
    <t>This is a blank file to get you started on your final for spring 2023</t>
  </si>
  <si>
    <r>
      <rPr>
        <sz val="11"/>
        <color theme="1"/>
        <rFont val="Arial"/>
        <charset val="134"/>
        <scheme val="minor"/>
      </rPr>
      <t xml:space="preserve">Because the work must be done in </t>
    </r>
    <r>
      <rPr>
        <b/>
        <sz val="11"/>
        <color theme="1"/>
        <rFont val="Arial"/>
        <charset val="134"/>
        <scheme val="minor"/>
      </rPr>
      <t>this</t>
    </r>
    <r>
      <rPr>
        <sz val="11"/>
        <color theme="1"/>
        <rFont val="Arial"/>
        <charset val="134"/>
        <scheme val="minor"/>
      </rPr>
      <t xml:space="preserve"> semester, please use and submit this file.</t>
    </r>
  </si>
  <si>
    <r>
      <rPr>
        <b/>
        <sz val="11"/>
        <color theme="1"/>
        <rFont val="Arial"/>
        <charset val="134"/>
        <scheme val="minor"/>
      </rPr>
      <t>Do not alter this sheet</t>
    </r>
    <r>
      <rPr>
        <sz val="11"/>
        <color theme="1"/>
        <rFont val="Arial"/>
        <charset val="134"/>
        <scheme val="minor"/>
      </rPr>
      <t>, just add other sheets and leave this one at the end.</t>
    </r>
  </si>
  <si>
    <t xml:space="preserve">Names </t>
  </si>
  <si>
    <t xml:space="preserve">First Name </t>
  </si>
  <si>
    <t xml:space="preserve">Last Name </t>
  </si>
  <si>
    <t xml:space="preserve">Date of Birth </t>
  </si>
  <si>
    <t xml:space="preserve">Gender </t>
  </si>
  <si>
    <t xml:space="preserve">Address </t>
  </si>
  <si>
    <t xml:space="preserve">Baptism Date </t>
  </si>
  <si>
    <t xml:space="preserve">Confirmation Date </t>
  </si>
  <si>
    <t xml:space="preserve">Callings </t>
  </si>
  <si>
    <t>Record No</t>
  </si>
  <si>
    <t>Ministry Sister's and  Brother's Assigned</t>
  </si>
  <si>
    <t>First Quarter Tithe</t>
  </si>
  <si>
    <t>Second Quarter Tithe</t>
  </si>
  <si>
    <t>Total Tithe</t>
  </si>
  <si>
    <t>Average Tithe Paid</t>
  </si>
  <si>
    <t>Ministry Sister's and Brother's Assigned</t>
  </si>
  <si>
    <t>Aghedo Ekhaghosa Edosa</t>
  </si>
  <si>
    <t xml:space="preserve">Male </t>
  </si>
  <si>
    <t xml:space="preserve">Oluku, Benin city </t>
  </si>
  <si>
    <t>Yes</t>
  </si>
  <si>
    <t>096-0015-365A</t>
  </si>
  <si>
    <t>Counta</t>
  </si>
  <si>
    <t>Destiny, Clement Osatohamwen</t>
  </si>
  <si>
    <t>Okhun community.</t>
  </si>
  <si>
    <t>033-6688-853A</t>
  </si>
  <si>
    <t>Countablank</t>
  </si>
  <si>
    <t xml:space="preserve">Edafe God's time </t>
  </si>
  <si>
    <t xml:space="preserve">Gabano street, Behind Gabano hotel, Iguosa, Benin city </t>
  </si>
  <si>
    <t>003-3308-9593</t>
  </si>
  <si>
    <t>Edafe, Joy</t>
  </si>
  <si>
    <t xml:space="preserve">Female </t>
  </si>
  <si>
    <t>003-3364-8762</t>
  </si>
  <si>
    <t xml:space="preserve">Edafe, Osato </t>
  </si>
  <si>
    <t>003-3364-7537</t>
  </si>
  <si>
    <t>Edafe, Ufuoma</t>
  </si>
  <si>
    <t xml:space="preserve">female </t>
  </si>
  <si>
    <t>003-3322-0932</t>
  </si>
  <si>
    <t>Callings</t>
  </si>
  <si>
    <t xml:space="preserve">Ewemade, Winner </t>
  </si>
  <si>
    <t>22B, Osurbo street off first power line, Iguosa, Benin city.</t>
  </si>
  <si>
    <t>003-2425-9982</t>
  </si>
  <si>
    <t>Festus,Ejiro</t>
  </si>
  <si>
    <t xml:space="preserve">Oluku, junction Benin city </t>
  </si>
  <si>
    <t xml:space="preserve">yes </t>
  </si>
  <si>
    <t>003-7621-4480</t>
  </si>
  <si>
    <t>Gideon, Ikponmwonsa</t>
  </si>
  <si>
    <t xml:space="preserve">1st Power line, Oluku, Benin city </t>
  </si>
  <si>
    <t>003-7621-3328</t>
  </si>
  <si>
    <t xml:space="preserve">Iloma, Pricilia </t>
  </si>
  <si>
    <t xml:space="preserve">Oluku before health center, Benin city </t>
  </si>
  <si>
    <t>003-7177-8130</t>
  </si>
  <si>
    <t>Kelvin, Agho</t>
  </si>
  <si>
    <t xml:space="preserve">Congo Road, Uwan Nifor, Benin city </t>
  </si>
  <si>
    <t>003-8356-599A</t>
  </si>
  <si>
    <t>Mary,Eyam Victor</t>
  </si>
  <si>
    <t>Behind Mouka form company,Okhun community, Benin city,Edo State.</t>
  </si>
  <si>
    <t>003-1999-7541</t>
  </si>
  <si>
    <t>Mercy, Jumoke Dada</t>
  </si>
  <si>
    <t xml:space="preserve">Okhu Village, Benin city </t>
  </si>
  <si>
    <t>003-2209-4935</t>
  </si>
  <si>
    <t xml:space="preserve">Okundaye, Confidence </t>
  </si>
  <si>
    <t xml:space="preserve">Iguosa, Benin city </t>
  </si>
  <si>
    <t>003-8313-297A</t>
  </si>
  <si>
    <t>okundaye, Umoren</t>
  </si>
  <si>
    <t>003-8313-3615</t>
  </si>
  <si>
    <t>Omoigui, Benedicta</t>
  </si>
  <si>
    <t xml:space="preserve">Mavis street,off Okhun community road, Benin city </t>
  </si>
  <si>
    <t>003-6375-0901</t>
  </si>
  <si>
    <t xml:space="preserve">Omoigui, Monday </t>
  </si>
  <si>
    <t>003-5011-8645</t>
  </si>
  <si>
    <t xml:space="preserve">Omoigui, Peace </t>
  </si>
  <si>
    <t>003-6374-1929</t>
  </si>
  <si>
    <t>Omoigui, Tessy</t>
  </si>
  <si>
    <t>003-6375-3463</t>
  </si>
  <si>
    <t xml:space="preserve">Osariyekemwen, Emmanuel </t>
  </si>
  <si>
    <t xml:space="preserve">Iyowa, Benin city </t>
  </si>
  <si>
    <t>003-6691-5170</t>
  </si>
  <si>
    <t>Osasu, Frank Ogbebo</t>
  </si>
  <si>
    <t>003-6687-8674</t>
  </si>
  <si>
    <t>Osazemwinde, Festus</t>
  </si>
  <si>
    <t>003-5558-4480</t>
  </si>
  <si>
    <t>Shedrack, Edobor</t>
  </si>
  <si>
    <t xml:space="preserve">Princess faith Eweka street,Oluku, Benin city </t>
  </si>
  <si>
    <t>003-7178-0798</t>
  </si>
  <si>
    <t xml:space="preserve">Utiyen, Prince ThankGod </t>
  </si>
  <si>
    <t xml:space="preserve">Okhun community, Benin city </t>
  </si>
  <si>
    <t>003-6517-6803</t>
  </si>
  <si>
    <t>Uzuh, Patricia,Oghaleoghene</t>
  </si>
  <si>
    <t xml:space="preserve">24, Old Iguosa estate, Benin city </t>
  </si>
  <si>
    <t>001-7935-0902</t>
  </si>
  <si>
    <t xml:space="preserve">Victor Blessing. </t>
  </si>
  <si>
    <t xml:space="preserve">2nd power line, Okhun community </t>
  </si>
  <si>
    <t>003-5725-0999</t>
  </si>
  <si>
    <t>Will Otie Agbor</t>
  </si>
  <si>
    <t>003-2000-7148</t>
  </si>
  <si>
    <t>Convert's Names</t>
  </si>
  <si>
    <t>Gender</t>
  </si>
  <si>
    <t>Address</t>
  </si>
  <si>
    <t>Baptism Date</t>
  </si>
  <si>
    <t>Confirmation Date</t>
  </si>
  <si>
    <t>Record Number</t>
  </si>
  <si>
    <t>Sum of Total Tithe</t>
  </si>
  <si>
    <t>Row Labels</t>
  </si>
  <si>
    <t>Grand Total</t>
  </si>
  <si>
    <t>Sum of Average Tithe Paid</t>
  </si>
  <si>
    <t>Calling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</si>
</sst>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164" formatCode="[$-409]d\-mmm\-yyyy;@"/>
    <numFmt numFmtId="165" formatCode="0.0"/>
    <numFmt numFmtId="166" formatCode="&quot;$&quot;#,##0.00"/>
  </numFmts>
  <fonts count="11">
    <font>
      <sz val="11"/>
      <color theme="1"/>
      <name val="Arial"/>
      <charset val="134"/>
      <scheme val="minor"/>
    </font>
    <font>
      <b/>
      <sz val="16"/>
      <color theme="1"/>
      <name val="Arial"/>
      <charset val="134"/>
      <scheme val="minor"/>
    </font>
    <font>
      <sz val="14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2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4"/>
      <color theme="1"/>
      <name val="Arial"/>
      <charset val="134"/>
      <scheme val="minor"/>
    </font>
    <font>
      <i/>
      <sz val="11"/>
      <color theme="1"/>
      <name val="Arial"/>
      <charset val="134"/>
      <scheme val="minor"/>
    </font>
    <font>
      <i/>
      <sz val="16"/>
      <color theme="1"/>
      <name val="Arial"/>
      <charset val="134"/>
      <scheme val="minor"/>
    </font>
    <font>
      <b/>
      <sz val="16"/>
      <color theme="1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F7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/>
  </cellStyleXfs>
  <cellXfs count="62">
    <xf numFmtId="0" fontId="0" fillId="0" borderId="0" xfId="0"/>
    <xf numFmtId="0" fontId="5" fillId="2" borderId="0" xfId="2"/>
    <xf numFmtId="0" fontId="1" fillId="3" borderId="0" xfId="2" applyFont="1" applyFill="1"/>
    <xf numFmtId="0" fontId="5" fillId="2" borderId="0" xfId="2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5" fillId="2" borderId="0" xfId="2" applyAlignment="1" applyProtection="1">
      <alignment horizontal="center"/>
    </xf>
    <xf numFmtId="0" fontId="1" fillId="3" borderId="0" xfId="2" applyFont="1" applyFill="1" applyAlignment="1" applyProtection="1">
      <alignment horizontal="center"/>
    </xf>
    <xf numFmtId="0" fontId="1" fillId="2" borderId="0" xfId="2" applyFont="1" applyAlignment="1" applyProtection="1">
      <alignment horizontal="center"/>
    </xf>
    <xf numFmtId="0" fontId="5" fillId="2" borderId="0" xfId="2" applyAlignment="1" applyProtection="1">
      <alignment horizontal="center"/>
      <protection locked="0"/>
    </xf>
    <xf numFmtId="164" fontId="2" fillId="4" borderId="0" xfId="2" applyNumberFormat="1" applyFont="1" applyFill="1" applyAlignment="1" applyProtection="1">
      <alignment horizontal="center"/>
    </xf>
    <xf numFmtId="0" fontId="2" fillId="2" borderId="0" xfId="2" applyFont="1" applyAlignment="1" applyProtection="1">
      <alignment horizontal="center"/>
    </xf>
    <xf numFmtId="0" fontId="2" fillId="4" borderId="0" xfId="2" applyFont="1" applyFill="1" applyAlignment="1" applyProtection="1">
      <alignment horizontal="center"/>
    </xf>
    <xf numFmtId="0" fontId="2" fillId="4" borderId="0" xfId="2" applyFont="1" applyFill="1" applyAlignment="1" applyProtection="1">
      <alignment horizontal="center" wrapText="1"/>
    </xf>
    <xf numFmtId="0" fontId="4" fillId="2" borderId="0" xfId="2" applyFont="1" applyAlignment="1" applyProtection="1">
      <alignment horizontal="center"/>
    </xf>
    <xf numFmtId="0" fontId="3" fillId="2" borderId="0" xfId="2" applyFont="1" applyAlignment="1" applyProtection="1">
      <alignment horizontal="center"/>
    </xf>
    <xf numFmtId="0" fontId="0" fillId="5" borderId="0" xfId="0" applyFill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164" fontId="0" fillId="10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164" fontId="0" fillId="13" borderId="1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 wrapText="1"/>
    </xf>
    <xf numFmtId="0" fontId="0" fillId="12" borderId="1" xfId="0" applyFill="1" applyBorder="1" applyAlignment="1">
      <alignment wrapText="1"/>
    </xf>
    <xf numFmtId="0" fontId="4" fillId="8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wrapText="1"/>
    </xf>
    <xf numFmtId="0" fontId="5" fillId="12" borderId="1" xfId="0" applyFont="1" applyFill="1" applyBorder="1"/>
    <xf numFmtId="0" fontId="6" fillId="6" borderId="1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0" fillId="0" borderId="3" xfId="0" applyBorder="1"/>
    <xf numFmtId="0" fontId="0" fillId="10" borderId="1" xfId="0" applyFill="1" applyBorder="1" applyAlignment="1">
      <alignment horizontal="center"/>
    </xf>
    <xf numFmtId="0" fontId="6" fillId="20" borderId="4" xfId="0" applyFont="1" applyFill="1" applyBorder="1" applyAlignment="1">
      <alignment horizontal="center" wrapText="1"/>
    </xf>
    <xf numFmtId="0" fontId="0" fillId="20" borderId="1" xfId="0" applyFill="1" applyBorder="1"/>
    <xf numFmtId="0" fontId="6" fillId="21" borderId="4" xfId="0" applyFont="1" applyFill="1" applyBorder="1" applyAlignment="1">
      <alignment vertical="center"/>
    </xf>
    <xf numFmtId="0" fontId="0" fillId="22" borderId="1" xfId="0" applyFill="1" applyBorder="1"/>
    <xf numFmtId="0" fontId="6" fillId="21" borderId="5" xfId="0" applyFont="1" applyFill="1" applyBorder="1" applyAlignment="1">
      <alignment vertical="center"/>
    </xf>
    <xf numFmtId="0" fontId="0" fillId="22" borderId="5" xfId="0" applyFill="1" applyBorder="1"/>
    <xf numFmtId="0" fontId="6" fillId="5" borderId="1" xfId="0" applyFont="1" applyFill="1" applyBorder="1" applyAlignment="1">
      <alignment vertical="center"/>
    </xf>
    <xf numFmtId="0" fontId="0" fillId="0" borderId="1" xfId="0" applyBorder="1"/>
    <xf numFmtId="0" fontId="7" fillId="23" borderId="1" xfId="0" applyFont="1" applyFill="1" applyBorder="1" applyAlignment="1">
      <alignment horizontal="center"/>
    </xf>
    <xf numFmtId="0" fontId="0" fillId="23" borderId="1" xfId="0" applyFill="1" applyBorder="1"/>
    <xf numFmtId="0" fontId="6" fillId="17" borderId="1" xfId="0" applyFont="1" applyFill="1" applyBorder="1" applyAlignment="1">
      <alignment vertical="center"/>
    </xf>
    <xf numFmtId="0" fontId="0" fillId="24" borderId="1" xfId="0" applyFill="1" applyBorder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5" fontId="0" fillId="16" borderId="1" xfId="1" applyNumberFormat="1" applyFont="1" applyFill="1" applyBorder="1" applyAlignment="1">
      <alignment horizontal="center"/>
    </xf>
    <xf numFmtId="5" fontId="0" fillId="17" borderId="1" xfId="1" applyNumberFormat="1" applyFont="1" applyFill="1" applyBorder="1" applyAlignment="1">
      <alignment horizontal="center"/>
    </xf>
    <xf numFmtId="5" fontId="0" fillId="18" borderId="1" xfId="1" applyNumberFormat="1" applyFont="1" applyFill="1" applyBorder="1" applyAlignment="1">
      <alignment horizontal="center"/>
    </xf>
    <xf numFmtId="5" fontId="0" fillId="19" borderId="1" xfId="0" applyNumberFormat="1" applyFill="1" applyBorder="1"/>
    <xf numFmtId="166" fontId="0" fillId="0" borderId="0" xfId="0" applyNumberFormat="1"/>
    <xf numFmtId="0" fontId="10" fillId="3" borderId="0" xfId="2" applyFont="1" applyFill="1" applyAlignment="1" applyProtection="1">
      <alignment horizontal="center"/>
    </xf>
  </cellXfs>
  <cellStyles count="3">
    <cellStyle name="20% - Accent1" xfId="2" builtinId="30"/>
    <cellStyle name="Currency" xfId="1" builtinId="4"/>
    <cellStyle name="Normal" xfId="0" builtinId="0"/>
  </cellStyles>
  <dxfs count="3">
    <dxf>
      <numFmt numFmtId="166" formatCode="&quot;$&quot;#,##0.00"/>
    </dxf>
    <dxf>
      <numFmt numFmtId="165" formatCode="0.0"/>
    </dxf>
    <dxf>
      <numFmt numFmtId="2" formatCode="0.00"/>
    </dxf>
  </dxfs>
  <tableStyles count="0" defaultTableStyle="TableStyleMedium2" defaultPivotStyle="PivotStyleLight16"/>
  <colors>
    <mruColors>
      <color rgb="FFFDF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Tithe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</a:rPr>
            <a:t>Tithe</a:t>
          </a:r>
        </a:p>
      </cx:txPr>
    </cx:title>
    <cx:plotArea>
      <cx:plotAreaRegion>
        <cx:series layoutId="clusteredColumn" uniqueId="{F690D7EC-8A8C-4548-9A6F-0AA1D8EC2980}" formatIdx="0">
          <cx:tx>
            <cx:txData>
              <cx:f>_xlchart.v1.1</cx:f>
              <cx:v>Total Tithe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0B77F98F-4B65-4B4A-ABC4-25F015531CF6}" formatIdx="2">
          <cx:tx>
            <cx:txData>
              <cx:f>_xlchart.v1.3</cx:f>
              <cx:v>Average Tithe Paid</cx:v>
            </cx:txData>
          </cx:tx>
          <cx:dataId val="1"/>
          <cx:layoutPr>
            <cx:aggregation/>
          </cx:layoutPr>
          <cx:axisId val="1"/>
        </cx:series>
        <cx:series layoutId="paretoLine" ownerIdx="0" uniqueId="{C0DE9D60-99EF-44E8-869F-F04808A2058C}" formatIdx="1">
          <cx:axisId val="2"/>
        </cx:series>
        <cx:series layoutId="paretoLine" ownerIdx="1" uniqueId="{E627E289-50FC-4AFE-A1C7-F0DB6C2F262A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1</xdr:row>
      <xdr:rowOff>9525</xdr:rowOff>
    </xdr:from>
    <xdr:to>
      <xdr:col>14</xdr:col>
      <xdr:colOff>0</xdr:colOff>
      <xdr:row>24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840984-4CDD-4FAE-855B-B3F26C203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190500"/>
              <a:ext cx="8982075" cy="4276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E C. UMOEKA" refreshedDate="45077.892633449075" createdVersion="6" refreshedVersion="6" minRefreshableVersion="3" recordCount="27" xr:uid="{41244218-34FD-416A-BEE3-0DBE43F47BA9}">
  <cacheSource type="worksheet">
    <worksheetSource ref="A1:O28" sheet="Convert Details"/>
  </cacheSource>
  <cacheFields count="15">
    <cacheField name="Names " numFmtId="0">
      <sharedItems count="27">
        <s v="Aghedo Ekhaghosa Edosa"/>
        <s v="Destiny, Clement Osatohamwen"/>
        <s v="Edafe God's time "/>
        <s v="Edafe, Joy"/>
        <s v="Edafe, Osato "/>
        <s v="Edafe, Ufuoma"/>
        <s v="Ewemade, Winner "/>
        <s v="Festus,Ejiro"/>
        <s v="Gideon, Ikponmwonsa"/>
        <s v="Iloma, Pricilia "/>
        <s v="Kelvin, Agho"/>
        <s v="Mary,Eyam Victor"/>
        <s v="Mercy, Jumoke Dada"/>
        <s v="Okundaye, Confidence "/>
        <s v="okundaye, Umoren"/>
        <s v="Omoigui, Benedicta"/>
        <s v="Omoigui, Monday "/>
        <s v="Omoigui, Peace "/>
        <s v="Omoigui, Tessy"/>
        <s v="Osariyekemwen, Emmanuel "/>
        <s v="Osasu, Frank Ogbebo"/>
        <s v="Osazemwinde, Festus"/>
        <s v="Shedrack, Edobor"/>
        <s v="Utiyen, Prince ThankGod "/>
        <s v="Uzuh, Patricia,Oghaleoghene"/>
        <s v="Victor Blessing. "/>
        <s v="Will Otie Agbor"/>
      </sharedItems>
    </cacheField>
    <cacheField name="First Name " numFmtId="0">
      <sharedItems/>
    </cacheField>
    <cacheField name="Last Name " numFmtId="0">
      <sharedItems/>
    </cacheField>
    <cacheField name="Date of Birth " numFmtId="164">
      <sharedItems containsSemiMixedTypes="0" containsNonDate="0" containsDate="1" containsString="0" minDate="1965-01-05T00:00:00" maxDate="2014-01-16T00:00:00"/>
    </cacheField>
    <cacheField name="Gender " numFmtId="0">
      <sharedItems count="2">
        <s v="Male "/>
        <s v="Female "/>
      </sharedItems>
    </cacheField>
    <cacheField name="Address " numFmtId="0">
      <sharedItems/>
    </cacheField>
    <cacheField name="Baptism Date " numFmtId="164">
      <sharedItems containsSemiMixedTypes="0" containsNonDate="0" containsDate="1" containsString="0" minDate="2022-04-17T00:00:00" maxDate="2022-12-25T00:00:00"/>
    </cacheField>
    <cacheField name="Confirmation Date " numFmtId="164">
      <sharedItems containsSemiMixedTypes="0" containsNonDate="0" containsDate="1" containsString="0" minDate="2012-08-21T00:00:00" maxDate="2022-12-26T00:00:00"/>
    </cacheField>
    <cacheField name="Callings " numFmtId="0">
      <sharedItems containsBlank="1" count="3">
        <s v="Yes"/>
        <s v="yes "/>
        <m/>
      </sharedItems>
    </cacheField>
    <cacheField name="Record No" numFmtId="0">
      <sharedItems/>
    </cacheField>
    <cacheField name="Ministry Sister's and  Brother's Assigned" numFmtId="0">
      <sharedItems containsBlank="1"/>
    </cacheField>
    <cacheField name="First Quarter Tithe" numFmtId="44">
      <sharedItems containsSemiMixedTypes="0" containsString="0" containsNumber="1" containsInteger="1" minValue="100" maxValue="800"/>
    </cacheField>
    <cacheField name="Second Quarter Tithe" numFmtId="44">
      <sharedItems containsSemiMixedTypes="0" containsString="0" containsNumber="1" containsInteger="1" minValue="100" maxValue="500"/>
    </cacheField>
    <cacheField name="Total Tithe" numFmtId="44">
      <sharedItems containsSemiMixedTypes="0" containsString="0" containsNumber="1" containsInteger="1" minValue="280" maxValue="1300"/>
    </cacheField>
    <cacheField name="Average Tithe Paid" numFmtId="44">
      <sharedItems containsSemiMixedTypes="0" containsString="0" containsNumber="1" minValue="23.333333333333332" maxValue="108.3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Aghedo"/>
    <s v="Edosa"/>
    <d v="2000-04-13T00:00:00"/>
    <x v="0"/>
    <s v="Oluku, Benin city "/>
    <d v="2022-07-16T00:00:00"/>
    <d v="2022-07-17T00:00:00"/>
    <x v="0"/>
    <s v="096-0015-365A"/>
    <s v="Yes"/>
    <n v="200"/>
    <n v="300"/>
    <n v="500"/>
    <n v="41.666666666666664"/>
  </r>
  <r>
    <x v="1"/>
    <s v="Destiny"/>
    <s v="Osatohamwen"/>
    <d v="2004-07-11T00:00:00"/>
    <x v="0"/>
    <s v="Okhun community."/>
    <d v="2022-09-24T00:00:00"/>
    <d v="2022-10-16T00:00:00"/>
    <x v="0"/>
    <s v="033-6688-853A"/>
    <m/>
    <n v="800"/>
    <n v="500"/>
    <n v="1300"/>
    <n v="108.33333333333333"/>
  </r>
  <r>
    <x v="2"/>
    <s v="Edafe"/>
    <s v="God's time "/>
    <d v="2012-04-02T00:00:00"/>
    <x v="0"/>
    <s v="Gabano street, Behind Gabano hotel, Iguosa, Benin city "/>
    <d v="2022-06-11T00:00:00"/>
    <d v="2022-06-12T00:00:00"/>
    <x v="0"/>
    <s v="003-3308-9593"/>
    <s v="Yes"/>
    <n v="100"/>
    <n v="400"/>
    <n v="500"/>
    <n v="41.666666666666664"/>
  </r>
  <r>
    <x v="3"/>
    <s v="Edafe"/>
    <s v="Joy"/>
    <d v="2006-01-01T00:00:00"/>
    <x v="1"/>
    <s v="Gabano street, Behind Gabano hotel, Iguosa, Benin city "/>
    <d v="2022-06-11T00:00:00"/>
    <d v="2022-06-12T00:00:00"/>
    <x v="0"/>
    <s v="003-3364-8762"/>
    <m/>
    <n v="500"/>
    <n v="200"/>
    <n v="700"/>
    <n v="58.333333333333336"/>
  </r>
  <r>
    <x v="4"/>
    <s v="Edafe"/>
    <s v="Osato "/>
    <d v="2008-06-07T00:00:00"/>
    <x v="1"/>
    <s v="Gabano street, Behind Gabano hotel, Iguosa, Benin city "/>
    <d v="2022-06-11T00:00:00"/>
    <d v="2022-06-12T00:00:00"/>
    <x v="0"/>
    <s v="003-3364-7537"/>
    <s v="Yes"/>
    <n v="150"/>
    <n v="350"/>
    <n v="500"/>
    <n v="41.666666666666664"/>
  </r>
  <r>
    <x v="5"/>
    <s v="Edafe"/>
    <s v="Ufuoma"/>
    <d v="1981-06-12T00:00:00"/>
    <x v="1"/>
    <s v="Gabano street, Behind Gabano hotel, Iguosa, Benin city "/>
    <d v="2022-06-11T00:00:00"/>
    <d v="2022-06-12T00:00:00"/>
    <x v="0"/>
    <s v="003-3322-0932"/>
    <s v="Yes"/>
    <n v="200"/>
    <n v="250"/>
    <n v="450"/>
    <n v="37.5"/>
  </r>
  <r>
    <x v="6"/>
    <s v="Ewemade"/>
    <s v="Winner "/>
    <d v="2003-10-22T00:00:00"/>
    <x v="0"/>
    <s v="22B, Osurbo street off first power line, Iguosa, Benin city."/>
    <d v="2022-05-07T00:00:00"/>
    <d v="2022-05-08T00:00:00"/>
    <x v="0"/>
    <s v="003-2425-9982"/>
    <s v="Yes"/>
    <n v="300"/>
    <n v="450"/>
    <n v="750"/>
    <n v="62.5"/>
  </r>
  <r>
    <x v="7"/>
    <s v="Festus"/>
    <s v="Ejiro"/>
    <d v="2009-04-02T00:00:00"/>
    <x v="1"/>
    <s v="Oluku, junction Benin city "/>
    <d v="2022-11-19T00:00:00"/>
    <d v="2022-11-20T00:00:00"/>
    <x v="1"/>
    <s v="003-7621-4480"/>
    <s v="Yes"/>
    <n v="150"/>
    <n v="250"/>
    <n v="400"/>
    <n v="33.333333333333336"/>
  </r>
  <r>
    <x v="8"/>
    <s v="Gideon"/>
    <s v="Ikponmwonsa"/>
    <d v="1971-07-10T00:00:00"/>
    <x v="0"/>
    <s v="1st Power line, Oluku, Benin city "/>
    <d v="2022-11-19T00:00:00"/>
    <d v="2022-11-20T00:00:00"/>
    <x v="0"/>
    <s v="003-7621-3328"/>
    <m/>
    <n v="300"/>
    <n v="150"/>
    <n v="450"/>
    <n v="37.5"/>
  </r>
  <r>
    <x v="9"/>
    <s v="Iloma"/>
    <s v="Pricilia "/>
    <d v="2001-08-09T00:00:00"/>
    <x v="1"/>
    <s v="Oluku before health center, Benin city "/>
    <d v="2022-11-19T00:00:00"/>
    <d v="2022-11-20T00:00:00"/>
    <x v="0"/>
    <s v="003-7177-8130"/>
    <s v="Yes"/>
    <n v="300"/>
    <n v="200"/>
    <n v="500"/>
    <n v="41.666666666666664"/>
  </r>
  <r>
    <x v="10"/>
    <s v="Kelvin"/>
    <s v="Agho"/>
    <d v="2008-05-11T00:00:00"/>
    <x v="0"/>
    <s v="Congo Road, Uwan Nifor, Benin city "/>
    <d v="2022-12-24T00:00:00"/>
    <d v="2022-12-25T00:00:00"/>
    <x v="2"/>
    <s v="003-8356-599A"/>
    <s v="Yes"/>
    <n v="457"/>
    <n v="321"/>
    <n v="778"/>
    <n v="64.833333333333329"/>
  </r>
  <r>
    <x v="11"/>
    <s v="Mary"/>
    <s v="Victor"/>
    <d v="1993-12-23T00:00:00"/>
    <x v="1"/>
    <s v="Behind Mouka form company,Okhun community, Benin city,Edo State."/>
    <d v="2022-04-17T00:00:00"/>
    <d v="2022-04-24T00:00:00"/>
    <x v="0"/>
    <s v="003-1999-7541"/>
    <s v="Yes"/>
    <n v="290"/>
    <n v="310"/>
    <n v="600"/>
    <n v="50"/>
  </r>
  <r>
    <x v="12"/>
    <s v="Mercy"/>
    <s v="Dada"/>
    <d v="2005-10-16T00:00:00"/>
    <x v="1"/>
    <s v="Okhu Village, Benin city "/>
    <d v="2022-04-30T00:00:00"/>
    <d v="2022-05-01T00:00:00"/>
    <x v="0"/>
    <s v="003-2209-4935"/>
    <m/>
    <n v="250"/>
    <n v="160"/>
    <n v="410"/>
    <n v="34.166666666666664"/>
  </r>
  <r>
    <x v="13"/>
    <s v="Okundaye"/>
    <s v="Confidence "/>
    <d v="2013-11-06T00:00:00"/>
    <x v="1"/>
    <s v="Iguosa, Benin city "/>
    <d v="2022-08-20T00:00:00"/>
    <d v="2022-08-21T00:00:00"/>
    <x v="2"/>
    <s v="003-8313-297A"/>
    <m/>
    <n v="100"/>
    <n v="340"/>
    <n v="440"/>
    <n v="36.666666666666664"/>
  </r>
  <r>
    <x v="14"/>
    <s v="Okundaye"/>
    <s v="Umoren"/>
    <d v="1983-08-26T00:00:00"/>
    <x v="1"/>
    <s v="Iguosa, Benin city "/>
    <d v="2022-12-24T00:00:00"/>
    <d v="2022-12-25T00:00:00"/>
    <x v="0"/>
    <s v="003-8313-3615"/>
    <s v="Yes"/>
    <n v="180"/>
    <n v="150"/>
    <n v="330"/>
    <n v="27.5"/>
  </r>
  <r>
    <x v="15"/>
    <s v="Omoigui,"/>
    <s v="Benedicta"/>
    <d v="2010-02-25T00:00:00"/>
    <x v="1"/>
    <s v="Mavis street,off Okhun community road, Benin city "/>
    <d v="2022-09-18T00:00:00"/>
    <d v="2022-09-25T00:00:00"/>
    <x v="0"/>
    <s v="003-6375-0901"/>
    <s v="Yes"/>
    <n v="350"/>
    <n v="360"/>
    <n v="710"/>
    <n v="59.166666666666664"/>
  </r>
  <r>
    <x v="16"/>
    <s v="Omoigui,"/>
    <s v="Monday "/>
    <d v="1978-05-01T00:00:00"/>
    <x v="0"/>
    <s v="Mavis street,off Okhun community road, Benin city "/>
    <d v="2022-08-14T00:00:00"/>
    <d v="2022-08-21T00:00:00"/>
    <x v="0"/>
    <s v="003-5011-8645"/>
    <s v="Yes"/>
    <n v="600"/>
    <n v="200"/>
    <n v="800"/>
    <n v="66.666666666666671"/>
  </r>
  <r>
    <x v="17"/>
    <s v="Omoigui,"/>
    <s v="Peace "/>
    <d v="2012-01-20T00:00:00"/>
    <x v="1"/>
    <s v="Mavis street,off Okhun community road, Benin city "/>
    <d v="2022-09-18T00:00:00"/>
    <d v="2022-09-25T00:00:00"/>
    <x v="0"/>
    <s v="003-6374-1929"/>
    <m/>
    <n v="300"/>
    <n v="200"/>
    <n v="500"/>
    <n v="41.666666666666664"/>
  </r>
  <r>
    <x v="18"/>
    <s v="Omoigui,"/>
    <s v="Tessy"/>
    <d v="2008-05-13T00:00:00"/>
    <x v="1"/>
    <s v="Mavis street,off Okhun community road, Benin city "/>
    <d v="2022-09-18T00:00:00"/>
    <d v="2022-09-25T00:00:00"/>
    <x v="0"/>
    <s v="003-6375-3463"/>
    <s v="Yes"/>
    <n v="200"/>
    <n v="250"/>
    <n v="450"/>
    <n v="37.5"/>
  </r>
  <r>
    <x v="19"/>
    <s v="Osariyekemwen"/>
    <s v="Emmanuel "/>
    <d v="2008-04-17T00:00:00"/>
    <x v="0"/>
    <s v="Iyowa, Benin city "/>
    <d v="2022-08-20T00:00:00"/>
    <d v="2012-08-21T00:00:00"/>
    <x v="2"/>
    <s v="003-6691-5170"/>
    <s v="Yes"/>
    <n v="300"/>
    <n v="300"/>
    <n v="600"/>
    <n v="50"/>
  </r>
  <r>
    <x v="20"/>
    <s v="Osasu"/>
    <s v="Ogbebo"/>
    <d v="2011-12-06T00:00:00"/>
    <x v="0"/>
    <s v="Iyowa, Benin city "/>
    <d v="2022-08-20T00:00:00"/>
    <d v="2022-08-21T00:00:00"/>
    <x v="0"/>
    <s v="003-6687-8674"/>
    <m/>
    <n v="450"/>
    <n v="500"/>
    <n v="950"/>
    <n v="79.166666666666671"/>
  </r>
  <r>
    <x v="21"/>
    <s v="Osazemwinde, "/>
    <s v="Festus"/>
    <d v="1965-01-05T00:00:00"/>
    <x v="0"/>
    <s v="Iguosa, Benin city "/>
    <d v="2022-08-14T00:00:00"/>
    <d v="2022-09-04T00:00:00"/>
    <x v="2"/>
    <s v="003-5558-4480"/>
    <s v="Yes"/>
    <n v="250"/>
    <n v="100"/>
    <n v="350"/>
    <n v="29.166666666666668"/>
  </r>
  <r>
    <x v="22"/>
    <s v="Shed"/>
    <s v="Edobor"/>
    <d v="2003-08-05T00:00:00"/>
    <x v="0"/>
    <s v="Princess faith Eweka street,Oluku, Benin city "/>
    <d v="2022-11-19T00:00:00"/>
    <d v="2022-11-20T00:00:00"/>
    <x v="0"/>
    <s v="003-7178-0798"/>
    <m/>
    <n v="600"/>
    <n v="200"/>
    <n v="800"/>
    <n v="66.666666666666671"/>
  </r>
  <r>
    <x v="23"/>
    <s v="Utiyen"/>
    <s v="ThankGod "/>
    <d v="2004-09-22T00:00:00"/>
    <x v="0"/>
    <s v="Okhun community, Benin city "/>
    <d v="2022-10-08T00:00:00"/>
    <d v="2022-10-16T00:00:00"/>
    <x v="1"/>
    <s v="003-6517-6803"/>
    <s v="Yes"/>
    <n v="200"/>
    <n v="300"/>
    <n v="500"/>
    <n v="41.666666666666664"/>
  </r>
  <r>
    <x v="24"/>
    <s v="Uzuh"/>
    <s v="Oghaleoghene"/>
    <d v="2011-07-28T00:00:00"/>
    <x v="1"/>
    <s v="24, Old Iguosa estate, Benin city "/>
    <d v="2022-04-17T00:00:00"/>
    <d v="2022-05-01T00:00:00"/>
    <x v="0"/>
    <s v="001-7935-0902"/>
    <s v="Yes"/>
    <n v="100"/>
    <n v="180"/>
    <n v="280"/>
    <n v="23.333333333333332"/>
  </r>
  <r>
    <x v="25"/>
    <s v="Victor"/>
    <s v="Blessing. "/>
    <d v="2007-01-08T00:00:00"/>
    <x v="1"/>
    <s v="2nd power line, Okhun community "/>
    <d v="2022-06-25T00:00:00"/>
    <d v="2022-07-10T00:00:00"/>
    <x v="0"/>
    <s v="003-5725-0999"/>
    <s v="Yes"/>
    <n v="300"/>
    <n v="200"/>
    <n v="500"/>
    <n v="41.666666666666664"/>
  </r>
  <r>
    <x v="26"/>
    <s v="Will Otie "/>
    <s v="Agbor"/>
    <d v="2014-01-15T00:00:00"/>
    <x v="0"/>
    <s v="Behind Mouka form company,Okhun community, Benin city,Edo State."/>
    <d v="2022-04-17T00:00:00"/>
    <d v="2022-04-24T00:00:00"/>
    <x v="2"/>
    <s v="003-2000-7148"/>
    <m/>
    <n v="290"/>
    <n v="280"/>
    <n v="570"/>
    <n v="4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3D942-BA38-4A6B-99E5-866CA95F596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1" firstHeaderRow="0" firstDataRow="1" firstDataCol="1"/>
  <pivotFields count="15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numFmtId="164" showAll="0"/>
    <pivotField showAll="0">
      <items count="3">
        <item x="1"/>
        <item x="0"/>
        <item t="default"/>
      </items>
    </pivotField>
    <pivotField showAll="0"/>
    <pivotField numFmtId="164" showAll="0"/>
    <pivotField numFmtId="164" showAll="0"/>
    <pivotField showAll="0">
      <items count="4">
        <item x="0"/>
        <item x="1"/>
        <item x="2"/>
        <item t="default"/>
      </items>
    </pivotField>
    <pivotField showAll="0"/>
    <pivotField showAll="0"/>
    <pivotField numFmtId="44" showAll="0"/>
    <pivotField numFmtId="44" showAll="0"/>
    <pivotField dataField="1" numFmtId="44" showAll="0"/>
    <pivotField dataField="1" numFmtId="44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Tithe" fld="13" baseField="0" baseItem="0"/>
    <dataField name="Sum of Average Tithe Paid" fld="14" baseField="0" baseItem="0" numFmtId="165"/>
  </dataFields>
  <formats count="3">
    <format dxfId="2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R28"/>
  <sheetViews>
    <sheetView zoomScale="90" zoomScaleNormal="90" workbookViewId="0">
      <selection activeCell="D3" sqref="D3"/>
    </sheetView>
  </sheetViews>
  <sheetFormatPr defaultColWidth="9" defaultRowHeight="30" customHeight="1"/>
  <cols>
    <col min="1" max="1" width="28.875" customWidth="1"/>
    <col min="2" max="2" width="19.625" customWidth="1"/>
    <col min="3" max="3" width="16.625" customWidth="1"/>
    <col min="4" max="4" width="15.875" customWidth="1"/>
    <col min="5" max="5" width="13.625" customWidth="1"/>
    <col min="6" max="6" width="32.875" customWidth="1"/>
    <col min="7" max="7" width="18.375" customWidth="1"/>
    <col min="8" max="8" width="19.125" customWidth="1"/>
    <col min="9" max="9" width="17.625" customWidth="1"/>
    <col min="10" max="11" width="19.375" customWidth="1"/>
    <col min="12" max="12" width="18.875" customWidth="1"/>
    <col min="13" max="13" width="21.375" customWidth="1"/>
    <col min="14" max="14" width="12.25" customWidth="1"/>
    <col min="15" max="15" width="19.875" customWidth="1"/>
    <col min="16" max="16" width="10.25" customWidth="1"/>
    <col min="17" max="17" width="23.875" customWidth="1"/>
    <col min="18" max="18" width="9.875" customWidth="1"/>
  </cols>
  <sheetData>
    <row r="1" spans="1:18" s="15" customFormat="1" ht="30" customHeight="1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7" t="s">
        <v>10</v>
      </c>
      <c r="H1" s="17" t="s">
        <v>11</v>
      </c>
      <c r="I1" s="17" t="s">
        <v>12</v>
      </c>
      <c r="J1" s="17" t="s">
        <v>13</v>
      </c>
      <c r="K1" s="31" t="s">
        <v>14</v>
      </c>
      <c r="L1" s="17" t="s">
        <v>15</v>
      </c>
      <c r="M1" s="17" t="s">
        <v>16</v>
      </c>
      <c r="N1" s="17" t="s">
        <v>17</v>
      </c>
      <c r="O1" s="32" t="s">
        <v>18</v>
      </c>
      <c r="P1" s="33"/>
      <c r="Q1" s="39" t="s">
        <v>19</v>
      </c>
      <c r="R1" s="40"/>
    </row>
    <row r="2" spans="1:18" ht="30" customHeight="1">
      <c r="A2" s="18" t="s">
        <v>20</v>
      </c>
      <c r="B2" s="19" t="str">
        <f>LEFT(A2,6)</f>
        <v>Aghedo</v>
      </c>
      <c r="C2" s="20" t="str">
        <f>RIGHT(A2,5)</f>
        <v>Edosa</v>
      </c>
      <c r="D2" s="21">
        <v>36629</v>
      </c>
      <c r="E2" s="22" t="s">
        <v>21</v>
      </c>
      <c r="F2" s="23" t="s">
        <v>22</v>
      </c>
      <c r="G2" s="24">
        <v>44758</v>
      </c>
      <c r="H2" s="25">
        <v>44759</v>
      </c>
      <c r="I2" s="34" t="s">
        <v>23</v>
      </c>
      <c r="J2" s="35" t="s">
        <v>24</v>
      </c>
      <c r="K2" s="36" t="s">
        <v>23</v>
      </c>
      <c r="L2" s="56">
        <v>200</v>
      </c>
      <c r="M2" s="57">
        <v>300</v>
      </c>
      <c r="N2" s="58">
        <f>SUM(L2,M2)</f>
        <v>500</v>
      </c>
      <c r="O2" s="59">
        <f>N2/12</f>
        <v>41.666666666666664</v>
      </c>
      <c r="P2" s="37"/>
      <c r="Q2" s="41" t="s">
        <v>25</v>
      </c>
      <c r="R2" s="42">
        <f>COUNTA(K2:K28)</f>
        <v>18</v>
      </c>
    </row>
    <row r="3" spans="1:18" ht="30" customHeight="1">
      <c r="A3" s="18" t="s">
        <v>26</v>
      </c>
      <c r="B3" s="19" t="str">
        <f>LEFT(A3,7)</f>
        <v>Destiny</v>
      </c>
      <c r="C3" s="20" t="str">
        <f>RIGHT(A3,11)</f>
        <v>Osatohamwen</v>
      </c>
      <c r="D3" s="21">
        <v>38179</v>
      </c>
      <c r="E3" s="22" t="s">
        <v>21</v>
      </c>
      <c r="F3" s="23" t="s">
        <v>27</v>
      </c>
      <c r="G3" s="24">
        <v>44828</v>
      </c>
      <c r="H3" s="25">
        <v>44850</v>
      </c>
      <c r="I3" s="34" t="s">
        <v>23</v>
      </c>
      <c r="J3" s="35" t="s">
        <v>28</v>
      </c>
      <c r="K3" s="36"/>
      <c r="L3" s="56">
        <v>800</v>
      </c>
      <c r="M3" s="57">
        <v>500</v>
      </c>
      <c r="N3" s="58">
        <f t="shared" ref="N3:N28" si="0">SUM(L3,M3)</f>
        <v>1300</v>
      </c>
      <c r="O3" s="59">
        <f t="shared" ref="O3:O28" si="1">N3/12</f>
        <v>108.33333333333333</v>
      </c>
      <c r="P3" s="37"/>
      <c r="Q3" s="43" t="s">
        <v>29</v>
      </c>
      <c r="R3" s="44">
        <f>COUNTBLANK(K2:K28)</f>
        <v>9</v>
      </c>
    </row>
    <row r="4" spans="1:18" ht="30" customHeight="1">
      <c r="A4" s="18" t="s">
        <v>30</v>
      </c>
      <c r="B4" s="19" t="str">
        <f>LEFT(A4,5)</f>
        <v>Edafe</v>
      </c>
      <c r="C4" s="20" t="str">
        <f>RIGHT(A4,11)</f>
        <v xml:space="preserve">God's time </v>
      </c>
      <c r="D4" s="21">
        <v>41001</v>
      </c>
      <c r="E4" s="22" t="s">
        <v>21</v>
      </c>
      <c r="F4" s="26" t="s">
        <v>31</v>
      </c>
      <c r="G4" s="24">
        <v>44723</v>
      </c>
      <c r="H4" s="25">
        <v>44724</v>
      </c>
      <c r="I4" s="34" t="s">
        <v>23</v>
      </c>
      <c r="J4" s="35" t="s">
        <v>32</v>
      </c>
      <c r="K4" s="36" t="s">
        <v>23</v>
      </c>
      <c r="L4" s="56">
        <v>100</v>
      </c>
      <c r="M4" s="57">
        <v>400</v>
      </c>
      <c r="N4" s="58">
        <f t="shared" si="0"/>
        <v>500</v>
      </c>
      <c r="O4" s="59">
        <f t="shared" si="1"/>
        <v>41.666666666666664</v>
      </c>
      <c r="Q4" s="45"/>
      <c r="R4" s="46"/>
    </row>
    <row r="5" spans="1:18" ht="30" customHeight="1">
      <c r="A5" s="18" t="s">
        <v>33</v>
      </c>
      <c r="B5" s="19" t="str">
        <f>LEFT(A5,5)</f>
        <v>Edafe</v>
      </c>
      <c r="C5" s="20" t="str">
        <f>RIGHT(A5,3)</f>
        <v>Joy</v>
      </c>
      <c r="D5" s="21">
        <v>38718</v>
      </c>
      <c r="E5" s="22" t="s">
        <v>34</v>
      </c>
      <c r="F5" s="27" t="s">
        <v>31</v>
      </c>
      <c r="G5" s="24">
        <v>44723</v>
      </c>
      <c r="H5" s="25">
        <v>44724</v>
      </c>
      <c r="I5" s="34" t="s">
        <v>23</v>
      </c>
      <c r="J5" s="35" t="s">
        <v>35</v>
      </c>
      <c r="K5" s="36"/>
      <c r="L5" s="56">
        <v>500</v>
      </c>
      <c r="M5" s="57">
        <v>200</v>
      </c>
      <c r="N5" s="58">
        <f t="shared" si="0"/>
        <v>700</v>
      </c>
      <c r="O5" s="59">
        <f t="shared" si="1"/>
        <v>58.333333333333336</v>
      </c>
      <c r="Q5" s="45"/>
      <c r="R5" s="46"/>
    </row>
    <row r="6" spans="1:18" ht="30" customHeight="1">
      <c r="A6" s="18" t="s">
        <v>36</v>
      </c>
      <c r="B6" s="19" t="str">
        <f>LEFT(A6,5)</f>
        <v>Edafe</v>
      </c>
      <c r="C6" s="20" t="str">
        <f>RIGHT(A6,6)</f>
        <v xml:space="preserve">Osato </v>
      </c>
      <c r="D6" s="21">
        <v>39606</v>
      </c>
      <c r="E6" s="22" t="s">
        <v>34</v>
      </c>
      <c r="F6" s="27" t="s">
        <v>31</v>
      </c>
      <c r="G6" s="24">
        <v>44723</v>
      </c>
      <c r="H6" s="25">
        <v>44724</v>
      </c>
      <c r="I6" s="34" t="s">
        <v>23</v>
      </c>
      <c r="J6" s="35" t="s">
        <v>37</v>
      </c>
      <c r="K6" s="36" t="s">
        <v>23</v>
      </c>
      <c r="L6" s="56">
        <v>150</v>
      </c>
      <c r="M6" s="57">
        <v>350</v>
      </c>
      <c r="N6" s="58">
        <f t="shared" si="0"/>
        <v>500</v>
      </c>
      <c r="O6" s="59">
        <f t="shared" si="1"/>
        <v>41.666666666666664</v>
      </c>
    </row>
    <row r="7" spans="1:18" ht="30" customHeight="1">
      <c r="A7" s="18" t="s">
        <v>38</v>
      </c>
      <c r="B7" s="19" t="str">
        <f>LEFT(A7,5)</f>
        <v>Edafe</v>
      </c>
      <c r="C7" s="20" t="str">
        <f>RIGHT(A7,6)</f>
        <v>Ufuoma</v>
      </c>
      <c r="D7" s="21">
        <v>29749</v>
      </c>
      <c r="E7" s="22" t="s">
        <v>39</v>
      </c>
      <c r="F7" s="27" t="s">
        <v>31</v>
      </c>
      <c r="G7" s="24">
        <v>44723</v>
      </c>
      <c r="H7" s="25">
        <v>44724</v>
      </c>
      <c r="I7" s="34" t="s">
        <v>23</v>
      </c>
      <c r="J7" s="35" t="s">
        <v>40</v>
      </c>
      <c r="K7" s="36" t="s">
        <v>23</v>
      </c>
      <c r="L7" s="56">
        <v>200</v>
      </c>
      <c r="M7" s="57">
        <v>250</v>
      </c>
      <c r="N7" s="58">
        <f t="shared" si="0"/>
        <v>450</v>
      </c>
      <c r="O7" s="59">
        <f t="shared" si="1"/>
        <v>37.5</v>
      </c>
      <c r="Q7" s="47" t="s">
        <v>41</v>
      </c>
      <c r="R7" s="48"/>
    </row>
    <row r="8" spans="1:18" ht="30" customHeight="1">
      <c r="A8" s="18" t="s">
        <v>42</v>
      </c>
      <c r="B8" s="19" t="str">
        <f>LEFT(A8,7)</f>
        <v>Ewemade</v>
      </c>
      <c r="C8" s="20" t="str">
        <f>RIGHT(A8,7)</f>
        <v xml:space="preserve">Winner </v>
      </c>
      <c r="D8" s="21">
        <v>37916</v>
      </c>
      <c r="E8" s="22" t="s">
        <v>21</v>
      </c>
      <c r="F8" s="27" t="s">
        <v>43</v>
      </c>
      <c r="G8" s="24">
        <v>44688</v>
      </c>
      <c r="H8" s="25">
        <v>44689</v>
      </c>
      <c r="I8" s="34" t="s">
        <v>23</v>
      </c>
      <c r="J8" s="35" t="s">
        <v>44</v>
      </c>
      <c r="K8" s="36" t="s">
        <v>23</v>
      </c>
      <c r="L8" s="56">
        <v>300</v>
      </c>
      <c r="M8" s="57">
        <v>450</v>
      </c>
      <c r="N8" s="58">
        <f t="shared" si="0"/>
        <v>750</v>
      </c>
      <c r="O8" s="59">
        <f t="shared" si="1"/>
        <v>62.5</v>
      </c>
      <c r="Q8" s="49" t="s">
        <v>25</v>
      </c>
      <c r="R8" s="50">
        <f>COUNTA(I2:I28)</f>
        <v>22</v>
      </c>
    </row>
    <row r="9" spans="1:18" ht="30" customHeight="1">
      <c r="A9" s="18" t="s">
        <v>45</v>
      </c>
      <c r="B9" s="19" t="str">
        <f>LEFT(A9,6)</f>
        <v>Festus</v>
      </c>
      <c r="C9" s="20" t="str">
        <f>RIGHT(A9,5)</f>
        <v>Ejiro</v>
      </c>
      <c r="D9" s="21">
        <v>39905</v>
      </c>
      <c r="E9" s="22" t="s">
        <v>39</v>
      </c>
      <c r="F9" s="23" t="s">
        <v>46</v>
      </c>
      <c r="G9" s="24">
        <v>44884</v>
      </c>
      <c r="H9" s="25">
        <v>44885</v>
      </c>
      <c r="I9" s="34" t="s">
        <v>47</v>
      </c>
      <c r="J9" s="35" t="s">
        <v>48</v>
      </c>
      <c r="K9" s="36" t="s">
        <v>23</v>
      </c>
      <c r="L9" s="56">
        <v>150</v>
      </c>
      <c r="M9" s="57">
        <v>250</v>
      </c>
      <c r="N9" s="58">
        <f t="shared" si="0"/>
        <v>400</v>
      </c>
      <c r="O9" s="59">
        <f t="shared" si="1"/>
        <v>33.333333333333336</v>
      </c>
      <c r="Q9" s="49" t="s">
        <v>29</v>
      </c>
      <c r="R9" s="50">
        <f>COUNTBLANK(I2:I28)</f>
        <v>5</v>
      </c>
    </row>
    <row r="10" spans="1:18" ht="30" customHeight="1">
      <c r="A10" s="18" t="s">
        <v>49</v>
      </c>
      <c r="B10" s="19" t="str">
        <f>LEFT(A10,6)</f>
        <v>Gideon</v>
      </c>
      <c r="C10" s="20" t="str">
        <f>RIGHT(A10,11)</f>
        <v>Ikponmwonsa</v>
      </c>
      <c r="D10" s="21">
        <v>26124</v>
      </c>
      <c r="E10" s="22" t="s">
        <v>21</v>
      </c>
      <c r="F10" s="23" t="s">
        <v>50</v>
      </c>
      <c r="G10" s="24">
        <v>44884</v>
      </c>
      <c r="H10" s="25">
        <v>44885</v>
      </c>
      <c r="I10" s="34" t="s">
        <v>23</v>
      </c>
      <c r="J10" s="35" t="s">
        <v>51</v>
      </c>
      <c r="K10" s="36"/>
      <c r="L10" s="56">
        <v>300</v>
      </c>
      <c r="M10" s="57">
        <v>150</v>
      </c>
      <c r="N10" s="58">
        <f t="shared" si="0"/>
        <v>450</v>
      </c>
      <c r="O10" s="59">
        <f t="shared" si="1"/>
        <v>37.5</v>
      </c>
    </row>
    <row r="11" spans="1:18" ht="30" customHeight="1">
      <c r="A11" s="18" t="s">
        <v>52</v>
      </c>
      <c r="B11" s="19" t="str">
        <f>LEFT(A11,5)</f>
        <v>Iloma</v>
      </c>
      <c r="C11" s="20" t="str">
        <f>RIGHT(A11,9)</f>
        <v xml:space="preserve">Pricilia </v>
      </c>
      <c r="D11" s="21">
        <v>37112</v>
      </c>
      <c r="E11" s="22" t="s">
        <v>34</v>
      </c>
      <c r="F11" s="23" t="s">
        <v>53</v>
      </c>
      <c r="G11" s="24">
        <v>44884</v>
      </c>
      <c r="H11" s="25">
        <v>44885</v>
      </c>
      <c r="I11" s="34" t="s">
        <v>23</v>
      </c>
      <c r="J11" s="35" t="s">
        <v>54</v>
      </c>
      <c r="K11" s="36" t="s">
        <v>23</v>
      </c>
      <c r="L11" s="56">
        <v>300</v>
      </c>
      <c r="M11" s="57">
        <v>200</v>
      </c>
      <c r="N11" s="58">
        <f t="shared" si="0"/>
        <v>500</v>
      </c>
      <c r="O11" s="59">
        <f t="shared" si="1"/>
        <v>41.666666666666664</v>
      </c>
    </row>
    <row r="12" spans="1:18" ht="30" customHeight="1">
      <c r="A12" s="18" t="s">
        <v>55</v>
      </c>
      <c r="B12" s="19" t="str">
        <f>LEFT(A12,6)</f>
        <v>Kelvin</v>
      </c>
      <c r="C12" s="20" t="str">
        <f>RIGHT(A12,4)</f>
        <v>Agho</v>
      </c>
      <c r="D12" s="21">
        <v>39579</v>
      </c>
      <c r="E12" s="22" t="s">
        <v>21</v>
      </c>
      <c r="F12" s="23" t="s">
        <v>56</v>
      </c>
      <c r="G12" s="24">
        <v>44919</v>
      </c>
      <c r="H12" s="25">
        <v>44920</v>
      </c>
      <c r="I12" s="34"/>
      <c r="J12" s="35" t="s">
        <v>57</v>
      </c>
      <c r="K12" s="36" t="s">
        <v>23</v>
      </c>
      <c r="L12" s="56">
        <v>457</v>
      </c>
      <c r="M12" s="57">
        <v>321</v>
      </c>
      <c r="N12" s="58">
        <f t="shared" si="0"/>
        <v>778</v>
      </c>
      <c r="O12" s="59">
        <f t="shared" si="1"/>
        <v>64.833333333333329</v>
      </c>
    </row>
    <row r="13" spans="1:18" ht="30" customHeight="1">
      <c r="A13" s="18" t="s">
        <v>58</v>
      </c>
      <c r="B13" s="19" t="str">
        <f>LEFT(A13,4)</f>
        <v>Mary</v>
      </c>
      <c r="C13" s="20" t="str">
        <f>RIGHT(A13,6)</f>
        <v>Victor</v>
      </c>
      <c r="D13" s="21">
        <v>34326</v>
      </c>
      <c r="E13" s="22" t="s">
        <v>34</v>
      </c>
      <c r="F13" s="27" t="s">
        <v>59</v>
      </c>
      <c r="G13" s="24">
        <v>44668</v>
      </c>
      <c r="H13" s="25">
        <v>44675</v>
      </c>
      <c r="I13" s="34" t="s">
        <v>23</v>
      </c>
      <c r="J13" s="35" t="s">
        <v>60</v>
      </c>
      <c r="K13" s="36" t="s">
        <v>23</v>
      </c>
      <c r="L13" s="56">
        <v>290</v>
      </c>
      <c r="M13" s="57">
        <v>310</v>
      </c>
      <c r="N13" s="58">
        <f t="shared" si="0"/>
        <v>600</v>
      </c>
      <c r="O13" s="59">
        <f t="shared" si="1"/>
        <v>50</v>
      </c>
    </row>
    <row r="14" spans="1:18" ht="30" customHeight="1">
      <c r="A14" s="18" t="s">
        <v>61</v>
      </c>
      <c r="B14" s="19" t="str">
        <f>LEFT(A14,5)</f>
        <v>Mercy</v>
      </c>
      <c r="C14" s="20" t="str">
        <f>RIGHT(A14,4)</f>
        <v>Dada</v>
      </c>
      <c r="D14" s="21">
        <v>38641</v>
      </c>
      <c r="E14" s="22" t="s">
        <v>34</v>
      </c>
      <c r="F14" s="23" t="s">
        <v>62</v>
      </c>
      <c r="G14" s="24">
        <v>44681</v>
      </c>
      <c r="H14" s="25">
        <v>44682</v>
      </c>
      <c r="I14" s="34" t="s">
        <v>23</v>
      </c>
      <c r="J14" s="35" t="s">
        <v>63</v>
      </c>
      <c r="K14" s="38"/>
      <c r="L14" s="56">
        <v>250</v>
      </c>
      <c r="M14" s="57">
        <v>160</v>
      </c>
      <c r="N14" s="58">
        <f t="shared" si="0"/>
        <v>410</v>
      </c>
      <c r="O14" s="59">
        <f t="shared" si="1"/>
        <v>34.166666666666664</v>
      </c>
    </row>
    <row r="15" spans="1:18" ht="30" customHeight="1">
      <c r="A15" s="18" t="s">
        <v>64</v>
      </c>
      <c r="B15" s="19" t="str">
        <f t="shared" ref="B15:B20" si="2">LEFT(A15,8)</f>
        <v>Okundaye</v>
      </c>
      <c r="C15" s="20" t="str">
        <f>RIGHT(A15,11)</f>
        <v xml:space="preserve">Confidence </v>
      </c>
      <c r="D15" s="21">
        <v>41584</v>
      </c>
      <c r="E15" s="22" t="s">
        <v>34</v>
      </c>
      <c r="F15" s="23" t="s">
        <v>65</v>
      </c>
      <c r="G15" s="24">
        <v>44793</v>
      </c>
      <c r="H15" s="25">
        <v>44794</v>
      </c>
      <c r="I15" s="34"/>
      <c r="J15" s="35" t="s">
        <v>66</v>
      </c>
      <c r="K15" s="38"/>
      <c r="L15" s="56">
        <v>100</v>
      </c>
      <c r="M15" s="57">
        <v>340</v>
      </c>
      <c r="N15" s="58">
        <f t="shared" si="0"/>
        <v>440</v>
      </c>
      <c r="O15" s="59">
        <f t="shared" si="1"/>
        <v>36.666666666666664</v>
      </c>
    </row>
    <row r="16" spans="1:18" ht="30" customHeight="1">
      <c r="A16" s="18" t="s">
        <v>67</v>
      </c>
      <c r="B16" s="19" t="str">
        <f t="shared" si="2"/>
        <v>okundaye</v>
      </c>
      <c r="C16" s="20" t="str">
        <f>RIGHT(A16,6)</f>
        <v>Umoren</v>
      </c>
      <c r="D16" s="21">
        <v>30554</v>
      </c>
      <c r="E16" s="22" t="s">
        <v>34</v>
      </c>
      <c r="F16" s="23" t="s">
        <v>65</v>
      </c>
      <c r="G16" s="24">
        <v>44919</v>
      </c>
      <c r="H16" s="25">
        <v>44920</v>
      </c>
      <c r="I16" s="34" t="s">
        <v>23</v>
      </c>
      <c r="J16" s="35" t="s">
        <v>68</v>
      </c>
      <c r="K16" s="36" t="s">
        <v>23</v>
      </c>
      <c r="L16" s="56">
        <v>180</v>
      </c>
      <c r="M16" s="57">
        <v>150</v>
      </c>
      <c r="N16" s="58">
        <f t="shared" si="0"/>
        <v>330</v>
      </c>
      <c r="O16" s="59">
        <f t="shared" si="1"/>
        <v>27.5</v>
      </c>
    </row>
    <row r="17" spans="1:15" ht="30" customHeight="1">
      <c r="A17" s="18" t="s">
        <v>69</v>
      </c>
      <c r="B17" s="19" t="str">
        <f t="shared" si="2"/>
        <v>Omoigui,</v>
      </c>
      <c r="C17" s="20" t="str">
        <f>RIGHT(A17,9)</f>
        <v>Benedicta</v>
      </c>
      <c r="D17" s="21">
        <v>40234</v>
      </c>
      <c r="E17" s="22" t="s">
        <v>34</v>
      </c>
      <c r="F17" s="27" t="s">
        <v>70</v>
      </c>
      <c r="G17" s="24">
        <v>44822</v>
      </c>
      <c r="H17" s="25">
        <v>44829</v>
      </c>
      <c r="I17" s="34" t="s">
        <v>23</v>
      </c>
      <c r="J17" s="35" t="s">
        <v>71</v>
      </c>
      <c r="K17" s="36" t="s">
        <v>23</v>
      </c>
      <c r="L17" s="56">
        <v>350</v>
      </c>
      <c r="M17" s="57">
        <v>360</v>
      </c>
      <c r="N17" s="58">
        <f t="shared" si="0"/>
        <v>710</v>
      </c>
      <c r="O17" s="59">
        <f t="shared" si="1"/>
        <v>59.166666666666664</v>
      </c>
    </row>
    <row r="18" spans="1:15" ht="30" customHeight="1">
      <c r="A18" s="18" t="s">
        <v>72</v>
      </c>
      <c r="B18" s="19" t="str">
        <f t="shared" si="2"/>
        <v>Omoigui,</v>
      </c>
      <c r="C18" s="20" t="str">
        <f>RIGHT(A18,7)</f>
        <v xml:space="preserve">Monday </v>
      </c>
      <c r="D18" s="21">
        <v>28611</v>
      </c>
      <c r="E18" s="22" t="s">
        <v>21</v>
      </c>
      <c r="F18" s="27" t="s">
        <v>70</v>
      </c>
      <c r="G18" s="24">
        <v>44787</v>
      </c>
      <c r="H18" s="25">
        <v>44794</v>
      </c>
      <c r="I18" s="34" t="s">
        <v>23</v>
      </c>
      <c r="J18" s="35" t="s">
        <v>73</v>
      </c>
      <c r="K18" s="36" t="s">
        <v>23</v>
      </c>
      <c r="L18" s="56">
        <v>600</v>
      </c>
      <c r="M18" s="57">
        <v>200</v>
      </c>
      <c r="N18" s="58">
        <f t="shared" si="0"/>
        <v>800</v>
      </c>
      <c r="O18" s="59">
        <f t="shared" si="1"/>
        <v>66.666666666666671</v>
      </c>
    </row>
    <row r="19" spans="1:15" ht="30" customHeight="1">
      <c r="A19" s="18" t="s">
        <v>74</v>
      </c>
      <c r="B19" s="19" t="str">
        <f t="shared" si="2"/>
        <v>Omoigui,</v>
      </c>
      <c r="C19" s="20" t="str">
        <f>RIGHT(A19,6)</f>
        <v xml:space="preserve">Peace </v>
      </c>
      <c r="D19" s="21">
        <v>40928</v>
      </c>
      <c r="E19" s="22" t="s">
        <v>34</v>
      </c>
      <c r="F19" s="27" t="s">
        <v>70</v>
      </c>
      <c r="G19" s="24">
        <v>44822</v>
      </c>
      <c r="H19" s="25">
        <v>44829</v>
      </c>
      <c r="I19" s="34" t="s">
        <v>23</v>
      </c>
      <c r="J19" s="35" t="s">
        <v>75</v>
      </c>
      <c r="K19" s="38"/>
      <c r="L19" s="56">
        <v>300</v>
      </c>
      <c r="M19" s="57">
        <v>200</v>
      </c>
      <c r="N19" s="58">
        <f t="shared" si="0"/>
        <v>500</v>
      </c>
      <c r="O19" s="59">
        <f t="shared" si="1"/>
        <v>41.666666666666664</v>
      </c>
    </row>
    <row r="20" spans="1:15" ht="30" customHeight="1">
      <c r="A20" s="18" t="s">
        <v>76</v>
      </c>
      <c r="B20" s="28" t="str">
        <f t="shared" si="2"/>
        <v>Omoigui,</v>
      </c>
      <c r="C20" s="20" t="str">
        <f>RIGHT(A20,5)</f>
        <v>Tessy</v>
      </c>
      <c r="D20" s="21">
        <v>39581</v>
      </c>
      <c r="E20" s="22" t="s">
        <v>34</v>
      </c>
      <c r="F20" s="27" t="s">
        <v>70</v>
      </c>
      <c r="G20" s="24">
        <v>44822</v>
      </c>
      <c r="H20" s="25">
        <v>44829</v>
      </c>
      <c r="I20" s="34" t="s">
        <v>23</v>
      </c>
      <c r="J20" s="35" t="s">
        <v>77</v>
      </c>
      <c r="K20" s="36" t="s">
        <v>23</v>
      </c>
      <c r="L20" s="56">
        <v>200</v>
      </c>
      <c r="M20" s="57">
        <v>250</v>
      </c>
      <c r="N20" s="58">
        <f t="shared" si="0"/>
        <v>450</v>
      </c>
      <c r="O20" s="59">
        <f t="shared" si="1"/>
        <v>37.5</v>
      </c>
    </row>
    <row r="21" spans="1:15" ht="30" customHeight="1">
      <c r="A21" s="18" t="s">
        <v>78</v>
      </c>
      <c r="B21" s="19" t="str">
        <f>LEFT(A21,13)</f>
        <v>Osariyekemwen</v>
      </c>
      <c r="C21" s="20" t="str">
        <f>RIGHT(A21,9)</f>
        <v xml:space="preserve">Emmanuel </v>
      </c>
      <c r="D21" s="21">
        <v>39555</v>
      </c>
      <c r="E21" s="22" t="s">
        <v>21</v>
      </c>
      <c r="F21" s="23" t="s">
        <v>79</v>
      </c>
      <c r="G21" s="24">
        <v>44793</v>
      </c>
      <c r="H21" s="25">
        <v>41142</v>
      </c>
      <c r="I21" s="34"/>
      <c r="J21" s="35" t="s">
        <v>80</v>
      </c>
      <c r="K21" s="36" t="s">
        <v>23</v>
      </c>
      <c r="L21" s="56">
        <v>300</v>
      </c>
      <c r="M21" s="57">
        <v>300</v>
      </c>
      <c r="N21" s="58">
        <f t="shared" si="0"/>
        <v>600</v>
      </c>
      <c r="O21" s="59">
        <f t="shared" si="1"/>
        <v>50</v>
      </c>
    </row>
    <row r="22" spans="1:15" ht="30" customHeight="1">
      <c r="A22" s="18" t="s">
        <v>81</v>
      </c>
      <c r="B22" s="19" t="str">
        <f>LEFT(A22,5)</f>
        <v>Osasu</v>
      </c>
      <c r="C22" s="20" t="str">
        <f>RIGHT(A22,6)</f>
        <v>Ogbebo</v>
      </c>
      <c r="D22" s="21">
        <v>40883</v>
      </c>
      <c r="E22" s="22" t="s">
        <v>21</v>
      </c>
      <c r="F22" s="23" t="s">
        <v>79</v>
      </c>
      <c r="G22" s="24">
        <v>44793</v>
      </c>
      <c r="H22" s="25">
        <v>44794</v>
      </c>
      <c r="I22" s="34" t="s">
        <v>23</v>
      </c>
      <c r="J22" s="35" t="s">
        <v>82</v>
      </c>
      <c r="K22" s="38"/>
      <c r="L22" s="56">
        <v>450</v>
      </c>
      <c r="M22" s="57">
        <v>500</v>
      </c>
      <c r="N22" s="58">
        <f t="shared" si="0"/>
        <v>950</v>
      </c>
      <c r="O22" s="59">
        <f t="shared" si="1"/>
        <v>79.166666666666671</v>
      </c>
    </row>
    <row r="23" spans="1:15" ht="30" customHeight="1">
      <c r="A23" s="18" t="s">
        <v>83</v>
      </c>
      <c r="B23" s="19" t="str">
        <f>LEFT(A23,13)</f>
        <v xml:space="preserve">Osazemwinde, </v>
      </c>
      <c r="C23" s="20" t="str">
        <f>RIGHT(A23,6)</f>
        <v>Festus</v>
      </c>
      <c r="D23" s="21">
        <v>23747</v>
      </c>
      <c r="E23" s="22" t="s">
        <v>21</v>
      </c>
      <c r="F23" s="23" t="s">
        <v>65</v>
      </c>
      <c r="G23" s="24">
        <v>44787</v>
      </c>
      <c r="H23" s="25">
        <v>44808</v>
      </c>
      <c r="I23" s="34"/>
      <c r="J23" s="35" t="s">
        <v>84</v>
      </c>
      <c r="K23" s="36" t="s">
        <v>23</v>
      </c>
      <c r="L23" s="56">
        <v>250</v>
      </c>
      <c r="M23" s="57">
        <v>100</v>
      </c>
      <c r="N23" s="58">
        <f t="shared" si="0"/>
        <v>350</v>
      </c>
      <c r="O23" s="59">
        <f t="shared" si="1"/>
        <v>29.166666666666668</v>
      </c>
    </row>
    <row r="24" spans="1:15" ht="30" customHeight="1">
      <c r="A24" s="18" t="s">
        <v>85</v>
      </c>
      <c r="B24" s="19" t="str">
        <f>LEFT(A24,4)</f>
        <v>Shed</v>
      </c>
      <c r="C24" s="20" t="str">
        <f>RIGHT(A24,6)</f>
        <v>Edobor</v>
      </c>
      <c r="D24" s="21">
        <v>37838</v>
      </c>
      <c r="E24" s="22" t="s">
        <v>21</v>
      </c>
      <c r="F24" s="29" t="s">
        <v>86</v>
      </c>
      <c r="G24" s="24">
        <v>44884</v>
      </c>
      <c r="H24" s="25">
        <v>44885</v>
      </c>
      <c r="I24" s="34" t="s">
        <v>23</v>
      </c>
      <c r="J24" s="35" t="s">
        <v>87</v>
      </c>
      <c r="K24" s="38"/>
      <c r="L24" s="56">
        <v>600</v>
      </c>
      <c r="M24" s="57">
        <v>200</v>
      </c>
      <c r="N24" s="58">
        <f t="shared" si="0"/>
        <v>800</v>
      </c>
      <c r="O24" s="59">
        <f t="shared" si="1"/>
        <v>66.666666666666671</v>
      </c>
    </row>
    <row r="25" spans="1:15" ht="30" customHeight="1">
      <c r="A25" s="18" t="s">
        <v>88</v>
      </c>
      <c r="B25" s="19" t="str">
        <f>LEFT(A25,6)</f>
        <v>Utiyen</v>
      </c>
      <c r="C25" s="20" t="str">
        <f>RIGHT(A25,9)</f>
        <v xml:space="preserve">ThankGod </v>
      </c>
      <c r="D25" s="21">
        <v>38252</v>
      </c>
      <c r="E25" s="22" t="s">
        <v>21</v>
      </c>
      <c r="F25" s="23" t="s">
        <v>89</v>
      </c>
      <c r="G25" s="24">
        <v>44842</v>
      </c>
      <c r="H25" s="25">
        <v>44850</v>
      </c>
      <c r="I25" s="34" t="s">
        <v>47</v>
      </c>
      <c r="J25" s="35" t="s">
        <v>90</v>
      </c>
      <c r="K25" s="36" t="s">
        <v>23</v>
      </c>
      <c r="L25" s="56">
        <v>200</v>
      </c>
      <c r="M25" s="57">
        <v>300</v>
      </c>
      <c r="N25" s="58">
        <f t="shared" si="0"/>
        <v>500</v>
      </c>
      <c r="O25" s="59">
        <f t="shared" si="1"/>
        <v>41.666666666666664</v>
      </c>
    </row>
    <row r="26" spans="1:15" ht="30" customHeight="1">
      <c r="A26" s="18" t="s">
        <v>91</v>
      </c>
      <c r="B26" s="19" t="str">
        <f>LEFT(A26,4)</f>
        <v>Uzuh</v>
      </c>
      <c r="C26" s="20" t="str">
        <f>RIGHT(A26,12)</f>
        <v>Oghaleoghene</v>
      </c>
      <c r="D26" s="21">
        <v>40752</v>
      </c>
      <c r="E26" s="22" t="s">
        <v>34</v>
      </c>
      <c r="F26" s="30" t="s">
        <v>92</v>
      </c>
      <c r="G26" s="24">
        <v>44668</v>
      </c>
      <c r="H26" s="25">
        <v>44682</v>
      </c>
      <c r="I26" s="34" t="s">
        <v>23</v>
      </c>
      <c r="J26" s="35" t="s">
        <v>93</v>
      </c>
      <c r="K26" s="36" t="s">
        <v>23</v>
      </c>
      <c r="L26" s="56">
        <v>100</v>
      </c>
      <c r="M26" s="57">
        <v>180</v>
      </c>
      <c r="N26" s="58">
        <f t="shared" si="0"/>
        <v>280</v>
      </c>
      <c r="O26" s="59">
        <f t="shared" si="1"/>
        <v>23.333333333333332</v>
      </c>
    </row>
    <row r="27" spans="1:15" ht="30" customHeight="1">
      <c r="A27" s="18" t="s">
        <v>94</v>
      </c>
      <c r="B27" s="19" t="str">
        <f>LEFT(A27,6)</f>
        <v>Victor</v>
      </c>
      <c r="C27" s="20" t="str">
        <f>RIGHT(A27,10)</f>
        <v xml:space="preserve">Blessing. </v>
      </c>
      <c r="D27" s="21">
        <v>39090</v>
      </c>
      <c r="E27" s="22" t="s">
        <v>34</v>
      </c>
      <c r="F27" s="23" t="s">
        <v>95</v>
      </c>
      <c r="G27" s="24">
        <v>44737</v>
      </c>
      <c r="H27" s="25">
        <v>44752</v>
      </c>
      <c r="I27" s="34" t="s">
        <v>23</v>
      </c>
      <c r="J27" s="35" t="s">
        <v>96</v>
      </c>
      <c r="K27" s="36" t="s">
        <v>23</v>
      </c>
      <c r="L27" s="56">
        <v>300</v>
      </c>
      <c r="M27" s="57">
        <v>200</v>
      </c>
      <c r="N27" s="58">
        <f t="shared" si="0"/>
        <v>500</v>
      </c>
      <c r="O27" s="59">
        <f t="shared" si="1"/>
        <v>41.666666666666664</v>
      </c>
    </row>
    <row r="28" spans="1:15" ht="30" customHeight="1">
      <c r="A28" s="18" t="s">
        <v>97</v>
      </c>
      <c r="B28" s="19" t="str">
        <f>LEFT(A28,10)</f>
        <v xml:space="preserve">Will Otie </v>
      </c>
      <c r="C28" s="20" t="str">
        <f>RIGHT(A28,5)</f>
        <v>Agbor</v>
      </c>
      <c r="D28" s="21">
        <v>41654</v>
      </c>
      <c r="E28" s="22" t="s">
        <v>21</v>
      </c>
      <c r="F28" s="27" t="s">
        <v>59</v>
      </c>
      <c r="G28" s="24">
        <v>44668</v>
      </c>
      <c r="H28" s="25">
        <v>44675</v>
      </c>
      <c r="I28" s="34"/>
      <c r="J28" s="35" t="s">
        <v>98</v>
      </c>
      <c r="K28" s="38"/>
      <c r="L28" s="56">
        <v>290</v>
      </c>
      <c r="M28" s="57">
        <v>280</v>
      </c>
      <c r="N28" s="58">
        <f t="shared" si="0"/>
        <v>570</v>
      </c>
      <c r="O28" s="59">
        <f t="shared" si="1"/>
        <v>47.5</v>
      </c>
    </row>
  </sheetData>
  <sheetProtection sheet="1" objects="1" scenarios="1" selectLockedCells="1"/>
  <sortState xmlns:xlrd2="http://schemas.microsoft.com/office/spreadsheetml/2017/richdata2" ref="A2:J28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B3:G13"/>
  <sheetViews>
    <sheetView workbookViewId="0">
      <selection activeCell="G7" sqref="G7"/>
    </sheetView>
  </sheetViews>
  <sheetFormatPr defaultColWidth="9" defaultRowHeight="14.25"/>
  <cols>
    <col min="1" max="1" width="9" style="1"/>
    <col min="2" max="2" width="18" style="1" customWidth="1"/>
    <col min="3" max="3" width="10" style="1" customWidth="1"/>
    <col min="4" max="4" width="40.625" style="1" customWidth="1"/>
    <col min="5" max="5" width="11.625" style="1" customWidth="1"/>
    <col min="6" max="6" width="27.25" style="1" customWidth="1"/>
    <col min="7" max="16384" width="9" style="1"/>
  </cols>
  <sheetData>
    <row r="3" spans="2:7" ht="20.25">
      <c r="D3" s="2" t="s">
        <v>99</v>
      </c>
    </row>
    <row r="4" spans="2:7" ht="18">
      <c r="B4" s="3"/>
      <c r="C4" s="3"/>
      <c r="D4" s="4" t="s">
        <v>20</v>
      </c>
      <c r="E4" s="3"/>
      <c r="F4" s="3"/>
      <c r="G4" s="3"/>
    </row>
    <row r="5" spans="2:7">
      <c r="B5" s="3"/>
      <c r="C5" s="3"/>
      <c r="D5" s="3"/>
      <c r="E5" s="3"/>
      <c r="F5" s="3"/>
      <c r="G5" s="3"/>
    </row>
    <row r="6" spans="2:7" ht="20.25">
      <c r="B6" s="61" t="s">
        <v>109</v>
      </c>
      <c r="C6" s="5"/>
      <c r="D6" s="6" t="s">
        <v>100</v>
      </c>
      <c r="E6" s="7"/>
      <c r="F6" s="6" t="s">
        <v>101</v>
      </c>
      <c r="G6" s="8"/>
    </row>
    <row r="7" spans="2:7" ht="36">
      <c r="B7" s="9" t="str">
        <f>VLOOKUP(D4,Converts,9,FALSE)</f>
        <v>Yes</v>
      </c>
      <c r="C7" s="10"/>
      <c r="D7" s="11" t="str">
        <f>VLOOKUP(D4,Converts,5,FALSE)</f>
        <v xml:space="preserve">Male </v>
      </c>
      <c r="E7" s="10"/>
      <c r="F7" s="12" t="str">
        <f>VLOOKUP(D4,Converts,6,FALSE)</f>
        <v xml:space="preserve">Oluku, Benin city </v>
      </c>
      <c r="G7" s="8"/>
    </row>
    <row r="8" spans="2:7" ht="15">
      <c r="B8" s="13"/>
      <c r="C8" s="13"/>
      <c r="D8" s="13"/>
      <c r="E8" s="13"/>
      <c r="F8" s="13"/>
      <c r="G8" s="8"/>
    </row>
    <row r="9" spans="2:7">
      <c r="B9" s="5"/>
      <c r="C9" s="5"/>
      <c r="D9" s="5"/>
      <c r="E9" s="5"/>
      <c r="F9" s="5"/>
      <c r="G9" s="8"/>
    </row>
    <row r="10" spans="2:7">
      <c r="B10" s="5"/>
      <c r="C10" s="5"/>
      <c r="D10" s="5"/>
      <c r="E10" s="5"/>
      <c r="F10" s="5"/>
      <c r="G10" s="8"/>
    </row>
    <row r="11" spans="2:7" ht="20.25">
      <c r="B11" s="6" t="s">
        <v>102</v>
      </c>
      <c r="C11" s="14"/>
      <c r="D11" s="6" t="s">
        <v>103</v>
      </c>
      <c r="E11" s="14"/>
      <c r="F11" s="6" t="s">
        <v>104</v>
      </c>
      <c r="G11" s="8"/>
    </row>
    <row r="12" spans="2:7" ht="18">
      <c r="B12" s="9">
        <f>VLOOKUP(D4,Converts,7,FALSE)</f>
        <v>44758</v>
      </c>
      <c r="C12" s="10"/>
      <c r="D12" s="9">
        <f>VLOOKUP(D4,Converts,8,FALSE)</f>
        <v>44759</v>
      </c>
      <c r="E12" s="10"/>
      <c r="F12" s="11" t="str">
        <f>VLOOKUP(D4,Converts,10,FALSE)</f>
        <v>096-0015-365A</v>
      </c>
      <c r="G12" s="8"/>
    </row>
    <row r="13" spans="2:7">
      <c r="B13" s="3"/>
      <c r="C13" s="3"/>
      <c r="D13" s="3"/>
      <c r="E13" s="3"/>
      <c r="F13" s="3"/>
      <c r="G13" s="3"/>
    </row>
  </sheetData>
  <sheetProtection sheet="1" objects="1" scenarios="1" selectLockedCells="1"/>
  <dataValidations count="1">
    <dataValidation type="list" allowBlank="1" showInputMessage="1" showErrorMessage="1" promptTitle="Select Names" prompt="Select Names" sqref="D4" xr:uid="{00000000-0002-0000-0200-000000000000}">
      <formula1>Convert_Names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CF7D-F6D4-4F6B-BFB0-C371A570CA39}">
  <sheetPr>
    <tabColor theme="3" tint="-0.499984740745262"/>
  </sheetPr>
  <dimension ref="A3:C31"/>
  <sheetViews>
    <sheetView showGridLines="0" workbookViewId="0">
      <selection activeCell="B9" sqref="B9"/>
    </sheetView>
  </sheetViews>
  <sheetFormatPr defaultRowHeight="14.25"/>
  <cols>
    <col min="1" max="1" width="27.875" bestFit="1" customWidth="1"/>
    <col min="2" max="2" width="17.375" bestFit="1" customWidth="1"/>
    <col min="3" max="3" width="24.75" bestFit="1" customWidth="1"/>
    <col min="4" max="4" width="6.875" bestFit="1" customWidth="1"/>
    <col min="5" max="5" width="24.75" bestFit="1" customWidth="1"/>
    <col min="6" max="6" width="4.375" bestFit="1" customWidth="1"/>
    <col min="7" max="7" width="6.875" bestFit="1" customWidth="1"/>
    <col min="8" max="8" width="22.5" bestFit="1" customWidth="1"/>
    <col min="9" max="9" width="30" bestFit="1" customWidth="1"/>
    <col min="10" max="54" width="29.5" bestFit="1" customWidth="1"/>
    <col min="55" max="55" width="22.5" bestFit="1" customWidth="1"/>
    <col min="56" max="56" width="30" bestFit="1" customWidth="1"/>
  </cols>
  <sheetData>
    <row r="3" spans="1:3">
      <c r="A3" s="54" t="s">
        <v>106</v>
      </c>
      <c r="B3" t="s">
        <v>105</v>
      </c>
      <c r="C3" t="s">
        <v>108</v>
      </c>
    </row>
    <row r="4" spans="1:3">
      <c r="A4" s="55" t="s">
        <v>20</v>
      </c>
      <c r="B4" s="60">
        <v>500</v>
      </c>
      <c r="C4" s="60">
        <v>41.666666666666664</v>
      </c>
    </row>
    <row r="5" spans="1:3">
      <c r="A5" s="55" t="s">
        <v>26</v>
      </c>
      <c r="B5" s="60">
        <v>1300</v>
      </c>
      <c r="C5" s="60">
        <v>108.33333333333333</v>
      </c>
    </row>
    <row r="6" spans="1:3">
      <c r="A6" s="55" t="s">
        <v>30</v>
      </c>
      <c r="B6" s="60">
        <v>500</v>
      </c>
      <c r="C6" s="60">
        <v>41.666666666666664</v>
      </c>
    </row>
    <row r="7" spans="1:3">
      <c r="A7" s="55" t="s">
        <v>33</v>
      </c>
      <c r="B7" s="60">
        <v>700</v>
      </c>
      <c r="C7" s="60">
        <v>58.333333333333336</v>
      </c>
    </row>
    <row r="8" spans="1:3">
      <c r="A8" s="55" t="s">
        <v>36</v>
      </c>
      <c r="B8" s="60">
        <v>500</v>
      </c>
      <c r="C8" s="60">
        <v>41.666666666666664</v>
      </c>
    </row>
    <row r="9" spans="1:3">
      <c r="A9" s="55" t="s">
        <v>38</v>
      </c>
      <c r="B9" s="60">
        <v>450</v>
      </c>
      <c r="C9" s="60">
        <v>37.5</v>
      </c>
    </row>
    <row r="10" spans="1:3">
      <c r="A10" s="55" t="s">
        <v>42</v>
      </c>
      <c r="B10" s="60">
        <v>750</v>
      </c>
      <c r="C10" s="60">
        <v>62.5</v>
      </c>
    </row>
    <row r="11" spans="1:3">
      <c r="A11" s="55" t="s">
        <v>45</v>
      </c>
      <c r="B11" s="60">
        <v>400</v>
      </c>
      <c r="C11" s="60">
        <v>33.333333333333336</v>
      </c>
    </row>
    <row r="12" spans="1:3">
      <c r="A12" s="55" t="s">
        <v>49</v>
      </c>
      <c r="B12" s="60">
        <v>450</v>
      </c>
      <c r="C12" s="60">
        <v>37.5</v>
      </c>
    </row>
    <row r="13" spans="1:3">
      <c r="A13" s="55" t="s">
        <v>52</v>
      </c>
      <c r="B13" s="60">
        <v>500</v>
      </c>
      <c r="C13" s="60">
        <v>41.666666666666664</v>
      </c>
    </row>
    <row r="14" spans="1:3">
      <c r="A14" s="55" t="s">
        <v>55</v>
      </c>
      <c r="B14" s="60">
        <v>778</v>
      </c>
      <c r="C14" s="60">
        <v>64.833333333333329</v>
      </c>
    </row>
    <row r="15" spans="1:3">
      <c r="A15" s="55" t="s">
        <v>58</v>
      </c>
      <c r="B15" s="60">
        <v>600</v>
      </c>
      <c r="C15" s="60">
        <v>50</v>
      </c>
    </row>
    <row r="16" spans="1:3">
      <c r="A16" s="55" t="s">
        <v>61</v>
      </c>
      <c r="B16" s="60">
        <v>410</v>
      </c>
      <c r="C16" s="60">
        <v>34.166666666666664</v>
      </c>
    </row>
    <row r="17" spans="1:3">
      <c r="A17" s="55" t="s">
        <v>64</v>
      </c>
      <c r="B17" s="60">
        <v>440</v>
      </c>
      <c r="C17" s="60">
        <v>36.666666666666664</v>
      </c>
    </row>
    <row r="18" spans="1:3">
      <c r="A18" s="55" t="s">
        <v>67</v>
      </c>
      <c r="B18" s="60">
        <v>330</v>
      </c>
      <c r="C18" s="60">
        <v>27.5</v>
      </c>
    </row>
    <row r="19" spans="1:3">
      <c r="A19" s="55" t="s">
        <v>69</v>
      </c>
      <c r="B19" s="60">
        <v>710</v>
      </c>
      <c r="C19" s="60">
        <v>59.166666666666664</v>
      </c>
    </row>
    <row r="20" spans="1:3">
      <c r="A20" s="55" t="s">
        <v>72</v>
      </c>
      <c r="B20" s="60">
        <v>800</v>
      </c>
      <c r="C20" s="60">
        <v>66.666666666666671</v>
      </c>
    </row>
    <row r="21" spans="1:3">
      <c r="A21" s="55" t="s">
        <v>74</v>
      </c>
      <c r="B21" s="60">
        <v>500</v>
      </c>
      <c r="C21" s="60">
        <v>41.666666666666664</v>
      </c>
    </row>
    <row r="22" spans="1:3">
      <c r="A22" s="55" t="s">
        <v>76</v>
      </c>
      <c r="B22" s="60">
        <v>450</v>
      </c>
      <c r="C22" s="60">
        <v>37.5</v>
      </c>
    </row>
    <row r="23" spans="1:3">
      <c r="A23" s="55" t="s">
        <v>78</v>
      </c>
      <c r="B23" s="60">
        <v>600</v>
      </c>
      <c r="C23" s="60">
        <v>50</v>
      </c>
    </row>
    <row r="24" spans="1:3">
      <c r="A24" s="55" t="s">
        <v>81</v>
      </c>
      <c r="B24" s="60">
        <v>950</v>
      </c>
      <c r="C24" s="60">
        <v>79.166666666666671</v>
      </c>
    </row>
    <row r="25" spans="1:3">
      <c r="A25" s="55" t="s">
        <v>83</v>
      </c>
      <c r="B25" s="60">
        <v>350</v>
      </c>
      <c r="C25" s="60">
        <v>29.166666666666668</v>
      </c>
    </row>
    <row r="26" spans="1:3">
      <c r="A26" s="55" t="s">
        <v>85</v>
      </c>
      <c r="B26" s="60">
        <v>800</v>
      </c>
      <c r="C26" s="60">
        <v>66.666666666666671</v>
      </c>
    </row>
    <row r="27" spans="1:3">
      <c r="A27" s="55" t="s">
        <v>88</v>
      </c>
      <c r="B27" s="60">
        <v>500</v>
      </c>
      <c r="C27" s="60">
        <v>41.666666666666664</v>
      </c>
    </row>
    <row r="28" spans="1:3">
      <c r="A28" s="55" t="s">
        <v>91</v>
      </c>
      <c r="B28" s="60">
        <v>280</v>
      </c>
      <c r="C28" s="60">
        <v>23.333333333333332</v>
      </c>
    </row>
    <row r="29" spans="1:3">
      <c r="A29" s="55" t="s">
        <v>94</v>
      </c>
      <c r="B29" s="60">
        <v>500</v>
      </c>
      <c r="C29" s="60">
        <v>41.666666666666664</v>
      </c>
    </row>
    <row r="30" spans="1:3">
      <c r="A30" s="55" t="s">
        <v>97</v>
      </c>
      <c r="B30" s="60">
        <v>570</v>
      </c>
      <c r="C30" s="60">
        <v>47.5</v>
      </c>
    </row>
    <row r="31" spans="1:3">
      <c r="A31" s="55" t="s">
        <v>107</v>
      </c>
      <c r="B31" s="60">
        <v>15618</v>
      </c>
      <c r="C31" s="60">
        <v>1301.5</v>
      </c>
    </row>
  </sheetData>
  <sheetProtection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"/>
  <sheetViews>
    <sheetView showGridLines="0" tabSelected="1" workbookViewId="0">
      <selection activeCell="P10" sqref="P10"/>
    </sheetView>
  </sheetViews>
  <sheetFormatPr defaultColWidth="9" defaultRowHeight="14.25"/>
  <sheetData/>
  <sheetProtection sheet="1" objects="1" scenarios="1" select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C10"/>
  <sheetViews>
    <sheetView showGridLines="0" topLeftCell="B1" workbookViewId="0"/>
  </sheetViews>
  <sheetFormatPr defaultColWidth="0" defaultRowHeight="19.899999999999999" customHeight="1" zeroHeight="1"/>
  <cols>
    <col min="1" max="1" width="4.75" style="51" customWidth="1"/>
    <col min="2" max="2" width="70.75" style="51" customWidth="1"/>
    <col min="3" max="3" width="4.75" style="51" customWidth="1"/>
    <col min="4" max="16384" width="10.75" style="51" hidden="1"/>
  </cols>
  <sheetData>
    <row r="1" spans="1:2" ht="19.899999999999999" customHeight="1">
      <c r="A1" s="52"/>
    </row>
    <row r="2" spans="1:2" ht="30" customHeight="1">
      <c r="B2" s="53" t="s">
        <v>0</v>
      </c>
    </row>
    <row r="3" spans="1:2" ht="19.899999999999999" customHeight="1"/>
    <row r="4" spans="1:2" ht="19.899999999999999" customHeight="1">
      <c r="B4" s="51" t="s">
        <v>1</v>
      </c>
    </row>
    <row r="5" spans="1:2" ht="19.899999999999999" customHeight="1"/>
    <row r="6" spans="1:2" ht="19.899999999999999" customHeight="1">
      <c r="B6" s="51" t="s">
        <v>2</v>
      </c>
    </row>
    <row r="7" spans="1:2" ht="19.899999999999999" customHeight="1"/>
    <row r="8" spans="1:2" ht="19.899999999999999" customHeight="1">
      <c r="B8" s="51" t="s">
        <v>3</v>
      </c>
    </row>
    <row r="9" spans="1:2" ht="19.899999999999999" customHeight="1"/>
    <row r="10" spans="1:2" ht="19.899999999999999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Convert Details</vt:lpstr>
      <vt:lpstr>Lookup Dashboard</vt:lpstr>
      <vt:lpstr>PivotTable</vt:lpstr>
      <vt:lpstr>Chart</vt:lpstr>
      <vt:lpstr>BUS115_Coversheet</vt:lpstr>
      <vt:lpstr>Address</vt:lpstr>
      <vt:lpstr>Baptism_Date</vt:lpstr>
      <vt:lpstr>Birth_Date</vt:lpstr>
      <vt:lpstr>Confirmation_Date</vt:lpstr>
      <vt:lpstr>Convert_Names</vt:lpstr>
      <vt:lpstr>Converts</vt:lpstr>
      <vt:lpstr>Gender</vt:lpstr>
      <vt:lpstr>Record_nUMBER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ESE C. UMOEKA</cp:lastModifiedBy>
  <dcterms:created xsi:type="dcterms:W3CDTF">2021-09-16T13:34:00Z</dcterms:created>
  <dcterms:modified xsi:type="dcterms:W3CDTF">2023-05-31T21:28:38Z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F01A4329BA9B453DA31182D3FFE42812</vt:lpwstr>
  </property>
  <property fmtid="{D5CDD505-2E9C-101B-9397-08002B2CF9AE}" pid="3" name="KSOProductBuildVer">
    <vt:lpwstr>1033-11.2.0.11513</vt:lpwstr>
  </property>
</Properties>
</file>