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E C. UMOEKA\Documents\Ese Personal\BYU-Pathway\"/>
    </mc:Choice>
  </mc:AlternateContent>
  <xr:revisionPtr revIDLastSave="0" documentId="13_ncr:1_{2BC7F65B-EE00-42A9-81D2-8C9D35DC31BD}" xr6:coauthVersionLast="47" xr6:coauthVersionMax="47" xr10:uidLastSave="{00000000-0000-0000-0000-000000000000}"/>
  <bookViews>
    <workbookView xWindow="-120" yWindow="-120" windowWidth="20730" windowHeight="11760" xr2:uid="{DD48EB59-D422-440A-B3D8-B7024E933AC0}"/>
  </bookViews>
  <sheets>
    <sheet name="Calls Data" sheetId="2" r:id="rId1"/>
    <sheet name="Recommendations" sheetId="3" r:id="rId2"/>
    <sheet name="Calls Charts" sheetId="4" r:id="rId3"/>
    <sheet name="Call Dashboard" sheetId="5" r:id="rId4"/>
  </sheets>
  <definedNames>
    <definedName name="BUS_115_CID" hidden="1">"SPRING_2023"</definedName>
    <definedName name="Call_Data">'Calls Data'!$A$1:$E$86</definedName>
    <definedName name="FA22_BUS_115_CID" hidden="1">"FALL_2022"</definedName>
    <definedName name="Month">'Calls Data'!$A$2:$A$86</definedName>
    <definedName name="SP22_BUS_115_CID" hidden="1">"SPRING_2022"</definedName>
    <definedName name="SP23_BUS_115_CID" hidden="1">"SPRING_2023"</definedName>
    <definedName name="WI23_BUS_115_CID" hidden="1">"WINTER_2023"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10" i="5" l="1"/>
  <c r="I17" i="5"/>
  <c r="F17" i="5"/>
  <c r="I10" i="5"/>
</calcChain>
</file>

<file path=xl/sharedStrings.xml><?xml version="1.0" encoding="utf-8"?>
<sst xmlns="http://schemas.openxmlformats.org/spreadsheetml/2006/main" count="23" uniqueCount="19">
  <si>
    <t>Month</t>
  </si>
  <si>
    <t>Inbound Calls</t>
  </si>
  <si>
    <t>Average Speed of Answer in Secs</t>
  </si>
  <si>
    <t>Abandoned Calls</t>
  </si>
  <si>
    <t>Call Abandonment Rate</t>
  </si>
  <si>
    <t>Number</t>
  </si>
  <si>
    <t>Insight</t>
  </si>
  <si>
    <t>Supporting data (reference a chart)</t>
  </si>
  <si>
    <t>How successful is the call center?</t>
  </si>
  <si>
    <t>What does the data tell you?</t>
  </si>
  <si>
    <t>Month/Year</t>
  </si>
  <si>
    <t>Average Speed of Answer in Secs Chart</t>
  </si>
  <si>
    <t>Inbound Calls Chart</t>
  </si>
  <si>
    <t>Abandoned Calls Chart</t>
  </si>
  <si>
    <t>Call Abandonment Rate Chart</t>
  </si>
  <si>
    <t xml:space="preserve">The call center has a high volume of inbound calls.  </t>
  </si>
  <si>
    <t>The Call abandonment rate were low at the initial in  2015 but has a high volume as at Jan 2022</t>
  </si>
  <si>
    <t>The abandoned calls were low at the initial in 2015 but has a high volume as at Jan 2022</t>
  </si>
  <si>
    <t>The average speed of answer in secs were low at the initial in 2015 but has a high volume as at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</si>
</sst>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6EB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3" tint="-0.499984740745262"/>
      </left>
      <right/>
      <top style="thick">
        <color theme="3" tint="-0.499984740745262"/>
      </top>
      <bottom/>
      <diagonal/>
    </border>
    <border>
      <left/>
      <right/>
      <top style="thick">
        <color theme="3" tint="-0.499984740745262"/>
      </top>
      <bottom/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 style="thick">
        <color theme="3" tint="-0.499984740745262"/>
      </left>
      <right/>
      <top/>
      <bottom/>
      <diagonal/>
    </border>
    <border>
      <left/>
      <right style="thick">
        <color theme="3" tint="-0.499984740745262"/>
      </right>
      <top/>
      <bottom/>
      <diagonal/>
    </border>
    <border>
      <left style="thick">
        <color theme="3" tint="-0.499984740745262"/>
      </left>
      <right/>
      <top/>
      <bottom style="thick">
        <color theme="3" tint="-0.499984740745262"/>
      </bottom>
      <diagonal/>
    </border>
    <border>
      <left/>
      <right/>
      <top/>
      <bottom style="thick">
        <color theme="3" tint="-0.499984740745262"/>
      </bottom>
      <diagonal/>
    </border>
    <border>
      <left/>
      <right style="thick">
        <color theme="3" tint="-0.499984740745262"/>
      </right>
      <top/>
      <bottom style="thick">
        <color theme="3" tint="-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3" fillId="0" borderId="0" xfId="3" applyAlignment="1">
      <alignment horizontal="left" vertical="center"/>
    </xf>
    <xf numFmtId="0" fontId="2" fillId="0" borderId="1" xfId="2" applyAlignment="1">
      <alignment horizontal="left" vertical="center"/>
    </xf>
    <xf numFmtId="0" fontId="2" fillId="0" borderId="1" xfId="2" applyAlignment="1">
      <alignment vertic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64" fontId="4" fillId="3" borderId="6" xfId="0" applyNumberFormat="1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9" fontId="4" fillId="7" borderId="6" xfId="4" applyFont="1" applyFill="1" applyBorder="1" applyAlignment="1">
      <alignment vertical="center"/>
    </xf>
    <xf numFmtId="164" fontId="4" fillId="3" borderId="16" xfId="0" applyNumberFormat="1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6" borderId="16" xfId="0" applyFont="1" applyFill="1" applyBorder="1" applyAlignment="1">
      <alignment vertical="center"/>
    </xf>
    <xf numFmtId="9" fontId="4" fillId="7" borderId="16" xfId="4" applyFont="1" applyFill="1" applyBorder="1" applyAlignment="1">
      <alignment vertical="center"/>
    </xf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/>
    <xf numFmtId="0" fontId="7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center" vertical="center" wrapText="1" readingOrder="1"/>
    </xf>
    <xf numFmtId="1" fontId="0" fillId="0" borderId="0" xfId="0" applyNumberFormat="1" applyAlignment="1">
      <alignment vertical="center"/>
    </xf>
    <xf numFmtId="0" fontId="8" fillId="3" borderId="15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9" fontId="9" fillId="7" borderId="0" xfId="4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164" fontId="9" fillId="7" borderId="0" xfId="0" applyNumberFormat="1" applyFont="1" applyFill="1" applyBorder="1"/>
  </cellXfs>
  <cellStyles count="5">
    <cellStyle name="Explanatory Text" xfId="3" builtinId="53"/>
    <cellStyle name="Heading 3" xfId="2" builtinId="18"/>
    <cellStyle name="Normal" xfId="0" builtinId="0"/>
    <cellStyle name="Percent" xfId="4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'Calls Data'!$C$1</c:f>
              <c:strCache>
                <c:ptCount val="1"/>
                <c:pt idx="0">
                  <c:v>Average Speed of Answer in Secs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'Calls Data'!$A$2:$A$86</c:f>
              <c:numCache>
                <c:formatCode>[$-409]d\-mmm\-yyyy;@</c:formatCode>
                <c:ptCount val="85"/>
                <c:pt idx="0">
                  <c:v>44562</c:v>
                </c:pt>
                <c:pt idx="1">
                  <c:v>44531</c:v>
                </c:pt>
                <c:pt idx="2">
                  <c:v>44501</c:v>
                </c:pt>
                <c:pt idx="3">
                  <c:v>44470</c:v>
                </c:pt>
                <c:pt idx="4">
                  <c:v>44440</c:v>
                </c:pt>
                <c:pt idx="5">
                  <c:v>44409</c:v>
                </c:pt>
                <c:pt idx="6">
                  <c:v>44378</c:v>
                </c:pt>
                <c:pt idx="7">
                  <c:v>44348</c:v>
                </c:pt>
                <c:pt idx="8">
                  <c:v>44317</c:v>
                </c:pt>
                <c:pt idx="9">
                  <c:v>44287</c:v>
                </c:pt>
                <c:pt idx="10">
                  <c:v>44256</c:v>
                </c:pt>
                <c:pt idx="11">
                  <c:v>44228</c:v>
                </c:pt>
                <c:pt idx="12">
                  <c:v>44197</c:v>
                </c:pt>
                <c:pt idx="13">
                  <c:v>44166</c:v>
                </c:pt>
                <c:pt idx="14">
                  <c:v>44136</c:v>
                </c:pt>
                <c:pt idx="15">
                  <c:v>44105</c:v>
                </c:pt>
                <c:pt idx="16">
                  <c:v>44075</c:v>
                </c:pt>
                <c:pt idx="17">
                  <c:v>44044</c:v>
                </c:pt>
                <c:pt idx="18">
                  <c:v>44013</c:v>
                </c:pt>
                <c:pt idx="19">
                  <c:v>43983</c:v>
                </c:pt>
                <c:pt idx="20">
                  <c:v>43952</c:v>
                </c:pt>
                <c:pt idx="21">
                  <c:v>43922</c:v>
                </c:pt>
                <c:pt idx="22">
                  <c:v>43891</c:v>
                </c:pt>
                <c:pt idx="23">
                  <c:v>43862</c:v>
                </c:pt>
                <c:pt idx="24">
                  <c:v>43831</c:v>
                </c:pt>
                <c:pt idx="25">
                  <c:v>43800</c:v>
                </c:pt>
                <c:pt idx="26">
                  <c:v>43770</c:v>
                </c:pt>
                <c:pt idx="27">
                  <c:v>43739</c:v>
                </c:pt>
                <c:pt idx="28">
                  <c:v>43709</c:v>
                </c:pt>
                <c:pt idx="29">
                  <c:v>43678</c:v>
                </c:pt>
                <c:pt idx="30">
                  <c:v>43647</c:v>
                </c:pt>
                <c:pt idx="31">
                  <c:v>43617</c:v>
                </c:pt>
                <c:pt idx="32">
                  <c:v>43586</c:v>
                </c:pt>
                <c:pt idx="33">
                  <c:v>43556</c:v>
                </c:pt>
                <c:pt idx="34">
                  <c:v>43525</c:v>
                </c:pt>
                <c:pt idx="35">
                  <c:v>43497</c:v>
                </c:pt>
                <c:pt idx="36">
                  <c:v>43466</c:v>
                </c:pt>
                <c:pt idx="37">
                  <c:v>43435</c:v>
                </c:pt>
                <c:pt idx="38">
                  <c:v>43405</c:v>
                </c:pt>
                <c:pt idx="39">
                  <c:v>43374</c:v>
                </c:pt>
                <c:pt idx="40">
                  <c:v>43344</c:v>
                </c:pt>
                <c:pt idx="41">
                  <c:v>43313</c:v>
                </c:pt>
                <c:pt idx="42">
                  <c:v>43282</c:v>
                </c:pt>
                <c:pt idx="43">
                  <c:v>43252</c:v>
                </c:pt>
                <c:pt idx="44">
                  <c:v>43221</c:v>
                </c:pt>
                <c:pt idx="45">
                  <c:v>43191</c:v>
                </c:pt>
                <c:pt idx="46">
                  <c:v>43160</c:v>
                </c:pt>
                <c:pt idx="47">
                  <c:v>43132</c:v>
                </c:pt>
                <c:pt idx="48">
                  <c:v>43101</c:v>
                </c:pt>
                <c:pt idx="49">
                  <c:v>43070</c:v>
                </c:pt>
                <c:pt idx="50">
                  <c:v>43040</c:v>
                </c:pt>
                <c:pt idx="51">
                  <c:v>43009</c:v>
                </c:pt>
                <c:pt idx="52">
                  <c:v>42979</c:v>
                </c:pt>
                <c:pt idx="53">
                  <c:v>42948</c:v>
                </c:pt>
                <c:pt idx="54">
                  <c:v>42917</c:v>
                </c:pt>
                <c:pt idx="55">
                  <c:v>42887</c:v>
                </c:pt>
                <c:pt idx="56">
                  <c:v>42856</c:v>
                </c:pt>
                <c:pt idx="57">
                  <c:v>42826</c:v>
                </c:pt>
                <c:pt idx="58">
                  <c:v>42795</c:v>
                </c:pt>
                <c:pt idx="59">
                  <c:v>42767</c:v>
                </c:pt>
                <c:pt idx="60">
                  <c:v>42736</c:v>
                </c:pt>
                <c:pt idx="61">
                  <c:v>42705</c:v>
                </c:pt>
                <c:pt idx="62">
                  <c:v>42675</c:v>
                </c:pt>
                <c:pt idx="63">
                  <c:v>42644</c:v>
                </c:pt>
                <c:pt idx="64">
                  <c:v>42614</c:v>
                </c:pt>
                <c:pt idx="65">
                  <c:v>42583</c:v>
                </c:pt>
                <c:pt idx="66">
                  <c:v>42552</c:v>
                </c:pt>
                <c:pt idx="67">
                  <c:v>42522</c:v>
                </c:pt>
                <c:pt idx="68">
                  <c:v>42491</c:v>
                </c:pt>
                <c:pt idx="69">
                  <c:v>42461</c:v>
                </c:pt>
                <c:pt idx="70">
                  <c:v>42430</c:v>
                </c:pt>
                <c:pt idx="71">
                  <c:v>42401</c:v>
                </c:pt>
                <c:pt idx="72">
                  <c:v>42370</c:v>
                </c:pt>
                <c:pt idx="73">
                  <c:v>42339</c:v>
                </c:pt>
                <c:pt idx="74">
                  <c:v>42309</c:v>
                </c:pt>
                <c:pt idx="75">
                  <c:v>42278</c:v>
                </c:pt>
                <c:pt idx="76">
                  <c:v>42248</c:v>
                </c:pt>
                <c:pt idx="77">
                  <c:v>42217</c:v>
                </c:pt>
                <c:pt idx="78">
                  <c:v>42186</c:v>
                </c:pt>
                <c:pt idx="79">
                  <c:v>42156</c:v>
                </c:pt>
                <c:pt idx="80">
                  <c:v>42125</c:v>
                </c:pt>
                <c:pt idx="81">
                  <c:v>42095</c:v>
                </c:pt>
                <c:pt idx="82">
                  <c:v>42064</c:v>
                </c:pt>
                <c:pt idx="83">
                  <c:v>42036</c:v>
                </c:pt>
                <c:pt idx="84">
                  <c:v>42005</c:v>
                </c:pt>
              </c:numCache>
            </c:numRef>
          </c:cat>
          <c:val>
            <c:numRef>
              <c:f>'Calls Data'!$C$2:$C$86</c:f>
              <c:numCache>
                <c:formatCode>General</c:formatCode>
                <c:ptCount val="85"/>
                <c:pt idx="0">
                  <c:v>1500</c:v>
                </c:pt>
                <c:pt idx="1">
                  <c:v>980</c:v>
                </c:pt>
                <c:pt idx="2">
                  <c:v>400</c:v>
                </c:pt>
                <c:pt idx="3">
                  <c:v>360</c:v>
                </c:pt>
                <c:pt idx="4">
                  <c:v>520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740</c:v>
                </c:pt>
                <c:pt idx="11">
                  <c:v>1500</c:v>
                </c:pt>
                <c:pt idx="12">
                  <c:v>224</c:v>
                </c:pt>
                <c:pt idx="13">
                  <c:v>80</c:v>
                </c:pt>
                <c:pt idx="14">
                  <c:v>28</c:v>
                </c:pt>
                <c:pt idx="15">
                  <c:v>31</c:v>
                </c:pt>
                <c:pt idx="16">
                  <c:v>27</c:v>
                </c:pt>
                <c:pt idx="17">
                  <c:v>16</c:v>
                </c:pt>
                <c:pt idx="18">
                  <c:v>25</c:v>
                </c:pt>
                <c:pt idx="19">
                  <c:v>31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39</c:v>
                </c:pt>
                <c:pt idx="25">
                  <c:v>20</c:v>
                </c:pt>
                <c:pt idx="26">
                  <c:v>13</c:v>
                </c:pt>
                <c:pt idx="27">
                  <c:v>28</c:v>
                </c:pt>
                <c:pt idx="28">
                  <c:v>10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13</c:v>
                </c:pt>
                <c:pt idx="37">
                  <c:v>14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16</c:v>
                </c:pt>
                <c:pt idx="48">
                  <c:v>13</c:v>
                </c:pt>
                <c:pt idx="49">
                  <c:v>49</c:v>
                </c:pt>
                <c:pt idx="50">
                  <c:v>20</c:v>
                </c:pt>
                <c:pt idx="51">
                  <c:v>18</c:v>
                </c:pt>
                <c:pt idx="52">
                  <c:v>26</c:v>
                </c:pt>
                <c:pt idx="53">
                  <c:v>15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37</c:v>
                </c:pt>
                <c:pt idx="59">
                  <c:v>106</c:v>
                </c:pt>
                <c:pt idx="60">
                  <c:v>224</c:v>
                </c:pt>
                <c:pt idx="61">
                  <c:v>80</c:v>
                </c:pt>
                <c:pt idx="62">
                  <c:v>83</c:v>
                </c:pt>
                <c:pt idx="63">
                  <c:v>28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14</c:v>
                </c:pt>
                <c:pt idx="68">
                  <c:v>15</c:v>
                </c:pt>
                <c:pt idx="69">
                  <c:v>21</c:v>
                </c:pt>
                <c:pt idx="70">
                  <c:v>29</c:v>
                </c:pt>
                <c:pt idx="71">
                  <c:v>21</c:v>
                </c:pt>
                <c:pt idx="72">
                  <c:v>17</c:v>
                </c:pt>
                <c:pt idx="73">
                  <c:v>22</c:v>
                </c:pt>
                <c:pt idx="74">
                  <c:v>21</c:v>
                </c:pt>
                <c:pt idx="75">
                  <c:v>18</c:v>
                </c:pt>
                <c:pt idx="76">
                  <c:v>29</c:v>
                </c:pt>
                <c:pt idx="77">
                  <c:v>44</c:v>
                </c:pt>
                <c:pt idx="78">
                  <c:v>43</c:v>
                </c:pt>
                <c:pt idx="79">
                  <c:v>62</c:v>
                </c:pt>
                <c:pt idx="80">
                  <c:v>49</c:v>
                </c:pt>
                <c:pt idx="81">
                  <c:v>29</c:v>
                </c:pt>
                <c:pt idx="82">
                  <c:v>29</c:v>
                </c:pt>
                <c:pt idx="83">
                  <c:v>18</c:v>
                </c:pt>
                <c:pt idx="8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B-4186-9A99-653026953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715887"/>
        <c:axId val="1637725039"/>
      </c:lineChart>
      <c:dateAx>
        <c:axId val="1637715887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5039"/>
        <c:crosses val="autoZero"/>
        <c:auto val="1"/>
        <c:lblOffset val="100"/>
        <c:baseTimeUnit val="months"/>
      </c:dateAx>
      <c:valAx>
        <c:axId val="16377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'Calls Data'!$B$1</c:f>
              <c:strCache>
                <c:ptCount val="1"/>
                <c:pt idx="0">
                  <c:v>Inbound Calls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'Calls Data'!$A$2:$A$86</c:f>
              <c:numCache>
                <c:formatCode>[$-409]d\-mmm\-yyyy;@</c:formatCode>
                <c:ptCount val="85"/>
                <c:pt idx="0">
                  <c:v>44562</c:v>
                </c:pt>
                <c:pt idx="1">
                  <c:v>44531</c:v>
                </c:pt>
                <c:pt idx="2">
                  <c:v>44501</c:v>
                </c:pt>
                <c:pt idx="3">
                  <c:v>44470</c:v>
                </c:pt>
                <c:pt idx="4">
                  <c:v>44440</c:v>
                </c:pt>
                <c:pt idx="5">
                  <c:v>44409</c:v>
                </c:pt>
                <c:pt idx="6">
                  <c:v>44378</c:v>
                </c:pt>
                <c:pt idx="7">
                  <c:v>44348</c:v>
                </c:pt>
                <c:pt idx="8">
                  <c:v>44317</c:v>
                </c:pt>
                <c:pt idx="9">
                  <c:v>44287</c:v>
                </c:pt>
                <c:pt idx="10">
                  <c:v>44256</c:v>
                </c:pt>
                <c:pt idx="11">
                  <c:v>44228</c:v>
                </c:pt>
                <c:pt idx="12">
                  <c:v>44197</c:v>
                </c:pt>
                <c:pt idx="13">
                  <c:v>44166</c:v>
                </c:pt>
                <c:pt idx="14">
                  <c:v>44136</c:v>
                </c:pt>
                <c:pt idx="15">
                  <c:v>44105</c:v>
                </c:pt>
                <c:pt idx="16">
                  <c:v>44075</c:v>
                </c:pt>
                <c:pt idx="17">
                  <c:v>44044</c:v>
                </c:pt>
                <c:pt idx="18">
                  <c:v>44013</c:v>
                </c:pt>
                <c:pt idx="19">
                  <c:v>43983</c:v>
                </c:pt>
                <c:pt idx="20">
                  <c:v>43952</c:v>
                </c:pt>
                <c:pt idx="21">
                  <c:v>43922</c:v>
                </c:pt>
                <c:pt idx="22">
                  <c:v>43891</c:v>
                </c:pt>
                <c:pt idx="23">
                  <c:v>43862</c:v>
                </c:pt>
                <c:pt idx="24">
                  <c:v>43831</c:v>
                </c:pt>
                <c:pt idx="25">
                  <c:v>43800</c:v>
                </c:pt>
                <c:pt idx="26">
                  <c:v>43770</c:v>
                </c:pt>
                <c:pt idx="27">
                  <c:v>43739</c:v>
                </c:pt>
                <c:pt idx="28">
                  <c:v>43709</c:v>
                </c:pt>
                <c:pt idx="29">
                  <c:v>43678</c:v>
                </c:pt>
                <c:pt idx="30">
                  <c:v>43647</c:v>
                </c:pt>
                <c:pt idx="31">
                  <c:v>43617</c:v>
                </c:pt>
                <c:pt idx="32">
                  <c:v>43586</c:v>
                </c:pt>
                <c:pt idx="33">
                  <c:v>43556</c:v>
                </c:pt>
                <c:pt idx="34">
                  <c:v>43525</c:v>
                </c:pt>
                <c:pt idx="35">
                  <c:v>43497</c:v>
                </c:pt>
                <c:pt idx="36">
                  <c:v>43466</c:v>
                </c:pt>
                <c:pt idx="37">
                  <c:v>43435</c:v>
                </c:pt>
                <c:pt idx="38">
                  <c:v>43405</c:v>
                </c:pt>
                <c:pt idx="39">
                  <c:v>43374</c:v>
                </c:pt>
                <c:pt idx="40">
                  <c:v>43344</c:v>
                </c:pt>
                <c:pt idx="41">
                  <c:v>43313</c:v>
                </c:pt>
                <c:pt idx="42">
                  <c:v>43282</c:v>
                </c:pt>
                <c:pt idx="43">
                  <c:v>43252</c:v>
                </c:pt>
                <c:pt idx="44">
                  <c:v>43221</c:v>
                </c:pt>
                <c:pt idx="45">
                  <c:v>43191</c:v>
                </c:pt>
                <c:pt idx="46">
                  <c:v>43160</c:v>
                </c:pt>
                <c:pt idx="47">
                  <c:v>43132</c:v>
                </c:pt>
                <c:pt idx="48">
                  <c:v>43101</c:v>
                </c:pt>
                <c:pt idx="49">
                  <c:v>43070</c:v>
                </c:pt>
                <c:pt idx="50">
                  <c:v>43040</c:v>
                </c:pt>
                <c:pt idx="51">
                  <c:v>43009</c:v>
                </c:pt>
                <c:pt idx="52">
                  <c:v>42979</c:v>
                </c:pt>
                <c:pt idx="53">
                  <c:v>42948</c:v>
                </c:pt>
                <c:pt idx="54">
                  <c:v>42917</c:v>
                </c:pt>
                <c:pt idx="55">
                  <c:v>42887</c:v>
                </c:pt>
                <c:pt idx="56">
                  <c:v>42856</c:v>
                </c:pt>
                <c:pt idx="57">
                  <c:v>42826</c:v>
                </c:pt>
                <c:pt idx="58">
                  <c:v>42795</c:v>
                </c:pt>
                <c:pt idx="59">
                  <c:v>42767</c:v>
                </c:pt>
                <c:pt idx="60">
                  <c:v>42736</c:v>
                </c:pt>
                <c:pt idx="61">
                  <c:v>42705</c:v>
                </c:pt>
                <c:pt idx="62">
                  <c:v>42675</c:v>
                </c:pt>
                <c:pt idx="63">
                  <c:v>42644</c:v>
                </c:pt>
                <c:pt idx="64">
                  <c:v>42614</c:v>
                </c:pt>
                <c:pt idx="65">
                  <c:v>42583</c:v>
                </c:pt>
                <c:pt idx="66">
                  <c:v>42552</c:v>
                </c:pt>
                <c:pt idx="67">
                  <c:v>42522</c:v>
                </c:pt>
                <c:pt idx="68">
                  <c:v>42491</c:v>
                </c:pt>
                <c:pt idx="69">
                  <c:v>42461</c:v>
                </c:pt>
                <c:pt idx="70">
                  <c:v>42430</c:v>
                </c:pt>
                <c:pt idx="71">
                  <c:v>42401</c:v>
                </c:pt>
                <c:pt idx="72">
                  <c:v>42370</c:v>
                </c:pt>
                <c:pt idx="73">
                  <c:v>42339</c:v>
                </c:pt>
                <c:pt idx="74">
                  <c:v>42309</c:v>
                </c:pt>
                <c:pt idx="75">
                  <c:v>42278</c:v>
                </c:pt>
                <c:pt idx="76">
                  <c:v>42248</c:v>
                </c:pt>
                <c:pt idx="77">
                  <c:v>42217</c:v>
                </c:pt>
                <c:pt idx="78">
                  <c:v>42186</c:v>
                </c:pt>
                <c:pt idx="79">
                  <c:v>42156</c:v>
                </c:pt>
                <c:pt idx="80">
                  <c:v>42125</c:v>
                </c:pt>
                <c:pt idx="81">
                  <c:v>42095</c:v>
                </c:pt>
                <c:pt idx="82">
                  <c:v>42064</c:v>
                </c:pt>
                <c:pt idx="83">
                  <c:v>42036</c:v>
                </c:pt>
                <c:pt idx="84">
                  <c:v>42005</c:v>
                </c:pt>
              </c:numCache>
            </c:numRef>
          </c:cat>
          <c:val>
            <c:numRef>
              <c:f>'Calls Data'!$B$2:$B$86</c:f>
              <c:numCache>
                <c:formatCode>General</c:formatCode>
                <c:ptCount val="85"/>
                <c:pt idx="0">
                  <c:v>5035</c:v>
                </c:pt>
                <c:pt idx="1">
                  <c:v>5478</c:v>
                </c:pt>
                <c:pt idx="2">
                  <c:v>3821</c:v>
                </c:pt>
                <c:pt idx="3">
                  <c:v>11333</c:v>
                </c:pt>
                <c:pt idx="4">
                  <c:v>3052</c:v>
                </c:pt>
                <c:pt idx="5">
                  <c:v>3166</c:v>
                </c:pt>
                <c:pt idx="6">
                  <c:v>3282</c:v>
                </c:pt>
                <c:pt idx="7">
                  <c:v>3425</c:v>
                </c:pt>
                <c:pt idx="8">
                  <c:v>3402</c:v>
                </c:pt>
                <c:pt idx="9">
                  <c:v>3084</c:v>
                </c:pt>
                <c:pt idx="10">
                  <c:v>4521</c:v>
                </c:pt>
                <c:pt idx="11">
                  <c:v>4122</c:v>
                </c:pt>
                <c:pt idx="12">
                  <c:v>5438</c:v>
                </c:pt>
                <c:pt idx="13">
                  <c:v>5705</c:v>
                </c:pt>
                <c:pt idx="14">
                  <c:v>4052</c:v>
                </c:pt>
                <c:pt idx="15">
                  <c:v>9943</c:v>
                </c:pt>
                <c:pt idx="16">
                  <c:v>5012</c:v>
                </c:pt>
                <c:pt idx="17">
                  <c:v>3607</c:v>
                </c:pt>
                <c:pt idx="18">
                  <c:v>3153</c:v>
                </c:pt>
                <c:pt idx="19">
                  <c:v>3552</c:v>
                </c:pt>
                <c:pt idx="20">
                  <c:v>2740</c:v>
                </c:pt>
                <c:pt idx="21">
                  <c:v>3184</c:v>
                </c:pt>
                <c:pt idx="22">
                  <c:v>3786</c:v>
                </c:pt>
                <c:pt idx="23">
                  <c:v>3695</c:v>
                </c:pt>
                <c:pt idx="24">
                  <c:v>4133</c:v>
                </c:pt>
                <c:pt idx="25">
                  <c:v>4676</c:v>
                </c:pt>
                <c:pt idx="26">
                  <c:v>3288</c:v>
                </c:pt>
                <c:pt idx="27">
                  <c:v>7625</c:v>
                </c:pt>
                <c:pt idx="28">
                  <c:v>3715</c:v>
                </c:pt>
                <c:pt idx="29">
                  <c:v>3073</c:v>
                </c:pt>
                <c:pt idx="30">
                  <c:v>3611</c:v>
                </c:pt>
                <c:pt idx="31">
                  <c:v>3361</c:v>
                </c:pt>
                <c:pt idx="32">
                  <c:v>2716</c:v>
                </c:pt>
                <c:pt idx="33">
                  <c:v>3957</c:v>
                </c:pt>
                <c:pt idx="34">
                  <c:v>3298</c:v>
                </c:pt>
                <c:pt idx="35">
                  <c:v>3367</c:v>
                </c:pt>
                <c:pt idx="36">
                  <c:v>5070</c:v>
                </c:pt>
                <c:pt idx="37">
                  <c:v>4403</c:v>
                </c:pt>
                <c:pt idx="38">
                  <c:v>3153</c:v>
                </c:pt>
                <c:pt idx="39">
                  <c:v>6674</c:v>
                </c:pt>
                <c:pt idx="40">
                  <c:v>3725</c:v>
                </c:pt>
                <c:pt idx="41">
                  <c:v>3104</c:v>
                </c:pt>
                <c:pt idx="42">
                  <c:v>4563</c:v>
                </c:pt>
                <c:pt idx="43">
                  <c:v>3288</c:v>
                </c:pt>
                <c:pt idx="44">
                  <c:v>2897</c:v>
                </c:pt>
                <c:pt idx="45">
                  <c:v>3535</c:v>
                </c:pt>
                <c:pt idx="46">
                  <c:v>3332</c:v>
                </c:pt>
                <c:pt idx="47">
                  <c:v>3187</c:v>
                </c:pt>
                <c:pt idx="48">
                  <c:v>4150</c:v>
                </c:pt>
                <c:pt idx="49">
                  <c:v>5274</c:v>
                </c:pt>
                <c:pt idx="50">
                  <c:v>4340</c:v>
                </c:pt>
                <c:pt idx="51">
                  <c:v>6452</c:v>
                </c:pt>
                <c:pt idx="52">
                  <c:v>4108</c:v>
                </c:pt>
                <c:pt idx="53">
                  <c:v>3138</c:v>
                </c:pt>
                <c:pt idx="54">
                  <c:v>3898</c:v>
                </c:pt>
                <c:pt idx="55">
                  <c:v>3034</c:v>
                </c:pt>
                <c:pt idx="56">
                  <c:v>3317</c:v>
                </c:pt>
                <c:pt idx="57">
                  <c:v>3331</c:v>
                </c:pt>
                <c:pt idx="58">
                  <c:v>3926</c:v>
                </c:pt>
                <c:pt idx="59">
                  <c:v>3566</c:v>
                </c:pt>
                <c:pt idx="60">
                  <c:v>6481</c:v>
                </c:pt>
                <c:pt idx="61">
                  <c:v>3864</c:v>
                </c:pt>
                <c:pt idx="62">
                  <c:v>4455</c:v>
                </c:pt>
                <c:pt idx="63">
                  <c:v>6771</c:v>
                </c:pt>
                <c:pt idx="64">
                  <c:v>3153</c:v>
                </c:pt>
                <c:pt idx="65">
                  <c:v>3585</c:v>
                </c:pt>
                <c:pt idx="66">
                  <c:v>3682</c:v>
                </c:pt>
                <c:pt idx="67">
                  <c:v>3242</c:v>
                </c:pt>
                <c:pt idx="68">
                  <c:v>3325</c:v>
                </c:pt>
                <c:pt idx="69">
                  <c:v>5637</c:v>
                </c:pt>
                <c:pt idx="70">
                  <c:v>3893</c:v>
                </c:pt>
                <c:pt idx="71">
                  <c:v>3117</c:v>
                </c:pt>
                <c:pt idx="72">
                  <c:v>2970</c:v>
                </c:pt>
                <c:pt idx="73">
                  <c:v>2584</c:v>
                </c:pt>
                <c:pt idx="74">
                  <c:v>2763</c:v>
                </c:pt>
                <c:pt idx="75">
                  <c:v>2752</c:v>
                </c:pt>
                <c:pt idx="76">
                  <c:v>3101</c:v>
                </c:pt>
                <c:pt idx="77">
                  <c:v>3472</c:v>
                </c:pt>
                <c:pt idx="78">
                  <c:v>3685</c:v>
                </c:pt>
                <c:pt idx="79">
                  <c:v>3790</c:v>
                </c:pt>
                <c:pt idx="80">
                  <c:v>3559</c:v>
                </c:pt>
                <c:pt idx="81">
                  <c:v>6009</c:v>
                </c:pt>
                <c:pt idx="82">
                  <c:v>4379</c:v>
                </c:pt>
                <c:pt idx="83">
                  <c:v>2520</c:v>
                </c:pt>
                <c:pt idx="84">
                  <c:v>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5-4A85-84EF-6E9D5C70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905551"/>
        <c:axId val="1519885999"/>
      </c:lineChart>
      <c:dateAx>
        <c:axId val="1519905551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85999"/>
        <c:crosses val="autoZero"/>
        <c:auto val="1"/>
        <c:lblOffset val="100"/>
        <c:baseTimeUnit val="months"/>
      </c:dateAx>
      <c:valAx>
        <c:axId val="15198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0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'Calls Data'!$E$1</c:f>
              <c:strCache>
                <c:ptCount val="1"/>
                <c:pt idx="0">
                  <c:v>Call Abandonment Rate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'Calls Data'!$A$2:$A$86</c:f>
              <c:numCache>
                <c:formatCode>[$-409]d\-mmm\-yyyy;@</c:formatCode>
                <c:ptCount val="85"/>
                <c:pt idx="0">
                  <c:v>44562</c:v>
                </c:pt>
                <c:pt idx="1">
                  <c:v>44531</c:v>
                </c:pt>
                <c:pt idx="2">
                  <c:v>44501</c:v>
                </c:pt>
                <c:pt idx="3">
                  <c:v>44470</c:v>
                </c:pt>
                <c:pt idx="4">
                  <c:v>44440</c:v>
                </c:pt>
                <c:pt idx="5">
                  <c:v>44409</c:v>
                </c:pt>
                <c:pt idx="6">
                  <c:v>44378</c:v>
                </c:pt>
                <c:pt idx="7">
                  <c:v>44348</c:v>
                </c:pt>
                <c:pt idx="8">
                  <c:v>44317</c:v>
                </c:pt>
                <c:pt idx="9">
                  <c:v>44287</c:v>
                </c:pt>
                <c:pt idx="10">
                  <c:v>44256</c:v>
                </c:pt>
                <c:pt idx="11">
                  <c:v>44228</c:v>
                </c:pt>
                <c:pt idx="12">
                  <c:v>44197</c:v>
                </c:pt>
                <c:pt idx="13">
                  <c:v>44166</c:v>
                </c:pt>
                <c:pt idx="14">
                  <c:v>44136</c:v>
                </c:pt>
                <c:pt idx="15">
                  <c:v>44105</c:v>
                </c:pt>
                <c:pt idx="16">
                  <c:v>44075</c:v>
                </c:pt>
                <c:pt idx="17">
                  <c:v>44044</c:v>
                </c:pt>
                <c:pt idx="18">
                  <c:v>44013</c:v>
                </c:pt>
                <c:pt idx="19">
                  <c:v>43983</c:v>
                </c:pt>
                <c:pt idx="20">
                  <c:v>43952</c:v>
                </c:pt>
                <c:pt idx="21">
                  <c:v>43922</c:v>
                </c:pt>
                <c:pt idx="22">
                  <c:v>43891</c:v>
                </c:pt>
                <c:pt idx="23">
                  <c:v>43862</c:v>
                </c:pt>
                <c:pt idx="24">
                  <c:v>43831</c:v>
                </c:pt>
                <c:pt idx="25">
                  <c:v>43800</c:v>
                </c:pt>
                <c:pt idx="26">
                  <c:v>43770</c:v>
                </c:pt>
                <c:pt idx="27">
                  <c:v>43739</c:v>
                </c:pt>
                <c:pt idx="28">
                  <c:v>43709</c:v>
                </c:pt>
                <c:pt idx="29">
                  <c:v>43678</c:v>
                </c:pt>
                <c:pt idx="30">
                  <c:v>43647</c:v>
                </c:pt>
                <c:pt idx="31">
                  <c:v>43617</c:v>
                </c:pt>
                <c:pt idx="32">
                  <c:v>43586</c:v>
                </c:pt>
                <c:pt idx="33">
                  <c:v>43556</c:v>
                </c:pt>
                <c:pt idx="34">
                  <c:v>43525</c:v>
                </c:pt>
                <c:pt idx="35">
                  <c:v>43497</c:v>
                </c:pt>
                <c:pt idx="36">
                  <c:v>43466</c:v>
                </c:pt>
                <c:pt idx="37">
                  <c:v>43435</c:v>
                </c:pt>
                <c:pt idx="38">
                  <c:v>43405</c:v>
                </c:pt>
                <c:pt idx="39">
                  <c:v>43374</c:v>
                </c:pt>
                <c:pt idx="40">
                  <c:v>43344</c:v>
                </c:pt>
                <c:pt idx="41">
                  <c:v>43313</c:v>
                </c:pt>
                <c:pt idx="42">
                  <c:v>43282</c:v>
                </c:pt>
                <c:pt idx="43">
                  <c:v>43252</c:v>
                </c:pt>
                <c:pt idx="44">
                  <c:v>43221</c:v>
                </c:pt>
                <c:pt idx="45">
                  <c:v>43191</c:v>
                </c:pt>
                <c:pt idx="46">
                  <c:v>43160</c:v>
                </c:pt>
                <c:pt idx="47">
                  <c:v>43132</c:v>
                </c:pt>
                <c:pt idx="48">
                  <c:v>43101</c:v>
                </c:pt>
                <c:pt idx="49">
                  <c:v>43070</c:v>
                </c:pt>
                <c:pt idx="50">
                  <c:v>43040</c:v>
                </c:pt>
                <c:pt idx="51">
                  <c:v>43009</c:v>
                </c:pt>
                <c:pt idx="52">
                  <c:v>42979</c:v>
                </c:pt>
                <c:pt idx="53">
                  <c:v>42948</c:v>
                </c:pt>
                <c:pt idx="54">
                  <c:v>42917</c:v>
                </c:pt>
                <c:pt idx="55">
                  <c:v>42887</c:v>
                </c:pt>
                <c:pt idx="56">
                  <c:v>42856</c:v>
                </c:pt>
                <c:pt idx="57">
                  <c:v>42826</c:v>
                </c:pt>
                <c:pt idx="58">
                  <c:v>42795</c:v>
                </c:pt>
                <c:pt idx="59">
                  <c:v>42767</c:v>
                </c:pt>
                <c:pt idx="60">
                  <c:v>42736</c:v>
                </c:pt>
                <c:pt idx="61">
                  <c:v>42705</c:v>
                </c:pt>
                <c:pt idx="62">
                  <c:v>42675</c:v>
                </c:pt>
                <c:pt idx="63">
                  <c:v>42644</c:v>
                </c:pt>
                <c:pt idx="64">
                  <c:v>42614</c:v>
                </c:pt>
                <c:pt idx="65">
                  <c:v>42583</c:v>
                </c:pt>
                <c:pt idx="66">
                  <c:v>42552</c:v>
                </c:pt>
                <c:pt idx="67">
                  <c:v>42522</c:v>
                </c:pt>
                <c:pt idx="68">
                  <c:v>42491</c:v>
                </c:pt>
                <c:pt idx="69">
                  <c:v>42461</c:v>
                </c:pt>
                <c:pt idx="70">
                  <c:v>42430</c:v>
                </c:pt>
                <c:pt idx="71">
                  <c:v>42401</c:v>
                </c:pt>
                <c:pt idx="72">
                  <c:v>42370</c:v>
                </c:pt>
                <c:pt idx="73">
                  <c:v>42339</c:v>
                </c:pt>
                <c:pt idx="74">
                  <c:v>42309</c:v>
                </c:pt>
                <c:pt idx="75">
                  <c:v>42278</c:v>
                </c:pt>
                <c:pt idx="76">
                  <c:v>42248</c:v>
                </c:pt>
                <c:pt idx="77">
                  <c:v>42217</c:v>
                </c:pt>
                <c:pt idx="78">
                  <c:v>42186</c:v>
                </c:pt>
                <c:pt idx="79">
                  <c:v>42156</c:v>
                </c:pt>
                <c:pt idx="80">
                  <c:v>42125</c:v>
                </c:pt>
                <c:pt idx="81">
                  <c:v>42095</c:v>
                </c:pt>
                <c:pt idx="82">
                  <c:v>42064</c:v>
                </c:pt>
                <c:pt idx="83">
                  <c:v>42036</c:v>
                </c:pt>
                <c:pt idx="84">
                  <c:v>42005</c:v>
                </c:pt>
              </c:numCache>
            </c:numRef>
          </c:cat>
          <c:val>
            <c:numRef>
              <c:f>'Calls Data'!$E$2:$E$86</c:f>
              <c:numCache>
                <c:formatCode>0%</c:formatCode>
                <c:ptCount val="85"/>
                <c:pt idx="0">
                  <c:v>0.39721946375372391</c:v>
                </c:pt>
                <c:pt idx="1">
                  <c:v>0.76670317634173057</c:v>
                </c:pt>
                <c:pt idx="2">
                  <c:v>0.23030620256477363</c:v>
                </c:pt>
                <c:pt idx="3">
                  <c:v>0.10588546721962411</c:v>
                </c:pt>
                <c:pt idx="4">
                  <c:v>0.37352555701179552</c:v>
                </c:pt>
                <c:pt idx="5">
                  <c:v>0.17056222362602652</c:v>
                </c:pt>
                <c:pt idx="6">
                  <c:v>0.31078610603290674</c:v>
                </c:pt>
                <c:pt idx="7">
                  <c:v>0.17518248175182483</c:v>
                </c:pt>
                <c:pt idx="8">
                  <c:v>0.21751910640799529</c:v>
                </c:pt>
                <c:pt idx="9">
                  <c:v>0.29182879377431908</c:v>
                </c:pt>
                <c:pt idx="10">
                  <c:v>0.35390400353904006</c:v>
                </c:pt>
                <c:pt idx="11">
                  <c:v>0.84910237748665696</c:v>
                </c:pt>
                <c:pt idx="12">
                  <c:v>0.17819051121735932</c:v>
                </c:pt>
                <c:pt idx="13">
                  <c:v>4.0841367221735321E-2</c:v>
                </c:pt>
                <c:pt idx="14">
                  <c:v>1.4313919052319843E-2</c:v>
                </c:pt>
                <c:pt idx="15">
                  <c:v>2.2628985215729661E-2</c:v>
                </c:pt>
                <c:pt idx="16">
                  <c:v>1.8156424581005588E-2</c:v>
                </c:pt>
                <c:pt idx="17">
                  <c:v>9.4261158857776549E-3</c:v>
                </c:pt>
                <c:pt idx="18">
                  <c:v>1.3637805264827149E-2</c:v>
                </c:pt>
                <c:pt idx="19">
                  <c:v>2.1677927927927929E-2</c:v>
                </c:pt>
                <c:pt idx="20">
                  <c:v>9.1240875912408752E-3</c:v>
                </c:pt>
                <c:pt idx="21">
                  <c:v>1.1306532663316583E-2</c:v>
                </c:pt>
                <c:pt idx="22">
                  <c:v>8.4521922873745381E-3</c:v>
                </c:pt>
                <c:pt idx="23">
                  <c:v>1.2449255751014885E-2</c:v>
                </c:pt>
                <c:pt idx="24">
                  <c:v>3.3873699491894504E-2</c:v>
                </c:pt>
                <c:pt idx="25">
                  <c:v>1.1120615911035072E-2</c:v>
                </c:pt>
                <c:pt idx="26">
                  <c:v>1.0948905109489052E-2</c:v>
                </c:pt>
                <c:pt idx="27">
                  <c:v>1.8622950819672131E-2</c:v>
                </c:pt>
                <c:pt idx="28">
                  <c:v>7.8061911170928672E-3</c:v>
                </c:pt>
                <c:pt idx="29">
                  <c:v>6.8337129840546698E-3</c:v>
                </c:pt>
                <c:pt idx="30">
                  <c:v>4.9847687621157573E-3</c:v>
                </c:pt>
                <c:pt idx="31">
                  <c:v>8.0333234156501048E-3</c:v>
                </c:pt>
                <c:pt idx="32">
                  <c:v>3.3136966126656848E-3</c:v>
                </c:pt>
                <c:pt idx="33">
                  <c:v>5.5597675006317914E-3</c:v>
                </c:pt>
                <c:pt idx="34">
                  <c:v>6.3674954517889629E-3</c:v>
                </c:pt>
                <c:pt idx="35">
                  <c:v>6.8310068310068308E-3</c:v>
                </c:pt>
                <c:pt idx="36">
                  <c:v>2.5049309664694281E-2</c:v>
                </c:pt>
                <c:pt idx="37">
                  <c:v>7.7220077220077222E-3</c:v>
                </c:pt>
                <c:pt idx="38">
                  <c:v>6.6603235014272124E-3</c:v>
                </c:pt>
                <c:pt idx="39">
                  <c:v>8.3907701528318848E-3</c:v>
                </c:pt>
                <c:pt idx="40">
                  <c:v>3.4899328859060402E-3</c:v>
                </c:pt>
                <c:pt idx="41">
                  <c:v>7.4097938144329894E-3</c:v>
                </c:pt>
                <c:pt idx="42">
                  <c:v>1.0738549200087662E-2</c:v>
                </c:pt>
                <c:pt idx="43">
                  <c:v>5.1703163017031628E-3</c:v>
                </c:pt>
                <c:pt idx="44">
                  <c:v>1.1736278909216431E-2</c:v>
                </c:pt>
                <c:pt idx="45">
                  <c:v>5.9405940594059407E-3</c:v>
                </c:pt>
                <c:pt idx="46">
                  <c:v>1.17046818727491E-2</c:v>
                </c:pt>
                <c:pt idx="47">
                  <c:v>7.8443677439598361E-3</c:v>
                </c:pt>
                <c:pt idx="48">
                  <c:v>1.5903614457831325E-2</c:v>
                </c:pt>
                <c:pt idx="49">
                  <c:v>3.981797497155859E-2</c:v>
                </c:pt>
                <c:pt idx="50">
                  <c:v>1.0138248847926268E-2</c:v>
                </c:pt>
                <c:pt idx="51">
                  <c:v>9.299442033477991E-3</c:v>
                </c:pt>
                <c:pt idx="52">
                  <c:v>1.3875365141187927E-2</c:v>
                </c:pt>
                <c:pt idx="53">
                  <c:v>8.6042065009560229E-3</c:v>
                </c:pt>
                <c:pt idx="54">
                  <c:v>1.3083632632119035E-2</c:v>
                </c:pt>
                <c:pt idx="55">
                  <c:v>9.8879367172050106E-3</c:v>
                </c:pt>
                <c:pt idx="56">
                  <c:v>1.1154657823334338E-2</c:v>
                </c:pt>
                <c:pt idx="57">
                  <c:v>1.3509456619633743E-2</c:v>
                </c:pt>
                <c:pt idx="58">
                  <c:v>2.0376974019358125E-2</c:v>
                </c:pt>
                <c:pt idx="59">
                  <c:v>7.5995513180033655E-2</c:v>
                </c:pt>
                <c:pt idx="60">
                  <c:v>0.14951396389446073</c:v>
                </c:pt>
                <c:pt idx="61">
                  <c:v>6.0300207039337472E-2</c:v>
                </c:pt>
                <c:pt idx="62">
                  <c:v>4.9158249158249158E-2</c:v>
                </c:pt>
                <c:pt idx="63">
                  <c:v>1.7722640673460344E-2</c:v>
                </c:pt>
                <c:pt idx="64">
                  <c:v>1.7126546146527116E-2</c:v>
                </c:pt>
                <c:pt idx="65">
                  <c:v>1.2831241283124128E-2</c:v>
                </c:pt>
                <c:pt idx="66">
                  <c:v>1.8196632265073329E-2</c:v>
                </c:pt>
                <c:pt idx="67">
                  <c:v>1.1721159777914868E-2</c:v>
                </c:pt>
                <c:pt idx="68">
                  <c:v>1.3233082706766918E-2</c:v>
                </c:pt>
                <c:pt idx="69">
                  <c:v>1.8094731240021287E-2</c:v>
                </c:pt>
                <c:pt idx="70">
                  <c:v>2.132031852042127E-2</c:v>
                </c:pt>
                <c:pt idx="71">
                  <c:v>1.3795316008982997E-2</c:v>
                </c:pt>
                <c:pt idx="72">
                  <c:v>1.3804713804713804E-2</c:v>
                </c:pt>
                <c:pt idx="73">
                  <c:v>1.4318885448916409E-2</c:v>
                </c:pt>
                <c:pt idx="74">
                  <c:v>1.6286644951140065E-2</c:v>
                </c:pt>
                <c:pt idx="75">
                  <c:v>1.4534883720930232E-2</c:v>
                </c:pt>
                <c:pt idx="76">
                  <c:v>1.99935504675911E-2</c:v>
                </c:pt>
                <c:pt idx="77">
                  <c:v>2.880184331797235E-2</c:v>
                </c:pt>
                <c:pt idx="78">
                  <c:v>2.2252374491180463E-2</c:v>
                </c:pt>
                <c:pt idx="79">
                  <c:v>4.3271767810026382E-2</c:v>
                </c:pt>
                <c:pt idx="80">
                  <c:v>3.6527114357965719E-2</c:v>
                </c:pt>
                <c:pt idx="81">
                  <c:v>1.8305874521551007E-2</c:v>
                </c:pt>
                <c:pt idx="82">
                  <c:v>1.644211007079242E-2</c:v>
                </c:pt>
                <c:pt idx="83">
                  <c:v>1.1904761904761904E-2</c:v>
                </c:pt>
                <c:pt idx="84">
                  <c:v>1.4191106906338695E-2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2-472E-A98B-7581F0CA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90623"/>
        <c:axId val="1527484799"/>
      </c:lineChart>
      <c:dateAx>
        <c:axId val="1527490623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84799"/>
        <c:crosses val="autoZero"/>
        <c:auto val="1"/>
        <c:lblOffset val="100"/>
        <c:baseTimeUnit val="months"/>
      </c:dateAx>
      <c:valAx>
        <c:axId val="15274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'Calls Data'!$D$1</c:f>
              <c:strCache>
                <c:ptCount val="1"/>
                <c:pt idx="0">
                  <c:v>Abandoned Calls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'Calls Data'!$A$2:$A$86</c:f>
              <c:numCache>
                <c:formatCode>[$-409]d\-mmm\-yyyy;@</c:formatCode>
                <c:ptCount val="85"/>
                <c:pt idx="0">
                  <c:v>44562</c:v>
                </c:pt>
                <c:pt idx="1">
                  <c:v>44531</c:v>
                </c:pt>
                <c:pt idx="2">
                  <c:v>44501</c:v>
                </c:pt>
                <c:pt idx="3">
                  <c:v>44470</c:v>
                </c:pt>
                <c:pt idx="4">
                  <c:v>44440</c:v>
                </c:pt>
                <c:pt idx="5">
                  <c:v>44409</c:v>
                </c:pt>
                <c:pt idx="6">
                  <c:v>44378</c:v>
                </c:pt>
                <c:pt idx="7">
                  <c:v>44348</c:v>
                </c:pt>
                <c:pt idx="8">
                  <c:v>44317</c:v>
                </c:pt>
                <c:pt idx="9">
                  <c:v>44287</c:v>
                </c:pt>
                <c:pt idx="10">
                  <c:v>44256</c:v>
                </c:pt>
                <c:pt idx="11">
                  <c:v>44228</c:v>
                </c:pt>
                <c:pt idx="12">
                  <c:v>44197</c:v>
                </c:pt>
                <c:pt idx="13">
                  <c:v>44166</c:v>
                </c:pt>
                <c:pt idx="14">
                  <c:v>44136</c:v>
                </c:pt>
                <c:pt idx="15">
                  <c:v>44105</c:v>
                </c:pt>
                <c:pt idx="16">
                  <c:v>44075</c:v>
                </c:pt>
                <c:pt idx="17">
                  <c:v>44044</c:v>
                </c:pt>
                <c:pt idx="18">
                  <c:v>44013</c:v>
                </c:pt>
                <c:pt idx="19">
                  <c:v>43983</c:v>
                </c:pt>
                <c:pt idx="20">
                  <c:v>43952</c:v>
                </c:pt>
                <c:pt idx="21">
                  <c:v>43922</c:v>
                </c:pt>
                <c:pt idx="22">
                  <c:v>43891</c:v>
                </c:pt>
                <c:pt idx="23">
                  <c:v>43862</c:v>
                </c:pt>
                <c:pt idx="24">
                  <c:v>43831</c:v>
                </c:pt>
                <c:pt idx="25">
                  <c:v>43800</c:v>
                </c:pt>
                <c:pt idx="26">
                  <c:v>43770</c:v>
                </c:pt>
                <c:pt idx="27">
                  <c:v>43739</c:v>
                </c:pt>
                <c:pt idx="28">
                  <c:v>43709</c:v>
                </c:pt>
                <c:pt idx="29">
                  <c:v>43678</c:v>
                </c:pt>
                <c:pt idx="30">
                  <c:v>43647</c:v>
                </c:pt>
                <c:pt idx="31">
                  <c:v>43617</c:v>
                </c:pt>
                <c:pt idx="32">
                  <c:v>43586</c:v>
                </c:pt>
                <c:pt idx="33">
                  <c:v>43556</c:v>
                </c:pt>
                <c:pt idx="34">
                  <c:v>43525</c:v>
                </c:pt>
                <c:pt idx="35">
                  <c:v>43497</c:v>
                </c:pt>
                <c:pt idx="36">
                  <c:v>43466</c:v>
                </c:pt>
                <c:pt idx="37">
                  <c:v>43435</c:v>
                </c:pt>
                <c:pt idx="38">
                  <c:v>43405</c:v>
                </c:pt>
                <c:pt idx="39">
                  <c:v>43374</c:v>
                </c:pt>
                <c:pt idx="40">
                  <c:v>43344</c:v>
                </c:pt>
                <c:pt idx="41">
                  <c:v>43313</c:v>
                </c:pt>
                <c:pt idx="42">
                  <c:v>43282</c:v>
                </c:pt>
                <c:pt idx="43">
                  <c:v>43252</c:v>
                </c:pt>
                <c:pt idx="44">
                  <c:v>43221</c:v>
                </c:pt>
                <c:pt idx="45">
                  <c:v>43191</c:v>
                </c:pt>
                <c:pt idx="46">
                  <c:v>43160</c:v>
                </c:pt>
                <c:pt idx="47">
                  <c:v>43132</c:v>
                </c:pt>
                <c:pt idx="48">
                  <c:v>43101</c:v>
                </c:pt>
                <c:pt idx="49">
                  <c:v>43070</c:v>
                </c:pt>
                <c:pt idx="50">
                  <c:v>43040</c:v>
                </c:pt>
                <c:pt idx="51">
                  <c:v>43009</c:v>
                </c:pt>
                <c:pt idx="52">
                  <c:v>42979</c:v>
                </c:pt>
                <c:pt idx="53">
                  <c:v>42948</c:v>
                </c:pt>
                <c:pt idx="54">
                  <c:v>42917</c:v>
                </c:pt>
                <c:pt idx="55">
                  <c:v>42887</c:v>
                </c:pt>
                <c:pt idx="56">
                  <c:v>42856</c:v>
                </c:pt>
                <c:pt idx="57">
                  <c:v>42826</c:v>
                </c:pt>
                <c:pt idx="58">
                  <c:v>42795</c:v>
                </c:pt>
                <c:pt idx="59">
                  <c:v>42767</c:v>
                </c:pt>
                <c:pt idx="60">
                  <c:v>42736</c:v>
                </c:pt>
                <c:pt idx="61">
                  <c:v>42705</c:v>
                </c:pt>
                <c:pt idx="62">
                  <c:v>42675</c:v>
                </c:pt>
                <c:pt idx="63">
                  <c:v>42644</c:v>
                </c:pt>
                <c:pt idx="64">
                  <c:v>42614</c:v>
                </c:pt>
                <c:pt idx="65">
                  <c:v>42583</c:v>
                </c:pt>
                <c:pt idx="66">
                  <c:v>42552</c:v>
                </c:pt>
                <c:pt idx="67">
                  <c:v>42522</c:v>
                </c:pt>
                <c:pt idx="68">
                  <c:v>42491</c:v>
                </c:pt>
                <c:pt idx="69">
                  <c:v>42461</c:v>
                </c:pt>
                <c:pt idx="70">
                  <c:v>42430</c:v>
                </c:pt>
                <c:pt idx="71">
                  <c:v>42401</c:v>
                </c:pt>
                <c:pt idx="72">
                  <c:v>42370</c:v>
                </c:pt>
                <c:pt idx="73">
                  <c:v>42339</c:v>
                </c:pt>
                <c:pt idx="74">
                  <c:v>42309</c:v>
                </c:pt>
                <c:pt idx="75">
                  <c:v>42278</c:v>
                </c:pt>
                <c:pt idx="76">
                  <c:v>42248</c:v>
                </c:pt>
                <c:pt idx="77">
                  <c:v>42217</c:v>
                </c:pt>
                <c:pt idx="78">
                  <c:v>42186</c:v>
                </c:pt>
                <c:pt idx="79">
                  <c:v>42156</c:v>
                </c:pt>
                <c:pt idx="80">
                  <c:v>42125</c:v>
                </c:pt>
                <c:pt idx="81">
                  <c:v>42095</c:v>
                </c:pt>
                <c:pt idx="82">
                  <c:v>42064</c:v>
                </c:pt>
                <c:pt idx="83">
                  <c:v>42036</c:v>
                </c:pt>
                <c:pt idx="84">
                  <c:v>42005</c:v>
                </c:pt>
              </c:numCache>
            </c:numRef>
          </c:cat>
          <c:val>
            <c:numRef>
              <c:f>'Calls Data'!$D$2:$D$86</c:f>
              <c:numCache>
                <c:formatCode>General</c:formatCode>
                <c:ptCount val="85"/>
                <c:pt idx="0">
                  <c:v>2000</c:v>
                </c:pt>
                <c:pt idx="1">
                  <c:v>4200</c:v>
                </c:pt>
                <c:pt idx="2">
                  <c:v>880</c:v>
                </c:pt>
                <c:pt idx="3">
                  <c:v>1200</c:v>
                </c:pt>
                <c:pt idx="4">
                  <c:v>1140</c:v>
                </c:pt>
                <c:pt idx="5">
                  <c:v>540</c:v>
                </c:pt>
                <c:pt idx="6">
                  <c:v>1020</c:v>
                </c:pt>
                <c:pt idx="7">
                  <c:v>600</c:v>
                </c:pt>
                <c:pt idx="8">
                  <c:v>740</c:v>
                </c:pt>
                <c:pt idx="9">
                  <c:v>900</c:v>
                </c:pt>
                <c:pt idx="10">
                  <c:v>1600</c:v>
                </c:pt>
                <c:pt idx="11">
                  <c:v>3500</c:v>
                </c:pt>
                <c:pt idx="12">
                  <c:v>969</c:v>
                </c:pt>
                <c:pt idx="13">
                  <c:v>233</c:v>
                </c:pt>
                <c:pt idx="14">
                  <c:v>58</c:v>
                </c:pt>
                <c:pt idx="15">
                  <c:v>225</c:v>
                </c:pt>
                <c:pt idx="16">
                  <c:v>91</c:v>
                </c:pt>
                <c:pt idx="17">
                  <c:v>34</c:v>
                </c:pt>
                <c:pt idx="18">
                  <c:v>43</c:v>
                </c:pt>
                <c:pt idx="19">
                  <c:v>77</c:v>
                </c:pt>
                <c:pt idx="20">
                  <c:v>25</c:v>
                </c:pt>
                <c:pt idx="21">
                  <c:v>36</c:v>
                </c:pt>
                <c:pt idx="22">
                  <c:v>32</c:v>
                </c:pt>
                <c:pt idx="23">
                  <c:v>46</c:v>
                </c:pt>
                <c:pt idx="24">
                  <c:v>140</c:v>
                </c:pt>
                <c:pt idx="25">
                  <c:v>52</c:v>
                </c:pt>
                <c:pt idx="26">
                  <c:v>36</c:v>
                </c:pt>
                <c:pt idx="27">
                  <c:v>142</c:v>
                </c:pt>
                <c:pt idx="28">
                  <c:v>29</c:v>
                </c:pt>
                <c:pt idx="29">
                  <c:v>21</c:v>
                </c:pt>
                <c:pt idx="30">
                  <c:v>18</c:v>
                </c:pt>
                <c:pt idx="31">
                  <c:v>27</c:v>
                </c:pt>
                <c:pt idx="32">
                  <c:v>9</c:v>
                </c:pt>
                <c:pt idx="33">
                  <c:v>22</c:v>
                </c:pt>
                <c:pt idx="34">
                  <c:v>21</c:v>
                </c:pt>
                <c:pt idx="35">
                  <c:v>23</c:v>
                </c:pt>
                <c:pt idx="36">
                  <c:v>127</c:v>
                </c:pt>
                <c:pt idx="37">
                  <c:v>34</c:v>
                </c:pt>
                <c:pt idx="38">
                  <c:v>21</c:v>
                </c:pt>
                <c:pt idx="39">
                  <c:v>56</c:v>
                </c:pt>
                <c:pt idx="40">
                  <c:v>13</c:v>
                </c:pt>
                <c:pt idx="41">
                  <c:v>23</c:v>
                </c:pt>
                <c:pt idx="42">
                  <c:v>49</c:v>
                </c:pt>
                <c:pt idx="43">
                  <c:v>17</c:v>
                </c:pt>
                <c:pt idx="44">
                  <c:v>34</c:v>
                </c:pt>
                <c:pt idx="45">
                  <c:v>21</c:v>
                </c:pt>
                <c:pt idx="46">
                  <c:v>39</c:v>
                </c:pt>
                <c:pt idx="47">
                  <c:v>25</c:v>
                </c:pt>
                <c:pt idx="48">
                  <c:v>66</c:v>
                </c:pt>
                <c:pt idx="49">
                  <c:v>210</c:v>
                </c:pt>
                <c:pt idx="50">
                  <c:v>44</c:v>
                </c:pt>
                <c:pt idx="51">
                  <c:v>60</c:v>
                </c:pt>
                <c:pt idx="52">
                  <c:v>57</c:v>
                </c:pt>
                <c:pt idx="53">
                  <c:v>27</c:v>
                </c:pt>
                <c:pt idx="54">
                  <c:v>51</c:v>
                </c:pt>
                <c:pt idx="55">
                  <c:v>30</c:v>
                </c:pt>
                <c:pt idx="56">
                  <c:v>37</c:v>
                </c:pt>
                <c:pt idx="57">
                  <c:v>45</c:v>
                </c:pt>
                <c:pt idx="58">
                  <c:v>80</c:v>
                </c:pt>
                <c:pt idx="59">
                  <c:v>271</c:v>
                </c:pt>
                <c:pt idx="60">
                  <c:v>969</c:v>
                </c:pt>
                <c:pt idx="61">
                  <c:v>233</c:v>
                </c:pt>
                <c:pt idx="62">
                  <c:v>219</c:v>
                </c:pt>
                <c:pt idx="63">
                  <c:v>120</c:v>
                </c:pt>
                <c:pt idx="64">
                  <c:v>54</c:v>
                </c:pt>
                <c:pt idx="65">
                  <c:v>46</c:v>
                </c:pt>
                <c:pt idx="66">
                  <c:v>67</c:v>
                </c:pt>
                <c:pt idx="67">
                  <c:v>38</c:v>
                </c:pt>
                <c:pt idx="68">
                  <c:v>44</c:v>
                </c:pt>
                <c:pt idx="69">
                  <c:v>102</c:v>
                </c:pt>
                <c:pt idx="70">
                  <c:v>83</c:v>
                </c:pt>
                <c:pt idx="71">
                  <c:v>43</c:v>
                </c:pt>
                <c:pt idx="72">
                  <c:v>41</c:v>
                </c:pt>
                <c:pt idx="73">
                  <c:v>37</c:v>
                </c:pt>
                <c:pt idx="74">
                  <c:v>45</c:v>
                </c:pt>
                <c:pt idx="75">
                  <c:v>40</c:v>
                </c:pt>
                <c:pt idx="76">
                  <c:v>62</c:v>
                </c:pt>
                <c:pt idx="77">
                  <c:v>100</c:v>
                </c:pt>
                <c:pt idx="78">
                  <c:v>82</c:v>
                </c:pt>
                <c:pt idx="79">
                  <c:v>164</c:v>
                </c:pt>
                <c:pt idx="80">
                  <c:v>130</c:v>
                </c:pt>
                <c:pt idx="81">
                  <c:v>110</c:v>
                </c:pt>
                <c:pt idx="82">
                  <c:v>72</c:v>
                </c:pt>
                <c:pt idx="83">
                  <c:v>30</c:v>
                </c:pt>
                <c:pt idx="8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8-4090-9013-77C5FB61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85343"/>
        <c:axId val="719992415"/>
      </c:lineChart>
      <c:dateAx>
        <c:axId val="719985343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92415"/>
        <c:crosses val="autoZero"/>
        <c:auto val="1"/>
        <c:lblOffset val="100"/>
        <c:baseTimeUnit val="months"/>
      </c:dateAx>
      <c:valAx>
        <c:axId val="719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8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B19C8-2CBA-4DA9-9D6D-1589AAD27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1DE11-F56C-45C8-94A6-61B181483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20</xdr:row>
      <xdr:rowOff>57150</xdr:rowOff>
    </xdr:from>
    <xdr:to>
      <xdr:col>18</xdr:col>
      <xdr:colOff>295275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63B5DA-9E3E-4101-A0BF-2DB76610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20</xdr:row>
      <xdr:rowOff>85725</xdr:rowOff>
    </xdr:from>
    <xdr:to>
      <xdr:col>8</xdr:col>
      <xdr:colOff>323850</xdr:colOff>
      <xdr:row>34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BCE144-7A52-4371-B8C9-4BC452481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2" tint="-0.499984740745262"/>
  </sheetPr>
  <dimension ref="A1:E87"/>
  <sheetViews>
    <sheetView showGridLines="0" tabSelected="1" workbookViewId="0">
      <selection activeCell="H4" sqref="H4"/>
    </sheetView>
  </sheetViews>
  <sheetFormatPr defaultColWidth="10.85546875" defaultRowHeight="19.899999999999999" customHeight="1" x14ac:dyDescent="0.25"/>
  <cols>
    <col min="1" max="1" width="16.5703125" style="1" customWidth="1"/>
    <col min="2" max="2" width="14.140625" style="1" customWidth="1"/>
    <col min="3" max="3" width="16.140625" style="1" customWidth="1"/>
    <col min="4" max="4" width="14.7109375" style="1" customWidth="1"/>
    <col min="5" max="5" width="15.140625" style="1" customWidth="1"/>
    <col min="6" max="16384" width="10.85546875" style="1"/>
  </cols>
  <sheetData>
    <row r="1" spans="1:5" ht="51" customHeight="1" thickBot="1" x14ac:dyDescent="0.3">
      <c r="A1" s="45" t="s">
        <v>0</v>
      </c>
      <c r="B1" s="46" t="s">
        <v>1</v>
      </c>
      <c r="C1" s="47" t="s">
        <v>2</v>
      </c>
      <c r="D1" s="48" t="s">
        <v>3</v>
      </c>
      <c r="E1" s="49" t="s">
        <v>4</v>
      </c>
    </row>
    <row r="2" spans="1:5" ht="19.899999999999999" customHeight="1" thickTop="1" x14ac:dyDescent="0.25">
      <c r="A2" s="26">
        <f ca="1">DATE(YEAR(TODAY())-1,1,1)</f>
        <v>44562</v>
      </c>
      <c r="B2" s="27">
        <v>5035</v>
      </c>
      <c r="C2" s="28">
        <v>1500</v>
      </c>
      <c r="D2" s="29">
        <v>2000</v>
      </c>
      <c r="E2" s="30">
        <f>D2/B2</f>
        <v>0.39721946375372391</v>
      </c>
    </row>
    <row r="3" spans="1:5" ht="19.899999999999999" customHeight="1" x14ac:dyDescent="0.25">
      <c r="A3" s="21">
        <f ca="1">DATE(YEAR(TODAY())-2,12,1)</f>
        <v>44531</v>
      </c>
      <c r="B3" s="22">
        <v>5478</v>
      </c>
      <c r="C3" s="23">
        <v>980</v>
      </c>
      <c r="D3" s="24">
        <v>4200</v>
      </c>
      <c r="E3" s="25">
        <f t="shared" ref="E3:E66" si="0">D3/B3</f>
        <v>0.76670317634173057</v>
      </c>
    </row>
    <row r="4" spans="1:5" ht="19.899999999999999" customHeight="1" x14ac:dyDescent="0.25">
      <c r="A4" s="21">
        <f ca="1">DATE(YEAR(TODAY())-2,11,1)</f>
        <v>44501</v>
      </c>
      <c r="B4" s="22">
        <v>3821</v>
      </c>
      <c r="C4" s="23">
        <v>400</v>
      </c>
      <c r="D4" s="24">
        <v>880</v>
      </c>
      <c r="E4" s="25">
        <f t="shared" si="0"/>
        <v>0.23030620256477363</v>
      </c>
    </row>
    <row r="5" spans="1:5" ht="19.899999999999999" customHeight="1" x14ac:dyDescent="0.25">
      <c r="A5" s="21">
        <f ca="1">DATE(YEAR(TODAY())-2,10,1)</f>
        <v>44470</v>
      </c>
      <c r="B5" s="22">
        <v>11333</v>
      </c>
      <c r="C5" s="23">
        <v>360</v>
      </c>
      <c r="D5" s="24">
        <v>1200</v>
      </c>
      <c r="E5" s="25">
        <f t="shared" si="0"/>
        <v>0.10588546721962411</v>
      </c>
    </row>
    <row r="6" spans="1:5" ht="19.899999999999999" customHeight="1" x14ac:dyDescent="0.25">
      <c r="A6" s="21">
        <f ca="1">DATE(YEAR(TODAY())-2,9,1)</f>
        <v>44440</v>
      </c>
      <c r="B6" s="22">
        <v>3052</v>
      </c>
      <c r="C6" s="23">
        <v>520</v>
      </c>
      <c r="D6" s="24">
        <v>1140</v>
      </c>
      <c r="E6" s="25">
        <f t="shared" si="0"/>
        <v>0.37352555701179552</v>
      </c>
    </row>
    <row r="7" spans="1:5" ht="19.899999999999999" customHeight="1" x14ac:dyDescent="0.25">
      <c r="A7" s="21">
        <f ca="1">DATE(YEAR(TODAY())-2,8,1)</f>
        <v>44409</v>
      </c>
      <c r="B7" s="22">
        <v>3166</v>
      </c>
      <c r="C7" s="23">
        <v>300</v>
      </c>
      <c r="D7" s="24">
        <v>540</v>
      </c>
      <c r="E7" s="25">
        <f t="shared" si="0"/>
        <v>0.17056222362602652</v>
      </c>
    </row>
    <row r="8" spans="1:5" ht="19.899999999999999" customHeight="1" x14ac:dyDescent="0.25">
      <c r="A8" s="21">
        <f ca="1">DATE(YEAR(TODAY())-2,7,1)</f>
        <v>44378</v>
      </c>
      <c r="B8" s="22">
        <v>3282</v>
      </c>
      <c r="C8" s="23">
        <v>400</v>
      </c>
      <c r="D8" s="24">
        <v>1020</v>
      </c>
      <c r="E8" s="25">
        <f t="shared" si="0"/>
        <v>0.31078610603290674</v>
      </c>
    </row>
    <row r="9" spans="1:5" ht="19.899999999999999" customHeight="1" x14ac:dyDescent="0.25">
      <c r="A9" s="21">
        <f ca="1">DATE(YEAR(TODAY())-2,6,1)</f>
        <v>44348</v>
      </c>
      <c r="B9" s="22">
        <v>3425</v>
      </c>
      <c r="C9" s="23">
        <v>400</v>
      </c>
      <c r="D9" s="24">
        <v>600</v>
      </c>
      <c r="E9" s="25">
        <f t="shared" si="0"/>
        <v>0.17518248175182483</v>
      </c>
    </row>
    <row r="10" spans="1:5" ht="19.899999999999999" customHeight="1" x14ac:dyDescent="0.25">
      <c r="A10" s="21">
        <f ca="1">DATE(YEAR(TODAY())-2,5,1)</f>
        <v>44317</v>
      </c>
      <c r="B10" s="22">
        <v>3402</v>
      </c>
      <c r="C10" s="23">
        <v>400</v>
      </c>
      <c r="D10" s="24">
        <v>740</v>
      </c>
      <c r="E10" s="25">
        <f t="shared" si="0"/>
        <v>0.21751910640799529</v>
      </c>
    </row>
    <row r="11" spans="1:5" ht="19.899999999999999" customHeight="1" x14ac:dyDescent="0.25">
      <c r="A11" s="21">
        <f ca="1">DATE(YEAR(TODAY())-2,4,1)</f>
        <v>44287</v>
      </c>
      <c r="B11" s="22">
        <v>3084</v>
      </c>
      <c r="C11" s="23">
        <v>400</v>
      </c>
      <c r="D11" s="24">
        <v>900</v>
      </c>
      <c r="E11" s="25">
        <f t="shared" si="0"/>
        <v>0.29182879377431908</v>
      </c>
    </row>
    <row r="12" spans="1:5" ht="19.899999999999999" customHeight="1" x14ac:dyDescent="0.25">
      <c r="A12" s="21">
        <f ca="1">DATE(YEAR(TODAY())-2,3,1)</f>
        <v>44256</v>
      </c>
      <c r="B12" s="22">
        <v>4521</v>
      </c>
      <c r="C12" s="23">
        <v>740</v>
      </c>
      <c r="D12" s="24">
        <v>1600</v>
      </c>
      <c r="E12" s="25">
        <f t="shared" si="0"/>
        <v>0.35390400353904006</v>
      </c>
    </row>
    <row r="13" spans="1:5" ht="19.899999999999999" customHeight="1" x14ac:dyDescent="0.25">
      <c r="A13" s="21">
        <f ca="1">DATE(YEAR(TODAY())-2,2,1)</f>
        <v>44228</v>
      </c>
      <c r="B13" s="22">
        <v>4122</v>
      </c>
      <c r="C13" s="23">
        <v>1500</v>
      </c>
      <c r="D13" s="24">
        <v>3500</v>
      </c>
      <c r="E13" s="25">
        <f t="shared" si="0"/>
        <v>0.84910237748665696</v>
      </c>
    </row>
    <row r="14" spans="1:5" ht="19.899999999999999" customHeight="1" x14ac:dyDescent="0.25">
      <c r="A14" s="21">
        <f ca="1">DATE(YEAR(TODAY())-2,1,1)</f>
        <v>44197</v>
      </c>
      <c r="B14" s="22">
        <v>5438</v>
      </c>
      <c r="C14" s="23">
        <v>224</v>
      </c>
      <c r="D14" s="24">
        <v>969</v>
      </c>
      <c r="E14" s="25">
        <f t="shared" si="0"/>
        <v>0.17819051121735932</v>
      </c>
    </row>
    <row r="15" spans="1:5" ht="19.899999999999999" customHeight="1" x14ac:dyDescent="0.25">
      <c r="A15" s="21">
        <f ca="1">DATE(YEAR(TODAY())-3,12,1)</f>
        <v>44166</v>
      </c>
      <c r="B15" s="22">
        <v>5705</v>
      </c>
      <c r="C15" s="23">
        <v>80</v>
      </c>
      <c r="D15" s="24">
        <v>233</v>
      </c>
      <c r="E15" s="25">
        <f t="shared" si="0"/>
        <v>4.0841367221735321E-2</v>
      </c>
    </row>
    <row r="16" spans="1:5" ht="19.899999999999999" customHeight="1" x14ac:dyDescent="0.25">
      <c r="A16" s="21">
        <f ca="1">DATE(YEAR(TODAY())-3,11,1)</f>
        <v>44136</v>
      </c>
      <c r="B16" s="22">
        <v>4052</v>
      </c>
      <c r="C16" s="23">
        <v>28</v>
      </c>
      <c r="D16" s="24">
        <v>58</v>
      </c>
      <c r="E16" s="25">
        <f t="shared" si="0"/>
        <v>1.4313919052319843E-2</v>
      </c>
    </row>
    <row r="17" spans="1:5" ht="19.899999999999999" customHeight="1" x14ac:dyDescent="0.25">
      <c r="A17" s="21">
        <f ca="1">DATE(YEAR(TODAY())-3,10,1)</f>
        <v>44105</v>
      </c>
      <c r="B17" s="22">
        <v>9943</v>
      </c>
      <c r="C17" s="23">
        <v>31</v>
      </c>
      <c r="D17" s="24">
        <v>225</v>
      </c>
      <c r="E17" s="25">
        <f t="shared" si="0"/>
        <v>2.2628985215729661E-2</v>
      </c>
    </row>
    <row r="18" spans="1:5" ht="19.899999999999999" customHeight="1" x14ac:dyDescent="0.25">
      <c r="A18" s="21">
        <f ca="1">DATE(YEAR(TODAY())-3,9,1)</f>
        <v>44075</v>
      </c>
      <c r="B18" s="22">
        <v>5012</v>
      </c>
      <c r="C18" s="23">
        <v>27</v>
      </c>
      <c r="D18" s="24">
        <v>91</v>
      </c>
      <c r="E18" s="25">
        <f t="shared" si="0"/>
        <v>1.8156424581005588E-2</v>
      </c>
    </row>
    <row r="19" spans="1:5" ht="19.899999999999999" customHeight="1" x14ac:dyDescent="0.25">
      <c r="A19" s="21">
        <f ca="1">DATE(YEAR(TODAY())-3,8,1)</f>
        <v>44044</v>
      </c>
      <c r="B19" s="22">
        <v>3607</v>
      </c>
      <c r="C19" s="23">
        <v>16</v>
      </c>
      <c r="D19" s="24">
        <v>34</v>
      </c>
      <c r="E19" s="25">
        <f t="shared" si="0"/>
        <v>9.4261158857776549E-3</v>
      </c>
    </row>
    <row r="20" spans="1:5" ht="19.899999999999999" customHeight="1" x14ac:dyDescent="0.25">
      <c r="A20" s="21">
        <f ca="1">DATE(YEAR(TODAY())-3,7,1)</f>
        <v>44013</v>
      </c>
      <c r="B20" s="22">
        <v>3153</v>
      </c>
      <c r="C20" s="23">
        <v>25</v>
      </c>
      <c r="D20" s="24">
        <v>43</v>
      </c>
      <c r="E20" s="25">
        <f t="shared" si="0"/>
        <v>1.3637805264827149E-2</v>
      </c>
    </row>
    <row r="21" spans="1:5" ht="19.899999999999999" customHeight="1" x14ac:dyDescent="0.25">
      <c r="A21" s="21">
        <f ca="1">DATE(YEAR(TODAY())-3,6,1)</f>
        <v>43983</v>
      </c>
      <c r="B21" s="22">
        <v>3552</v>
      </c>
      <c r="C21" s="23">
        <v>31</v>
      </c>
      <c r="D21" s="24">
        <v>77</v>
      </c>
      <c r="E21" s="25">
        <f t="shared" si="0"/>
        <v>2.1677927927927929E-2</v>
      </c>
    </row>
    <row r="22" spans="1:5" ht="19.899999999999999" customHeight="1" x14ac:dyDescent="0.25">
      <c r="A22" s="21">
        <f ca="1">DATE(YEAR(TODAY())-3,5,1)</f>
        <v>43952</v>
      </c>
      <c r="B22" s="22">
        <v>2740</v>
      </c>
      <c r="C22" s="23">
        <v>15</v>
      </c>
      <c r="D22" s="24">
        <v>25</v>
      </c>
      <c r="E22" s="25">
        <f t="shared" si="0"/>
        <v>9.1240875912408752E-3</v>
      </c>
    </row>
    <row r="23" spans="1:5" ht="19.899999999999999" customHeight="1" x14ac:dyDescent="0.25">
      <c r="A23" s="21">
        <f ca="1">DATE(YEAR(TODAY())-3,4,1)</f>
        <v>43922</v>
      </c>
      <c r="B23" s="22">
        <v>3184</v>
      </c>
      <c r="C23" s="23">
        <v>14</v>
      </c>
      <c r="D23" s="24">
        <v>36</v>
      </c>
      <c r="E23" s="25">
        <f t="shared" si="0"/>
        <v>1.1306532663316583E-2</v>
      </c>
    </row>
    <row r="24" spans="1:5" ht="19.899999999999999" customHeight="1" x14ac:dyDescent="0.25">
      <c r="A24" s="21">
        <f ca="1">DATE(YEAR(TODAY())-3,3,1)</f>
        <v>43891</v>
      </c>
      <c r="B24" s="22">
        <v>3786</v>
      </c>
      <c r="C24" s="23">
        <v>14</v>
      </c>
      <c r="D24" s="24">
        <v>32</v>
      </c>
      <c r="E24" s="25">
        <f t="shared" si="0"/>
        <v>8.4521922873745381E-3</v>
      </c>
    </row>
    <row r="25" spans="1:5" ht="19.899999999999999" customHeight="1" x14ac:dyDescent="0.25">
      <c r="A25" s="21">
        <f ca="1">DATE(YEAR(TODAY())-3,2,1)</f>
        <v>43862</v>
      </c>
      <c r="B25" s="22">
        <v>3695</v>
      </c>
      <c r="C25" s="23">
        <v>15</v>
      </c>
      <c r="D25" s="24">
        <v>46</v>
      </c>
      <c r="E25" s="25">
        <f t="shared" si="0"/>
        <v>1.2449255751014885E-2</v>
      </c>
    </row>
    <row r="26" spans="1:5" ht="19.899999999999999" customHeight="1" x14ac:dyDescent="0.25">
      <c r="A26" s="21">
        <f ca="1">DATE(YEAR(TODAY())-3,1,1)</f>
        <v>43831</v>
      </c>
      <c r="B26" s="22">
        <v>4133</v>
      </c>
      <c r="C26" s="23">
        <v>39</v>
      </c>
      <c r="D26" s="24">
        <v>140</v>
      </c>
      <c r="E26" s="25">
        <f t="shared" si="0"/>
        <v>3.3873699491894504E-2</v>
      </c>
    </row>
    <row r="27" spans="1:5" ht="19.899999999999999" customHeight="1" x14ac:dyDescent="0.25">
      <c r="A27" s="21">
        <f ca="1">DATE(YEAR(TODAY())-4,12,1)</f>
        <v>43800</v>
      </c>
      <c r="B27" s="22">
        <v>4676</v>
      </c>
      <c r="C27" s="23">
        <v>20</v>
      </c>
      <c r="D27" s="24">
        <v>52</v>
      </c>
      <c r="E27" s="25">
        <f t="shared" si="0"/>
        <v>1.1120615911035072E-2</v>
      </c>
    </row>
    <row r="28" spans="1:5" ht="19.899999999999999" customHeight="1" x14ac:dyDescent="0.25">
      <c r="A28" s="21">
        <f ca="1">DATE(YEAR(TODAY())-4,11,1)</f>
        <v>43770</v>
      </c>
      <c r="B28" s="22">
        <v>3288</v>
      </c>
      <c r="C28" s="23">
        <v>13</v>
      </c>
      <c r="D28" s="24">
        <v>36</v>
      </c>
      <c r="E28" s="25">
        <f t="shared" si="0"/>
        <v>1.0948905109489052E-2</v>
      </c>
    </row>
    <row r="29" spans="1:5" ht="19.899999999999999" customHeight="1" x14ac:dyDescent="0.25">
      <c r="A29" s="21">
        <f ca="1">DATE(YEAR(TODAY())-4,10,1)</f>
        <v>43739</v>
      </c>
      <c r="B29" s="22">
        <v>7625</v>
      </c>
      <c r="C29" s="23">
        <v>28</v>
      </c>
      <c r="D29" s="24">
        <v>142</v>
      </c>
      <c r="E29" s="25">
        <f t="shared" si="0"/>
        <v>1.8622950819672131E-2</v>
      </c>
    </row>
    <row r="30" spans="1:5" ht="19.899999999999999" customHeight="1" x14ac:dyDescent="0.25">
      <c r="A30" s="21">
        <f ca="1">DATE(YEAR(TODAY())-4,9,1)</f>
        <v>43709</v>
      </c>
      <c r="B30" s="22">
        <v>3715</v>
      </c>
      <c r="C30" s="23">
        <v>10</v>
      </c>
      <c r="D30" s="24">
        <v>29</v>
      </c>
      <c r="E30" s="25">
        <f t="shared" si="0"/>
        <v>7.8061911170928672E-3</v>
      </c>
    </row>
    <row r="31" spans="1:5" ht="19.899999999999999" customHeight="1" x14ac:dyDescent="0.25">
      <c r="A31" s="21">
        <f ca="1">DATE(YEAR(TODAY())-4,8,1)</f>
        <v>43678</v>
      </c>
      <c r="B31" s="22">
        <v>3073</v>
      </c>
      <c r="C31" s="23">
        <v>10</v>
      </c>
      <c r="D31" s="24">
        <v>21</v>
      </c>
      <c r="E31" s="25">
        <f t="shared" si="0"/>
        <v>6.8337129840546698E-3</v>
      </c>
    </row>
    <row r="32" spans="1:5" ht="19.899999999999999" customHeight="1" x14ac:dyDescent="0.25">
      <c r="A32" s="21">
        <f ca="1">DATE(YEAR(TODAY())-4,7,1)</f>
        <v>43647</v>
      </c>
      <c r="B32" s="22">
        <v>3611</v>
      </c>
      <c r="C32" s="23">
        <v>7</v>
      </c>
      <c r="D32" s="24">
        <v>18</v>
      </c>
      <c r="E32" s="25">
        <f t="shared" si="0"/>
        <v>4.9847687621157573E-3</v>
      </c>
    </row>
    <row r="33" spans="1:5" ht="19.899999999999999" customHeight="1" x14ac:dyDescent="0.25">
      <c r="A33" s="21">
        <f ca="1">DATE(YEAR(TODAY())-4,6,1)</f>
        <v>43617</v>
      </c>
      <c r="B33" s="22">
        <v>3361</v>
      </c>
      <c r="C33" s="23">
        <v>9</v>
      </c>
      <c r="D33" s="24">
        <v>27</v>
      </c>
      <c r="E33" s="25">
        <f t="shared" si="0"/>
        <v>8.0333234156501048E-3</v>
      </c>
    </row>
    <row r="34" spans="1:5" ht="19.899999999999999" customHeight="1" x14ac:dyDescent="0.25">
      <c r="A34" s="21">
        <f ca="1">DATE(YEAR(TODAY())-4,5,1)</f>
        <v>43586</v>
      </c>
      <c r="B34" s="22">
        <v>2716</v>
      </c>
      <c r="C34" s="23">
        <v>8</v>
      </c>
      <c r="D34" s="24">
        <v>9</v>
      </c>
      <c r="E34" s="25">
        <f t="shared" si="0"/>
        <v>3.3136966126656848E-3</v>
      </c>
    </row>
    <row r="35" spans="1:5" ht="19.899999999999999" customHeight="1" x14ac:dyDescent="0.25">
      <c r="A35" s="21">
        <f ca="1">DATE(YEAR(TODAY())-4,4,1)</f>
        <v>43556</v>
      </c>
      <c r="B35" s="22">
        <v>3957</v>
      </c>
      <c r="C35" s="23">
        <v>8</v>
      </c>
      <c r="D35" s="24">
        <v>22</v>
      </c>
      <c r="E35" s="25">
        <f t="shared" si="0"/>
        <v>5.5597675006317914E-3</v>
      </c>
    </row>
    <row r="36" spans="1:5" ht="19.899999999999999" customHeight="1" x14ac:dyDescent="0.25">
      <c r="A36" s="21">
        <f ca="1">DATE(YEAR(TODAY())-4,3,1)</f>
        <v>43525</v>
      </c>
      <c r="B36" s="22">
        <v>3298</v>
      </c>
      <c r="C36" s="23">
        <v>9</v>
      </c>
      <c r="D36" s="24">
        <v>21</v>
      </c>
      <c r="E36" s="25">
        <f t="shared" si="0"/>
        <v>6.3674954517889629E-3</v>
      </c>
    </row>
    <row r="37" spans="1:5" ht="19.899999999999999" customHeight="1" x14ac:dyDescent="0.25">
      <c r="A37" s="21">
        <f ca="1">DATE(YEAR(TODAY())-4,2,1)</f>
        <v>43497</v>
      </c>
      <c r="B37" s="22">
        <v>3367</v>
      </c>
      <c r="C37" s="23">
        <v>10</v>
      </c>
      <c r="D37" s="24">
        <v>23</v>
      </c>
      <c r="E37" s="25">
        <f t="shared" si="0"/>
        <v>6.8310068310068308E-3</v>
      </c>
    </row>
    <row r="38" spans="1:5" ht="19.899999999999999" customHeight="1" x14ac:dyDescent="0.25">
      <c r="A38" s="21">
        <f ca="1">DATE(YEAR(TODAY())-4,1,1)</f>
        <v>43466</v>
      </c>
      <c r="B38" s="22">
        <v>5070</v>
      </c>
      <c r="C38" s="23">
        <v>13</v>
      </c>
      <c r="D38" s="24">
        <v>127</v>
      </c>
      <c r="E38" s="25">
        <f t="shared" si="0"/>
        <v>2.5049309664694281E-2</v>
      </c>
    </row>
    <row r="39" spans="1:5" ht="19.899999999999999" customHeight="1" x14ac:dyDescent="0.25">
      <c r="A39" s="21">
        <f ca="1">DATE(YEAR(TODAY())-5,12,1)</f>
        <v>43435</v>
      </c>
      <c r="B39" s="22">
        <v>4403</v>
      </c>
      <c r="C39" s="23">
        <v>14</v>
      </c>
      <c r="D39" s="24">
        <v>34</v>
      </c>
      <c r="E39" s="25">
        <f t="shared" si="0"/>
        <v>7.7220077220077222E-3</v>
      </c>
    </row>
    <row r="40" spans="1:5" ht="19.899999999999999" customHeight="1" x14ac:dyDescent="0.25">
      <c r="A40" s="21">
        <f ca="1">DATE(YEAR(TODAY())-5,11,1)</f>
        <v>43405</v>
      </c>
      <c r="B40" s="22">
        <v>3153</v>
      </c>
      <c r="C40" s="23">
        <v>10</v>
      </c>
      <c r="D40" s="24">
        <v>21</v>
      </c>
      <c r="E40" s="25">
        <f t="shared" si="0"/>
        <v>6.6603235014272124E-3</v>
      </c>
    </row>
    <row r="41" spans="1:5" ht="19.899999999999999" customHeight="1" x14ac:dyDescent="0.25">
      <c r="A41" s="21">
        <f ca="1">DATE(YEAR(TODAY())-5,10,1)</f>
        <v>43374</v>
      </c>
      <c r="B41" s="22">
        <v>6674</v>
      </c>
      <c r="C41" s="23">
        <v>10</v>
      </c>
      <c r="D41" s="24">
        <v>56</v>
      </c>
      <c r="E41" s="25">
        <f t="shared" si="0"/>
        <v>8.3907701528318848E-3</v>
      </c>
    </row>
    <row r="42" spans="1:5" ht="19.899999999999999" customHeight="1" x14ac:dyDescent="0.25">
      <c r="A42" s="21">
        <f ca="1">DATE(YEAR(TODAY())-5,9,1)</f>
        <v>43344</v>
      </c>
      <c r="B42" s="22">
        <v>3725</v>
      </c>
      <c r="C42" s="23">
        <v>9</v>
      </c>
      <c r="D42" s="24">
        <v>13</v>
      </c>
      <c r="E42" s="25">
        <f t="shared" si="0"/>
        <v>3.4899328859060402E-3</v>
      </c>
    </row>
    <row r="43" spans="1:5" ht="19.899999999999999" customHeight="1" x14ac:dyDescent="0.25">
      <c r="A43" s="21">
        <f ca="1">DATE(YEAR(TODAY())-5,8,1)</f>
        <v>43313</v>
      </c>
      <c r="B43" s="22">
        <v>3104</v>
      </c>
      <c r="C43" s="23">
        <v>12</v>
      </c>
      <c r="D43" s="24">
        <v>23</v>
      </c>
      <c r="E43" s="25">
        <f t="shared" si="0"/>
        <v>7.4097938144329894E-3</v>
      </c>
    </row>
    <row r="44" spans="1:5" ht="19.899999999999999" customHeight="1" x14ac:dyDescent="0.25">
      <c r="A44" s="21">
        <f ca="1">DATE(YEAR(TODAY())-5,7,1)</f>
        <v>43282</v>
      </c>
      <c r="B44" s="22">
        <v>4563</v>
      </c>
      <c r="C44" s="23">
        <v>14</v>
      </c>
      <c r="D44" s="24">
        <v>49</v>
      </c>
      <c r="E44" s="25">
        <f t="shared" si="0"/>
        <v>1.0738549200087662E-2</v>
      </c>
    </row>
    <row r="45" spans="1:5" ht="19.899999999999999" customHeight="1" x14ac:dyDescent="0.25">
      <c r="A45" s="21">
        <f ca="1">DATE(YEAR(TODAY())-5,6,1)</f>
        <v>43252</v>
      </c>
      <c r="B45" s="22">
        <v>3288</v>
      </c>
      <c r="C45" s="23">
        <v>12</v>
      </c>
      <c r="D45" s="24">
        <v>17</v>
      </c>
      <c r="E45" s="25">
        <f t="shared" si="0"/>
        <v>5.1703163017031628E-3</v>
      </c>
    </row>
    <row r="46" spans="1:5" ht="19.899999999999999" customHeight="1" x14ac:dyDescent="0.25">
      <c r="A46" s="21">
        <f ca="1">DATE(YEAR(TODAY())-5,5,1)</f>
        <v>43221</v>
      </c>
      <c r="B46" s="22">
        <v>2897</v>
      </c>
      <c r="C46" s="23">
        <v>10</v>
      </c>
      <c r="D46" s="24">
        <v>34</v>
      </c>
      <c r="E46" s="25">
        <f t="shared" si="0"/>
        <v>1.1736278909216431E-2</v>
      </c>
    </row>
    <row r="47" spans="1:5" ht="19.899999999999999" customHeight="1" x14ac:dyDescent="0.25">
      <c r="A47" s="21">
        <f ca="1">DATE(YEAR(TODAY())-5,4,1)</f>
        <v>43191</v>
      </c>
      <c r="B47" s="22">
        <v>3535</v>
      </c>
      <c r="C47" s="23">
        <v>12</v>
      </c>
      <c r="D47" s="24">
        <v>21</v>
      </c>
      <c r="E47" s="25">
        <f t="shared" si="0"/>
        <v>5.9405940594059407E-3</v>
      </c>
    </row>
    <row r="48" spans="1:5" ht="19.899999999999999" customHeight="1" x14ac:dyDescent="0.25">
      <c r="A48" s="21">
        <f ca="1">DATE(YEAR(TODAY())-5,3,1)</f>
        <v>43160</v>
      </c>
      <c r="B48" s="22">
        <v>3332</v>
      </c>
      <c r="C48" s="23">
        <v>13</v>
      </c>
      <c r="D48" s="24">
        <v>39</v>
      </c>
      <c r="E48" s="25">
        <f t="shared" si="0"/>
        <v>1.17046818727491E-2</v>
      </c>
    </row>
    <row r="49" spans="1:5" ht="19.899999999999999" customHeight="1" x14ac:dyDescent="0.25">
      <c r="A49" s="21">
        <f ca="1">DATE(YEAR(TODAY())-5,2,1)</f>
        <v>43132</v>
      </c>
      <c r="B49" s="22">
        <v>3187</v>
      </c>
      <c r="C49" s="23">
        <v>16</v>
      </c>
      <c r="D49" s="24">
        <v>25</v>
      </c>
      <c r="E49" s="25">
        <f t="shared" si="0"/>
        <v>7.8443677439598361E-3</v>
      </c>
    </row>
    <row r="50" spans="1:5" ht="19.899999999999999" customHeight="1" x14ac:dyDescent="0.25">
      <c r="A50" s="21">
        <f ca="1">DATE(YEAR(TODAY())-5,1,1)</f>
        <v>43101</v>
      </c>
      <c r="B50" s="22">
        <v>4150</v>
      </c>
      <c r="C50" s="23">
        <v>13</v>
      </c>
      <c r="D50" s="24">
        <v>66</v>
      </c>
      <c r="E50" s="25">
        <f t="shared" si="0"/>
        <v>1.5903614457831325E-2</v>
      </c>
    </row>
    <row r="51" spans="1:5" ht="19.899999999999999" customHeight="1" x14ac:dyDescent="0.25">
      <c r="A51" s="21">
        <f ca="1">DATE(YEAR(TODAY())-6,12,1)</f>
        <v>43070</v>
      </c>
      <c r="B51" s="22">
        <v>5274</v>
      </c>
      <c r="C51" s="23">
        <v>49</v>
      </c>
      <c r="D51" s="24">
        <v>210</v>
      </c>
      <c r="E51" s="25">
        <f t="shared" si="0"/>
        <v>3.981797497155859E-2</v>
      </c>
    </row>
    <row r="52" spans="1:5" ht="19.899999999999999" customHeight="1" x14ac:dyDescent="0.25">
      <c r="A52" s="21">
        <f ca="1">DATE(YEAR(TODAY())-6,11,1)</f>
        <v>43040</v>
      </c>
      <c r="B52" s="22">
        <v>4340</v>
      </c>
      <c r="C52" s="23">
        <v>20</v>
      </c>
      <c r="D52" s="24">
        <v>44</v>
      </c>
      <c r="E52" s="25">
        <f t="shared" si="0"/>
        <v>1.0138248847926268E-2</v>
      </c>
    </row>
    <row r="53" spans="1:5" ht="19.899999999999999" customHeight="1" x14ac:dyDescent="0.25">
      <c r="A53" s="21">
        <f ca="1">DATE(YEAR(TODAY())-6,10,1)</f>
        <v>43009</v>
      </c>
      <c r="B53" s="22">
        <v>6452</v>
      </c>
      <c r="C53" s="23">
        <v>18</v>
      </c>
      <c r="D53" s="24">
        <v>60</v>
      </c>
      <c r="E53" s="25">
        <f t="shared" si="0"/>
        <v>9.299442033477991E-3</v>
      </c>
    </row>
    <row r="54" spans="1:5" ht="19.899999999999999" customHeight="1" x14ac:dyDescent="0.25">
      <c r="A54" s="21">
        <f ca="1">DATE(YEAR(TODAY())-6,9,1)</f>
        <v>42979</v>
      </c>
      <c r="B54" s="22">
        <v>4108</v>
      </c>
      <c r="C54" s="23">
        <v>26</v>
      </c>
      <c r="D54" s="24">
        <v>57</v>
      </c>
      <c r="E54" s="25">
        <f t="shared" si="0"/>
        <v>1.3875365141187927E-2</v>
      </c>
    </row>
    <row r="55" spans="1:5" ht="19.899999999999999" customHeight="1" x14ac:dyDescent="0.25">
      <c r="A55" s="21">
        <f ca="1">DATE(YEAR(TODAY())-6,8,1)</f>
        <v>42948</v>
      </c>
      <c r="B55" s="22">
        <v>3138</v>
      </c>
      <c r="C55" s="23">
        <v>15</v>
      </c>
      <c r="D55" s="24">
        <v>27</v>
      </c>
      <c r="E55" s="25">
        <f t="shared" si="0"/>
        <v>8.6042065009560229E-3</v>
      </c>
    </row>
    <row r="56" spans="1:5" ht="19.899999999999999" customHeight="1" x14ac:dyDescent="0.25">
      <c r="A56" s="21">
        <f ca="1">DATE(YEAR(TODAY())-6,7,1)</f>
        <v>42917</v>
      </c>
      <c r="B56" s="22">
        <v>3898</v>
      </c>
      <c r="C56" s="23">
        <v>20</v>
      </c>
      <c r="D56" s="24">
        <v>51</v>
      </c>
      <c r="E56" s="25">
        <f t="shared" si="0"/>
        <v>1.3083632632119035E-2</v>
      </c>
    </row>
    <row r="57" spans="1:5" ht="19.899999999999999" customHeight="1" x14ac:dyDescent="0.25">
      <c r="A57" s="21">
        <f ca="1">DATE(YEAR(TODAY())-6,6,1)</f>
        <v>42887</v>
      </c>
      <c r="B57" s="22">
        <v>3034</v>
      </c>
      <c r="C57" s="23">
        <v>20</v>
      </c>
      <c r="D57" s="24">
        <v>30</v>
      </c>
      <c r="E57" s="25">
        <f t="shared" si="0"/>
        <v>9.8879367172050106E-3</v>
      </c>
    </row>
    <row r="58" spans="1:5" ht="19.899999999999999" customHeight="1" x14ac:dyDescent="0.25">
      <c r="A58" s="21">
        <f ca="1">DATE(YEAR(TODAY())-6,5,1)</f>
        <v>42856</v>
      </c>
      <c r="B58" s="22">
        <v>3317</v>
      </c>
      <c r="C58" s="23">
        <v>20</v>
      </c>
      <c r="D58" s="24">
        <v>37</v>
      </c>
      <c r="E58" s="25">
        <f t="shared" si="0"/>
        <v>1.1154657823334338E-2</v>
      </c>
    </row>
    <row r="59" spans="1:5" ht="19.899999999999999" customHeight="1" x14ac:dyDescent="0.25">
      <c r="A59" s="21">
        <f ca="1">DATE(YEAR(TODAY())-6,4,1)</f>
        <v>42826</v>
      </c>
      <c r="B59" s="22">
        <v>3331</v>
      </c>
      <c r="C59" s="23">
        <v>20</v>
      </c>
      <c r="D59" s="24">
        <v>45</v>
      </c>
      <c r="E59" s="25">
        <f t="shared" si="0"/>
        <v>1.3509456619633743E-2</v>
      </c>
    </row>
    <row r="60" spans="1:5" ht="19.899999999999999" customHeight="1" x14ac:dyDescent="0.25">
      <c r="A60" s="21">
        <f ca="1">DATE(YEAR(TODAY())-6,3,1)</f>
        <v>42795</v>
      </c>
      <c r="B60" s="22">
        <v>3926</v>
      </c>
      <c r="C60" s="23">
        <v>37</v>
      </c>
      <c r="D60" s="24">
        <v>80</v>
      </c>
      <c r="E60" s="25">
        <f t="shared" si="0"/>
        <v>2.0376974019358125E-2</v>
      </c>
    </row>
    <row r="61" spans="1:5" ht="19.899999999999999" customHeight="1" x14ac:dyDescent="0.25">
      <c r="A61" s="21">
        <f ca="1">DATE(YEAR(TODAY())-6,2,1)</f>
        <v>42767</v>
      </c>
      <c r="B61" s="22">
        <v>3566</v>
      </c>
      <c r="C61" s="23">
        <v>106</v>
      </c>
      <c r="D61" s="24">
        <v>271</v>
      </c>
      <c r="E61" s="25">
        <f t="shared" si="0"/>
        <v>7.5995513180033655E-2</v>
      </c>
    </row>
    <row r="62" spans="1:5" ht="19.899999999999999" customHeight="1" x14ac:dyDescent="0.25">
      <c r="A62" s="21">
        <f ca="1">DATE(YEAR(TODAY())-6,1,1)</f>
        <v>42736</v>
      </c>
      <c r="B62" s="22">
        <v>6481</v>
      </c>
      <c r="C62" s="23">
        <v>224</v>
      </c>
      <c r="D62" s="24">
        <v>969</v>
      </c>
      <c r="E62" s="25">
        <f t="shared" si="0"/>
        <v>0.14951396389446073</v>
      </c>
    </row>
    <row r="63" spans="1:5" ht="19.899999999999999" customHeight="1" x14ac:dyDescent="0.25">
      <c r="A63" s="21">
        <f ca="1">DATE(YEAR(TODAY())-7,12,1)</f>
        <v>42705</v>
      </c>
      <c r="B63" s="22">
        <v>3864</v>
      </c>
      <c r="C63" s="23">
        <v>80</v>
      </c>
      <c r="D63" s="24">
        <v>233</v>
      </c>
      <c r="E63" s="25">
        <f t="shared" si="0"/>
        <v>6.0300207039337472E-2</v>
      </c>
    </row>
    <row r="64" spans="1:5" ht="19.899999999999999" customHeight="1" x14ac:dyDescent="0.25">
      <c r="A64" s="21">
        <f ca="1">DATE(YEAR(TODAY())-7,11,1)</f>
        <v>42675</v>
      </c>
      <c r="B64" s="22">
        <v>4455</v>
      </c>
      <c r="C64" s="23">
        <v>83</v>
      </c>
      <c r="D64" s="24">
        <v>219</v>
      </c>
      <c r="E64" s="25">
        <f t="shared" si="0"/>
        <v>4.9158249158249158E-2</v>
      </c>
    </row>
    <row r="65" spans="1:5" ht="19.899999999999999" customHeight="1" x14ac:dyDescent="0.25">
      <c r="A65" s="21">
        <f ca="1">DATE(YEAR(TODAY())-7,10,1)</f>
        <v>42644</v>
      </c>
      <c r="B65" s="22">
        <v>6771</v>
      </c>
      <c r="C65" s="23">
        <v>28</v>
      </c>
      <c r="D65" s="24">
        <v>120</v>
      </c>
      <c r="E65" s="25">
        <f t="shared" si="0"/>
        <v>1.7722640673460344E-2</v>
      </c>
    </row>
    <row r="66" spans="1:5" ht="19.899999999999999" customHeight="1" x14ac:dyDescent="0.25">
      <c r="A66" s="21">
        <f ca="1">DATE(YEAR(TODAY())-7,9,1)</f>
        <v>42614</v>
      </c>
      <c r="B66" s="22">
        <v>3153</v>
      </c>
      <c r="C66" s="23">
        <v>23</v>
      </c>
      <c r="D66" s="24">
        <v>54</v>
      </c>
      <c r="E66" s="25">
        <f t="shared" si="0"/>
        <v>1.7126546146527116E-2</v>
      </c>
    </row>
    <row r="67" spans="1:5" ht="19.899999999999999" customHeight="1" x14ac:dyDescent="0.25">
      <c r="A67" s="21">
        <f ca="1">DATE(YEAR(TODAY())-7,8,1)</f>
        <v>42583</v>
      </c>
      <c r="B67" s="22">
        <v>3585</v>
      </c>
      <c r="C67" s="23">
        <v>24</v>
      </c>
      <c r="D67" s="24">
        <v>46</v>
      </c>
      <c r="E67" s="25">
        <f t="shared" ref="E67:E86" si="1">D67/B67</f>
        <v>1.2831241283124128E-2</v>
      </c>
    </row>
    <row r="68" spans="1:5" ht="19.899999999999999" customHeight="1" x14ac:dyDescent="0.25">
      <c r="A68" s="21">
        <f ca="1">DATE(YEAR(TODAY())-7,7,1)</f>
        <v>42552</v>
      </c>
      <c r="B68" s="22">
        <v>3682</v>
      </c>
      <c r="C68" s="23">
        <v>24</v>
      </c>
      <c r="D68" s="24">
        <v>67</v>
      </c>
      <c r="E68" s="25">
        <f t="shared" si="1"/>
        <v>1.8196632265073329E-2</v>
      </c>
    </row>
    <row r="69" spans="1:5" ht="19.899999999999999" customHeight="1" x14ac:dyDescent="0.25">
      <c r="A69" s="21">
        <f ca="1">DATE(YEAR(TODAY())-7,6,1)</f>
        <v>42522</v>
      </c>
      <c r="B69" s="22">
        <v>3242</v>
      </c>
      <c r="C69" s="23">
        <v>14</v>
      </c>
      <c r="D69" s="24">
        <v>38</v>
      </c>
      <c r="E69" s="25">
        <f t="shared" si="1"/>
        <v>1.1721159777914868E-2</v>
      </c>
    </row>
    <row r="70" spans="1:5" ht="19.899999999999999" customHeight="1" x14ac:dyDescent="0.25">
      <c r="A70" s="21">
        <f ca="1">DATE(YEAR(TODAY())-7,5,1)</f>
        <v>42491</v>
      </c>
      <c r="B70" s="22">
        <v>3325</v>
      </c>
      <c r="C70" s="23">
        <v>15</v>
      </c>
      <c r="D70" s="24">
        <v>44</v>
      </c>
      <c r="E70" s="25">
        <f t="shared" si="1"/>
        <v>1.3233082706766918E-2</v>
      </c>
    </row>
    <row r="71" spans="1:5" ht="19.899999999999999" customHeight="1" x14ac:dyDescent="0.25">
      <c r="A71" s="21">
        <f ca="1">DATE(YEAR(TODAY())-7,4,1)</f>
        <v>42461</v>
      </c>
      <c r="B71" s="22">
        <v>5637</v>
      </c>
      <c r="C71" s="23">
        <v>21</v>
      </c>
      <c r="D71" s="24">
        <v>102</v>
      </c>
      <c r="E71" s="25">
        <f t="shared" si="1"/>
        <v>1.8094731240021287E-2</v>
      </c>
    </row>
    <row r="72" spans="1:5" ht="19.899999999999999" customHeight="1" x14ac:dyDescent="0.25">
      <c r="A72" s="21">
        <f ca="1">DATE(YEAR(TODAY())-7,3,1)</f>
        <v>42430</v>
      </c>
      <c r="B72" s="22">
        <v>3893</v>
      </c>
      <c r="C72" s="23">
        <v>29</v>
      </c>
      <c r="D72" s="24">
        <v>83</v>
      </c>
      <c r="E72" s="25">
        <f t="shared" si="1"/>
        <v>2.132031852042127E-2</v>
      </c>
    </row>
    <row r="73" spans="1:5" ht="19.899999999999999" customHeight="1" x14ac:dyDescent="0.25">
      <c r="A73" s="21">
        <f ca="1">DATE(YEAR(TODAY())-7,2,1)</f>
        <v>42401</v>
      </c>
      <c r="B73" s="22">
        <v>3117</v>
      </c>
      <c r="C73" s="23">
        <v>21</v>
      </c>
      <c r="D73" s="24">
        <v>43</v>
      </c>
      <c r="E73" s="25">
        <f t="shared" si="1"/>
        <v>1.3795316008982997E-2</v>
      </c>
    </row>
    <row r="74" spans="1:5" ht="19.899999999999999" customHeight="1" x14ac:dyDescent="0.25">
      <c r="A74" s="21">
        <f ca="1">DATE(YEAR(TODAY())-7,1,1)</f>
        <v>42370</v>
      </c>
      <c r="B74" s="22">
        <v>2970</v>
      </c>
      <c r="C74" s="23">
        <v>17</v>
      </c>
      <c r="D74" s="24">
        <v>41</v>
      </c>
      <c r="E74" s="25">
        <f t="shared" si="1"/>
        <v>1.3804713804713804E-2</v>
      </c>
    </row>
    <row r="75" spans="1:5" ht="19.899999999999999" customHeight="1" x14ac:dyDescent="0.25">
      <c r="A75" s="21">
        <f ca="1">DATE(YEAR(TODAY())-8,12,1)</f>
        <v>42339</v>
      </c>
      <c r="B75" s="22">
        <v>2584</v>
      </c>
      <c r="C75" s="23">
        <v>22</v>
      </c>
      <c r="D75" s="24">
        <v>37</v>
      </c>
      <c r="E75" s="25">
        <f t="shared" si="1"/>
        <v>1.4318885448916409E-2</v>
      </c>
    </row>
    <row r="76" spans="1:5" ht="19.899999999999999" customHeight="1" x14ac:dyDescent="0.25">
      <c r="A76" s="21">
        <f ca="1">DATE(YEAR(TODAY())-8,11,1)</f>
        <v>42309</v>
      </c>
      <c r="B76" s="22">
        <v>2763</v>
      </c>
      <c r="C76" s="23">
        <v>21</v>
      </c>
      <c r="D76" s="24">
        <v>45</v>
      </c>
      <c r="E76" s="25">
        <f t="shared" si="1"/>
        <v>1.6286644951140065E-2</v>
      </c>
    </row>
    <row r="77" spans="1:5" ht="19.899999999999999" customHeight="1" x14ac:dyDescent="0.25">
      <c r="A77" s="21">
        <f ca="1">DATE(YEAR(TODAY())-8,10,1)</f>
        <v>42278</v>
      </c>
      <c r="B77" s="22">
        <v>2752</v>
      </c>
      <c r="C77" s="23">
        <v>18</v>
      </c>
      <c r="D77" s="24">
        <v>40</v>
      </c>
      <c r="E77" s="25">
        <f t="shared" si="1"/>
        <v>1.4534883720930232E-2</v>
      </c>
    </row>
    <row r="78" spans="1:5" ht="19.899999999999999" customHeight="1" x14ac:dyDescent="0.25">
      <c r="A78" s="21">
        <f ca="1">DATE(YEAR(TODAY())-8,9,1)</f>
        <v>42248</v>
      </c>
      <c r="B78" s="22">
        <v>3101</v>
      </c>
      <c r="C78" s="23">
        <v>29</v>
      </c>
      <c r="D78" s="24">
        <v>62</v>
      </c>
      <c r="E78" s="25">
        <f t="shared" si="1"/>
        <v>1.99935504675911E-2</v>
      </c>
    </row>
    <row r="79" spans="1:5" ht="19.899999999999999" customHeight="1" x14ac:dyDescent="0.25">
      <c r="A79" s="21">
        <f ca="1">DATE(YEAR(TODAY())-8,8,1)</f>
        <v>42217</v>
      </c>
      <c r="B79" s="22">
        <v>3472</v>
      </c>
      <c r="C79" s="23">
        <v>44</v>
      </c>
      <c r="D79" s="24">
        <v>100</v>
      </c>
      <c r="E79" s="25">
        <f t="shared" si="1"/>
        <v>2.880184331797235E-2</v>
      </c>
    </row>
    <row r="80" spans="1:5" ht="19.899999999999999" customHeight="1" x14ac:dyDescent="0.25">
      <c r="A80" s="21">
        <f ca="1">DATE(YEAR(TODAY())-8,7,1)</f>
        <v>42186</v>
      </c>
      <c r="B80" s="22">
        <v>3685</v>
      </c>
      <c r="C80" s="23">
        <v>43</v>
      </c>
      <c r="D80" s="24">
        <v>82</v>
      </c>
      <c r="E80" s="25">
        <f t="shared" si="1"/>
        <v>2.2252374491180463E-2</v>
      </c>
    </row>
    <row r="81" spans="1:5" ht="19.899999999999999" customHeight="1" x14ac:dyDescent="0.25">
      <c r="A81" s="21">
        <f ca="1">DATE(YEAR(TODAY())-8,6,1)</f>
        <v>42156</v>
      </c>
      <c r="B81" s="22">
        <v>3790</v>
      </c>
      <c r="C81" s="23">
        <v>62</v>
      </c>
      <c r="D81" s="24">
        <v>164</v>
      </c>
      <c r="E81" s="25">
        <f t="shared" si="1"/>
        <v>4.3271767810026382E-2</v>
      </c>
    </row>
    <row r="82" spans="1:5" ht="19.899999999999999" customHeight="1" x14ac:dyDescent="0.25">
      <c r="A82" s="21">
        <f ca="1">DATE(YEAR(TODAY())-8,5,1)</f>
        <v>42125</v>
      </c>
      <c r="B82" s="22">
        <v>3559</v>
      </c>
      <c r="C82" s="23">
        <v>49</v>
      </c>
      <c r="D82" s="24">
        <v>130</v>
      </c>
      <c r="E82" s="25">
        <f t="shared" si="1"/>
        <v>3.6527114357965719E-2</v>
      </c>
    </row>
    <row r="83" spans="1:5" ht="19.899999999999999" customHeight="1" x14ac:dyDescent="0.25">
      <c r="A83" s="21">
        <f ca="1">DATE(YEAR(TODAY())-8,4,1)</f>
        <v>42095</v>
      </c>
      <c r="B83" s="22">
        <v>6009</v>
      </c>
      <c r="C83" s="23">
        <v>29</v>
      </c>
      <c r="D83" s="24">
        <v>110</v>
      </c>
      <c r="E83" s="25">
        <f t="shared" si="1"/>
        <v>1.8305874521551007E-2</v>
      </c>
    </row>
    <row r="84" spans="1:5" ht="19.899999999999999" customHeight="1" x14ac:dyDescent="0.25">
      <c r="A84" s="21">
        <f ca="1">DATE(YEAR(TODAY())-8,3,1)</f>
        <v>42064</v>
      </c>
      <c r="B84" s="22">
        <v>4379</v>
      </c>
      <c r="C84" s="23">
        <v>29</v>
      </c>
      <c r="D84" s="24">
        <v>72</v>
      </c>
      <c r="E84" s="25">
        <f t="shared" si="1"/>
        <v>1.644211007079242E-2</v>
      </c>
    </row>
    <row r="85" spans="1:5" ht="19.899999999999999" customHeight="1" x14ac:dyDescent="0.25">
      <c r="A85" s="21">
        <f ca="1">DATE(YEAR(TODAY())-8,2,1)</f>
        <v>42036</v>
      </c>
      <c r="B85" s="22">
        <v>2520</v>
      </c>
      <c r="C85" s="23">
        <v>18</v>
      </c>
      <c r="D85" s="24">
        <v>30</v>
      </c>
      <c r="E85" s="25">
        <f t="shared" si="1"/>
        <v>1.1904761904761904E-2</v>
      </c>
    </row>
    <row r="86" spans="1:5" ht="19.899999999999999" customHeight="1" x14ac:dyDescent="0.25">
      <c r="A86" s="21">
        <f ca="1">DATE(YEAR(TODAY())-8,1,1)</f>
        <v>42005</v>
      </c>
      <c r="B86" s="22">
        <v>3171</v>
      </c>
      <c r="C86" s="23">
        <v>25</v>
      </c>
      <c r="D86" s="24">
        <v>45</v>
      </c>
      <c r="E86" s="25">
        <f t="shared" si="1"/>
        <v>1.4191106906338695E-2</v>
      </c>
    </row>
    <row r="87" spans="1:5" ht="19.899999999999999" customHeight="1" x14ac:dyDescent="0.25">
      <c r="B87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B6F-4A7C-4A8C-BDA9-8ABC6371D3F0}">
  <sheetPr codeName="Sheet3">
    <tabColor theme="5" tint="-0.499984740745262"/>
  </sheetPr>
  <dimension ref="A1:E12"/>
  <sheetViews>
    <sheetView showGridLines="0" workbookViewId="0">
      <selection activeCell="C9" sqref="C9"/>
    </sheetView>
  </sheetViews>
  <sheetFormatPr defaultColWidth="0" defaultRowHeight="19.899999999999999" customHeight="1" zeroHeight="1" x14ac:dyDescent="0.25"/>
  <cols>
    <col min="1" max="1" width="4.28515625" style="1" customWidth="1"/>
    <col min="2" max="2" width="11.28515625" style="2" customWidth="1"/>
    <col min="3" max="4" width="35.7109375" style="1" customWidth="1"/>
    <col min="5" max="5" width="4.28515625" style="1" customWidth="1"/>
    <col min="6" max="16384" width="12.28515625" style="1" hidden="1"/>
  </cols>
  <sheetData>
    <row r="1" spans="2:4" ht="19.899999999999999" customHeight="1" x14ac:dyDescent="0.25"/>
    <row r="2" spans="2:4" ht="30" customHeight="1" x14ac:dyDescent="0.25">
      <c r="B2" s="3" t="s">
        <v>8</v>
      </c>
    </row>
    <row r="3" spans="2:4" ht="19.899999999999999" customHeight="1" x14ac:dyDescent="0.25">
      <c r="B3" s="4" t="s">
        <v>9</v>
      </c>
    </row>
    <row r="4" spans="2:4" ht="19.899999999999999" customHeight="1" x14ac:dyDescent="0.25"/>
    <row r="5" spans="2:4" ht="19.899999999999999" customHeight="1" thickBot="1" x14ac:dyDescent="0.3">
      <c r="B5" s="5" t="s">
        <v>5</v>
      </c>
      <c r="C5" s="6" t="s">
        <v>6</v>
      </c>
      <c r="D5" s="6" t="s">
        <v>7</v>
      </c>
    </row>
    <row r="6" spans="2:4" s="7" customFormat="1" ht="69.95" customHeight="1" x14ac:dyDescent="0.25">
      <c r="B6" s="8">
        <v>1</v>
      </c>
      <c r="C6" s="9" t="s">
        <v>15</v>
      </c>
      <c r="D6" s="42" t="s">
        <v>12</v>
      </c>
    </row>
    <row r="7" spans="2:4" s="7" customFormat="1" ht="69.95" customHeight="1" x14ac:dyDescent="0.25">
      <c r="B7" s="8">
        <v>2</v>
      </c>
      <c r="C7" s="9" t="s">
        <v>18</v>
      </c>
      <c r="D7" s="43" t="s">
        <v>11</v>
      </c>
    </row>
    <row r="8" spans="2:4" s="7" customFormat="1" ht="69.95" customHeight="1" x14ac:dyDescent="0.25">
      <c r="B8" s="8">
        <v>3</v>
      </c>
      <c r="C8" s="10" t="s">
        <v>17</v>
      </c>
      <c r="D8" s="42" t="s">
        <v>13</v>
      </c>
    </row>
    <row r="9" spans="2:4" s="7" customFormat="1" ht="69.95" customHeight="1" x14ac:dyDescent="0.25">
      <c r="B9" s="11">
        <v>4</v>
      </c>
      <c r="C9" s="10" t="s">
        <v>16</v>
      </c>
      <c r="D9" s="42" t="s">
        <v>14</v>
      </c>
    </row>
    <row r="10" spans="2:4" ht="19.899999999999999" customHeight="1" x14ac:dyDescent="0.25"/>
    <row r="11" spans="2:4" ht="19.899999999999999" customHeight="1" x14ac:dyDescent="0.25"/>
    <row r="12" spans="2:4" ht="19.899999999999999" customHeight="1" x14ac:dyDescent="0.25"/>
  </sheetData>
  <pageMargins left="0.7" right="0.7" top="0.75" bottom="0.75" header="0.3" footer="0.3"/>
  <pageSetup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CB92-2032-4EB1-90AA-15E46F6DC333}">
  <sheetPr>
    <tabColor theme="7" tint="-0.499984740745262"/>
  </sheetPr>
  <dimension ref="A1:T40"/>
  <sheetViews>
    <sheetView showGridLines="0" workbookViewId="0">
      <selection activeCell="C22" sqref="C22"/>
    </sheetView>
  </sheetViews>
  <sheetFormatPr defaultRowHeight="15" x14ac:dyDescent="0.25"/>
  <sheetData>
    <row r="1" spans="1:20" ht="15.75" thickTop="1" x14ac:dyDescent="0.2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/>
    </row>
    <row r="3" spans="1:20" x14ac:dyDescent="0.2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</row>
    <row r="4" spans="1:20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7"/>
    </row>
    <row r="5" spans="1:20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</row>
    <row r="6" spans="1:20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</row>
    <row r="7" spans="1:20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</row>
    <row r="8" spans="1:20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</row>
    <row r="9" spans="1:20" x14ac:dyDescent="0.2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</row>
    <row r="10" spans="1:20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</row>
    <row r="11" spans="1:20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</row>
    <row r="13" spans="1:20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</row>
    <row r="14" spans="1:20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</row>
    <row r="15" spans="1:20" x14ac:dyDescent="0.2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</row>
    <row r="19" spans="1:20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</row>
    <row r="20" spans="1:20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</row>
    <row r="24" spans="1:20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spans="1:20" x14ac:dyDescent="0.25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</row>
    <row r="26" spans="1:20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</row>
    <row r="28" spans="1:20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/>
    </row>
    <row r="29" spans="1:20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</row>
    <row r="30" spans="1:20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/>
    </row>
    <row r="31" spans="1:20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</row>
    <row r="32" spans="1:20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/>
    </row>
    <row r="33" spans="1:20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/>
    </row>
    <row r="34" spans="1:20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/>
    </row>
    <row r="35" spans="1:20" x14ac:dyDescent="0.2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</row>
    <row r="36" spans="1:20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/>
    </row>
    <row r="37" spans="1:20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7"/>
    </row>
    <row r="38" spans="1:2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/>
    </row>
    <row r="39" spans="1:20" ht="15.75" thickBot="1" x14ac:dyDescent="0.3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</row>
    <row r="40" spans="1:20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5DFE-7266-4F89-8285-C66CE5105321}">
  <sheetPr>
    <tabColor theme="8" tint="-0.249977111117893"/>
  </sheetPr>
  <dimension ref="E1:K20"/>
  <sheetViews>
    <sheetView showGridLines="0" workbookViewId="0">
      <selection activeCell="F3" sqref="F3"/>
    </sheetView>
  </sheetViews>
  <sheetFormatPr defaultRowHeight="15" x14ac:dyDescent="0.25"/>
  <cols>
    <col min="8" max="8" width="17.28515625" customWidth="1"/>
  </cols>
  <sheetData>
    <row r="1" spans="5:11" ht="15.75" thickTop="1" x14ac:dyDescent="0.25">
      <c r="E1" s="31"/>
      <c r="F1" s="32"/>
      <c r="G1" s="32"/>
      <c r="H1" s="32"/>
      <c r="I1" s="32"/>
      <c r="J1" s="32"/>
      <c r="K1" s="33"/>
    </row>
    <row r="2" spans="5:11" x14ac:dyDescent="0.25">
      <c r="E2" s="34"/>
      <c r="F2" s="35"/>
      <c r="G2" s="35"/>
      <c r="H2" s="35"/>
      <c r="I2" s="35"/>
      <c r="J2" s="35"/>
      <c r="K2" s="36"/>
    </row>
    <row r="3" spans="5:11" ht="21" x14ac:dyDescent="0.35">
      <c r="E3" s="34"/>
      <c r="F3" s="35"/>
      <c r="G3" s="35"/>
      <c r="H3" s="41" t="s">
        <v>10</v>
      </c>
      <c r="I3" s="35"/>
      <c r="J3" s="35"/>
      <c r="K3" s="36"/>
    </row>
    <row r="4" spans="5:11" ht="18.75" x14ac:dyDescent="0.3">
      <c r="E4" s="34"/>
      <c r="F4" s="35"/>
      <c r="G4" s="35"/>
      <c r="H4" s="52">
        <v>44470</v>
      </c>
      <c r="I4" s="35"/>
      <c r="J4" s="35"/>
      <c r="K4" s="36"/>
    </row>
    <row r="5" spans="5:11" x14ac:dyDescent="0.25">
      <c r="E5" s="34"/>
      <c r="F5" s="35"/>
      <c r="G5" s="35"/>
      <c r="H5" s="35"/>
      <c r="I5" s="35"/>
      <c r="J5" s="35"/>
      <c r="K5" s="36"/>
    </row>
    <row r="6" spans="5:11" x14ac:dyDescent="0.25">
      <c r="E6" s="34"/>
      <c r="F6" s="35"/>
      <c r="G6" s="35"/>
      <c r="H6" s="35"/>
      <c r="I6" s="35"/>
      <c r="J6" s="35"/>
      <c r="K6" s="36"/>
    </row>
    <row r="7" spans="5:11" x14ac:dyDescent="0.25">
      <c r="E7" s="34"/>
      <c r="F7" s="35"/>
      <c r="G7" s="35"/>
      <c r="H7" s="35"/>
      <c r="I7" s="35"/>
      <c r="J7" s="35"/>
      <c r="K7" s="36"/>
    </row>
    <row r="8" spans="5:11" ht="26.25" customHeight="1" x14ac:dyDescent="0.25">
      <c r="E8" s="34"/>
      <c r="F8" s="40" t="s">
        <v>1</v>
      </c>
      <c r="G8" s="40"/>
      <c r="H8" s="35"/>
      <c r="I8" s="40" t="s">
        <v>2</v>
      </c>
      <c r="J8" s="40"/>
      <c r="K8" s="36"/>
    </row>
    <row r="9" spans="5:11" x14ac:dyDescent="0.25">
      <c r="E9" s="34"/>
      <c r="F9" s="40"/>
      <c r="G9" s="40"/>
      <c r="H9" s="35"/>
      <c r="I9" s="40"/>
      <c r="J9" s="40"/>
      <c r="K9" s="36"/>
    </row>
    <row r="10" spans="5:11" x14ac:dyDescent="0.25">
      <c r="E10" s="34"/>
      <c r="F10" s="51">
        <f ca="1">VLOOKUP($H$4,Call_Data,2,FALSE)</f>
        <v>11333</v>
      </c>
      <c r="G10" s="51"/>
      <c r="H10" s="35"/>
      <c r="I10" s="51">
        <f ca="1">VLOOKUP($H$4,Call_Data,3,FALSE)</f>
        <v>360</v>
      </c>
      <c r="J10" s="51"/>
      <c r="K10" s="36"/>
    </row>
    <row r="11" spans="5:11" x14ac:dyDescent="0.25">
      <c r="E11" s="34"/>
      <c r="F11" s="51"/>
      <c r="G11" s="51"/>
      <c r="H11" s="35"/>
      <c r="I11" s="51"/>
      <c r="J11" s="51"/>
      <c r="K11" s="36"/>
    </row>
    <row r="12" spans="5:11" x14ac:dyDescent="0.25">
      <c r="E12" s="34"/>
      <c r="F12" s="35"/>
      <c r="G12" s="35"/>
      <c r="H12" s="35"/>
      <c r="I12" s="35"/>
      <c r="J12" s="35"/>
      <c r="K12" s="36"/>
    </row>
    <row r="13" spans="5:11" x14ac:dyDescent="0.25">
      <c r="E13" s="34"/>
      <c r="F13" s="35"/>
      <c r="G13" s="35"/>
      <c r="H13" s="35"/>
      <c r="I13" s="35"/>
      <c r="J13" s="35"/>
      <c r="K13" s="36"/>
    </row>
    <row r="14" spans="5:11" x14ac:dyDescent="0.25">
      <c r="E14" s="34"/>
      <c r="F14" s="35"/>
      <c r="G14" s="35"/>
      <c r="H14" s="35"/>
      <c r="I14" s="35"/>
      <c r="J14" s="35"/>
      <c r="K14" s="36"/>
    </row>
    <row r="15" spans="5:11" x14ac:dyDescent="0.25">
      <c r="E15" s="34"/>
      <c r="F15" s="40" t="s">
        <v>3</v>
      </c>
      <c r="G15" s="40"/>
      <c r="H15" s="35"/>
      <c r="I15" s="40" t="s">
        <v>4</v>
      </c>
      <c r="J15" s="40"/>
      <c r="K15" s="36"/>
    </row>
    <row r="16" spans="5:11" ht="26.25" customHeight="1" x14ac:dyDescent="0.25">
      <c r="E16" s="34"/>
      <c r="F16" s="40"/>
      <c r="G16" s="40"/>
      <c r="H16" s="35"/>
      <c r="I16" s="40"/>
      <c r="J16" s="40"/>
      <c r="K16" s="36"/>
    </row>
    <row r="17" spans="5:11" x14ac:dyDescent="0.25">
      <c r="E17" s="34"/>
      <c r="F17" s="51">
        <f ca="1">VLOOKUP($H$4,Call_Data,4,FALSE)</f>
        <v>1200</v>
      </c>
      <c r="G17" s="51"/>
      <c r="H17" s="35"/>
      <c r="I17" s="50">
        <f ca="1">VLOOKUP($H$4,Call_Data,5,FALSE)</f>
        <v>0.10588546721962411</v>
      </c>
      <c r="J17" s="50"/>
      <c r="K17" s="36"/>
    </row>
    <row r="18" spans="5:11" x14ac:dyDescent="0.25">
      <c r="E18" s="34"/>
      <c r="F18" s="51"/>
      <c r="G18" s="51"/>
      <c r="H18" s="35"/>
      <c r="I18" s="50"/>
      <c r="J18" s="50"/>
      <c r="K18" s="36"/>
    </row>
    <row r="19" spans="5:11" ht="15.75" thickBot="1" x14ac:dyDescent="0.3">
      <c r="E19" s="37"/>
      <c r="F19" s="38"/>
      <c r="G19" s="38"/>
      <c r="H19" s="38"/>
      <c r="I19" s="38"/>
      <c r="J19" s="38"/>
      <c r="K19" s="39"/>
    </row>
    <row r="20" spans="5:11" ht="15.75" thickTop="1" x14ac:dyDescent="0.25"/>
  </sheetData>
  <mergeCells count="8">
    <mergeCell ref="F17:G18"/>
    <mergeCell ref="I17:J18"/>
    <mergeCell ref="F8:G9"/>
    <mergeCell ref="I8:J9"/>
    <mergeCell ref="F15:G16"/>
    <mergeCell ref="I15:J16"/>
    <mergeCell ref="F10:G11"/>
    <mergeCell ref="I10:J11"/>
  </mergeCells>
  <dataValidations count="1">
    <dataValidation type="list" allowBlank="1" showInputMessage="1" showErrorMessage="1" promptTitle="Month" prompt="Select Month/Year" sqref="H4" xr:uid="{9F79A746-85E0-40E0-8809-D89A30DAC2E9}">
      <formula1>Month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Calls Data</vt:lpstr>
      <vt:lpstr>Recommendations</vt:lpstr>
      <vt:lpstr>Calls Charts</vt:lpstr>
      <vt:lpstr>Call Dashboard</vt:lpstr>
      <vt:lpstr>Call_Data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ESE C. UMOEKA</cp:lastModifiedBy>
  <dcterms:created xsi:type="dcterms:W3CDTF">2021-09-16T13:34:01Z</dcterms:created>
  <dcterms:modified xsi:type="dcterms:W3CDTF">2023-05-13T22:29:21Z</dcterms:modified>
</cp:coreProperties>
</file>