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E C. UMOEKA\Documents\Ese Personal\BYU-Pathway\"/>
    </mc:Choice>
  </mc:AlternateContent>
  <xr:revisionPtr revIDLastSave="0" documentId="10_ncr:8100000_{755157FC-B29D-40F6-A55C-C948E64AEC4F}" xr6:coauthVersionLast="33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Orders" sheetId="2" r:id="rId1"/>
    <sheet name="Dash Board" sheetId="4" r:id="rId2"/>
  </sheets>
  <externalReferences>
    <externalReference r:id="rId3"/>
  </externalReferences>
  <definedNames>
    <definedName name="_xlnm._FilterDatabase" localSheetId="0" hidden="1">Orders!$C$2:$C$62</definedName>
    <definedName name="BUS_115_CID" hidden="1">"SPRING_2023"</definedName>
    <definedName name="Category">Orders!$H$2:$H$62</definedName>
    <definedName name="central">Orders!$Q$4</definedName>
    <definedName name="Checkin">[1]Data!$I$2:$I$587</definedName>
    <definedName name="checkout">[1]Data!$J$2:$J$587</definedName>
    <definedName name="City">Orders!$E$2:$E$62</definedName>
    <definedName name="Customer_Name">Orders!$A$2:$A$62</definedName>
    <definedName name="date">Orders!$B$2:$B$62</definedName>
    <definedName name="Discount">Orders!$K$2:$K$62</definedName>
    <definedName name="East">Orders!$Q$2</definedName>
    <definedName name="FA22_BUS_115_CID" hidden="1">"FALL_2022"</definedName>
    <definedName name="New_ordernumber">Orders!$O$2:$O$62</definedName>
    <definedName name="Newcity">Orders!$N$2:$N$62</definedName>
    <definedName name="Numberofnight">[1]Data!$O$2:$O$587</definedName>
    <definedName name="order_date">Orders!$B$2:$B$62</definedName>
    <definedName name="Order_list">Orders!$B$1:$O$62</definedName>
    <definedName name="Order_Number">Orders!$M$2:$M$62</definedName>
    <definedName name="orderdate">Orders!$B$2:$B$62</definedName>
    <definedName name="orderlist">Orders!$A$1:$O$62</definedName>
    <definedName name="package">[1]Data!$H$2:$H$587</definedName>
    <definedName name="Phone1">[1]Data!$E$2:$E$587</definedName>
    <definedName name="Quantity">Orders!$J$2:$J$62</definedName>
    <definedName name="Ranking">[1]Data!$N$2:$N$587</definedName>
    <definedName name="Region">Orders!$G$2:$G$62</definedName>
    <definedName name="Retailprice">Orders!$I$2:$I$62</definedName>
    <definedName name="Room">[1]Data!$G$2:$G$587</definedName>
    <definedName name="ship_date">Orders!$C$2:$C$62</definedName>
    <definedName name="Ship_mode">Orders!$D$2:$D$62</definedName>
    <definedName name="South">Orders!$Q$3</definedName>
    <definedName name="SP22_BUS_115_CID" hidden="1">"SPRING_2022"</definedName>
    <definedName name="SP23_BUS_115_CID" hidden="1">"SPRING_2023"</definedName>
    <definedName name="State">Orders!$F$2:$F$62</definedName>
    <definedName name="Total_Money_Spent">[1]Data!$M$2:$M$587</definedName>
    <definedName name="Total_sales">Orders!$L$2:$L$62</definedName>
    <definedName name="WI23_BUS_115_CID" hidden="1">"WINTER_2023"</definedName>
  </definedNames>
  <calcPr calcId="162913"/>
</workbook>
</file>

<file path=xl/calcChain.xml><?xml version="1.0" encoding="utf-8"?>
<calcChain xmlns="http://schemas.openxmlformats.org/spreadsheetml/2006/main">
  <c r="I13" i="4" l="1"/>
  <c r="O5" i="2"/>
  <c r="O6" i="2"/>
  <c r="O7" i="2"/>
  <c r="O12" i="2"/>
  <c r="O19" i="2"/>
  <c r="O21" i="2"/>
  <c r="O30" i="2"/>
  <c r="O18" i="2"/>
  <c r="O22" i="2"/>
  <c r="O23" i="2"/>
  <c r="O24" i="2"/>
  <c r="O25" i="2"/>
  <c r="O26" i="2"/>
  <c r="O27" i="2"/>
  <c r="O28" i="2"/>
  <c r="O17" i="2"/>
  <c r="O31" i="2"/>
  <c r="O13" i="2"/>
  <c r="O8" i="2"/>
  <c r="G25" i="4" s="1"/>
  <c r="O10" i="2"/>
  <c r="O9" i="2"/>
  <c r="O29" i="2"/>
  <c r="O14" i="2"/>
  <c r="O15" i="2"/>
  <c r="O16" i="2"/>
  <c r="O20" i="2"/>
  <c r="O11" i="2"/>
  <c r="O43" i="2"/>
  <c r="O44" i="2"/>
  <c r="O33" i="2"/>
  <c r="O32" i="2"/>
  <c r="O45" i="2"/>
  <c r="O36" i="2"/>
  <c r="O37" i="2"/>
  <c r="O38" i="2"/>
  <c r="O39" i="2"/>
  <c r="O40" i="2"/>
  <c r="O41" i="2"/>
  <c r="O46" i="2"/>
  <c r="O47" i="2"/>
  <c r="O48" i="2"/>
  <c r="O49" i="2"/>
  <c r="O50" i="2"/>
  <c r="O42" i="2"/>
  <c r="O35" i="2"/>
  <c r="O34" i="2"/>
  <c r="O60" i="2"/>
  <c r="O56" i="2"/>
  <c r="O59" i="2"/>
  <c r="O57" i="2"/>
  <c r="O51" i="2"/>
  <c r="O58" i="2"/>
  <c r="O52" i="2"/>
  <c r="O54" i="2"/>
  <c r="O53" i="2"/>
  <c r="O61" i="2"/>
  <c r="O55" i="2"/>
  <c r="O62" i="2"/>
  <c r="O4" i="2"/>
  <c r="O3" i="2"/>
  <c r="O2" i="2"/>
  <c r="B25" i="4"/>
  <c r="I19" i="4"/>
  <c r="G19" i="4"/>
  <c r="E19" i="4"/>
  <c r="G13" i="4"/>
  <c r="C18" i="2" l="1"/>
  <c r="N62" i="2" l="1"/>
  <c r="L62" i="2"/>
  <c r="C62" i="2"/>
  <c r="B62" i="2"/>
  <c r="N55" i="2"/>
  <c r="L55" i="2"/>
  <c r="C55" i="2"/>
  <c r="B55" i="2"/>
  <c r="N61" i="2"/>
  <c r="L61" i="2"/>
  <c r="C61" i="2"/>
  <c r="B61" i="2"/>
  <c r="N53" i="2"/>
  <c r="L53" i="2"/>
  <c r="C53" i="2"/>
  <c r="B53" i="2"/>
  <c r="N54" i="2"/>
  <c r="L54" i="2"/>
  <c r="C54" i="2"/>
  <c r="B54" i="2"/>
  <c r="N52" i="2"/>
  <c r="L52" i="2"/>
  <c r="C52" i="2"/>
  <c r="B52" i="2"/>
  <c r="N58" i="2"/>
  <c r="L58" i="2"/>
  <c r="C58" i="2"/>
  <c r="B58" i="2"/>
  <c r="N51" i="2"/>
  <c r="L51" i="2"/>
  <c r="C51" i="2"/>
  <c r="B51" i="2"/>
  <c r="N57" i="2"/>
  <c r="L57" i="2"/>
  <c r="C57" i="2"/>
  <c r="B57" i="2"/>
  <c r="N59" i="2"/>
  <c r="L59" i="2"/>
  <c r="C59" i="2"/>
  <c r="B59" i="2"/>
  <c r="N56" i="2"/>
  <c r="L56" i="2"/>
  <c r="C56" i="2"/>
  <c r="B56" i="2"/>
  <c r="N60" i="2"/>
  <c r="L60" i="2"/>
  <c r="C60" i="2"/>
  <c r="B60" i="2"/>
  <c r="N34" i="2"/>
  <c r="L34" i="2"/>
  <c r="C34" i="2"/>
  <c r="B34" i="2"/>
  <c r="N35" i="2"/>
  <c r="L35" i="2"/>
  <c r="C35" i="2"/>
  <c r="B35" i="2"/>
  <c r="N42" i="2"/>
  <c r="L42" i="2"/>
  <c r="C42" i="2"/>
  <c r="B42" i="2"/>
  <c r="N50" i="2"/>
  <c r="L50" i="2"/>
  <c r="C50" i="2"/>
  <c r="B50" i="2"/>
  <c r="N49" i="2"/>
  <c r="L49" i="2"/>
  <c r="C49" i="2"/>
  <c r="B49" i="2"/>
  <c r="N48" i="2"/>
  <c r="L48" i="2"/>
  <c r="C48" i="2"/>
  <c r="B48" i="2"/>
  <c r="N47" i="2"/>
  <c r="L47" i="2"/>
  <c r="C47" i="2"/>
  <c r="B47" i="2"/>
  <c r="N46" i="2"/>
  <c r="L46" i="2"/>
  <c r="C46" i="2"/>
  <c r="B46" i="2"/>
  <c r="N41" i="2"/>
  <c r="L41" i="2"/>
  <c r="C41" i="2"/>
  <c r="B41" i="2"/>
  <c r="N40" i="2"/>
  <c r="L40" i="2"/>
  <c r="C40" i="2"/>
  <c r="B40" i="2"/>
  <c r="N39" i="2"/>
  <c r="L39" i="2"/>
  <c r="C39" i="2"/>
  <c r="B39" i="2"/>
  <c r="N38" i="2"/>
  <c r="L38" i="2"/>
  <c r="C38" i="2"/>
  <c r="B38" i="2"/>
  <c r="N37" i="2"/>
  <c r="L37" i="2"/>
  <c r="C37" i="2"/>
  <c r="B37" i="2"/>
  <c r="N36" i="2"/>
  <c r="L36" i="2"/>
  <c r="C36" i="2"/>
  <c r="B36" i="2"/>
  <c r="N45" i="2"/>
  <c r="L45" i="2"/>
  <c r="C45" i="2"/>
  <c r="B45" i="2"/>
  <c r="N32" i="2"/>
  <c r="L32" i="2"/>
  <c r="C32" i="2"/>
  <c r="B32" i="2"/>
  <c r="N33" i="2"/>
  <c r="L33" i="2"/>
  <c r="C33" i="2"/>
  <c r="B33" i="2"/>
  <c r="N44" i="2"/>
  <c r="L44" i="2"/>
  <c r="C44" i="2"/>
  <c r="B44" i="2"/>
  <c r="N43" i="2"/>
  <c r="L43" i="2"/>
  <c r="C43" i="2"/>
  <c r="B43" i="2"/>
  <c r="N11" i="2"/>
  <c r="L11" i="2"/>
  <c r="C11" i="2"/>
  <c r="B11" i="2"/>
  <c r="N20" i="2"/>
  <c r="L20" i="2"/>
  <c r="C20" i="2"/>
  <c r="B20" i="2"/>
  <c r="N16" i="2"/>
  <c r="L16" i="2"/>
  <c r="C16" i="2"/>
  <c r="B16" i="2"/>
  <c r="N15" i="2"/>
  <c r="L15" i="2"/>
  <c r="C15" i="2"/>
  <c r="B15" i="2"/>
  <c r="N14" i="2"/>
  <c r="L14" i="2"/>
  <c r="C14" i="2"/>
  <c r="B14" i="2"/>
  <c r="N29" i="2"/>
  <c r="L29" i="2"/>
  <c r="C29" i="2"/>
  <c r="B29" i="2"/>
  <c r="N9" i="2"/>
  <c r="L9" i="2"/>
  <c r="C9" i="2"/>
  <c r="B9" i="2"/>
  <c r="N10" i="2"/>
  <c r="L10" i="2"/>
  <c r="C10" i="2"/>
  <c r="B10" i="2"/>
  <c r="N8" i="2"/>
  <c r="L8" i="2"/>
  <c r="C8" i="2"/>
  <c r="B8" i="2"/>
  <c r="N13" i="2"/>
  <c r="L13" i="2"/>
  <c r="C13" i="2"/>
  <c r="B13" i="2"/>
  <c r="N31" i="2"/>
  <c r="L31" i="2"/>
  <c r="C31" i="2"/>
  <c r="B31" i="2"/>
  <c r="N17" i="2"/>
  <c r="L17" i="2"/>
  <c r="C17" i="2"/>
  <c r="B17" i="2"/>
  <c r="N28" i="2"/>
  <c r="L28" i="2"/>
  <c r="C28" i="2"/>
  <c r="B28" i="2"/>
  <c r="N27" i="2"/>
  <c r="L27" i="2"/>
  <c r="C27" i="2"/>
  <c r="B27" i="2"/>
  <c r="N26" i="2"/>
  <c r="L26" i="2"/>
  <c r="C26" i="2"/>
  <c r="B26" i="2"/>
  <c r="N25" i="2"/>
  <c r="L25" i="2"/>
  <c r="C25" i="2"/>
  <c r="B25" i="2"/>
  <c r="N24" i="2"/>
  <c r="L24" i="2"/>
  <c r="C24" i="2"/>
  <c r="B24" i="2"/>
  <c r="N23" i="2"/>
  <c r="L23" i="2"/>
  <c r="C23" i="2"/>
  <c r="B23" i="2"/>
  <c r="N22" i="2"/>
  <c r="L22" i="2"/>
  <c r="C22" i="2"/>
  <c r="B22" i="2"/>
  <c r="N18" i="2"/>
  <c r="L18" i="2"/>
  <c r="B18" i="2"/>
  <c r="N30" i="2"/>
  <c r="L30" i="2"/>
  <c r="C30" i="2"/>
  <c r="B30" i="2"/>
  <c r="N21" i="2"/>
  <c r="L21" i="2"/>
  <c r="C21" i="2"/>
  <c r="B21" i="2"/>
  <c r="N19" i="2"/>
  <c r="L19" i="2"/>
  <c r="C19" i="2"/>
  <c r="B19" i="2"/>
  <c r="N12" i="2"/>
  <c r="L12" i="2"/>
  <c r="C12" i="2"/>
  <c r="B12" i="2"/>
  <c r="N7" i="2"/>
  <c r="L7" i="2"/>
  <c r="C7" i="2"/>
  <c r="B7" i="2"/>
  <c r="N6" i="2"/>
  <c r="L6" i="2"/>
  <c r="C6" i="2"/>
  <c r="B6" i="2"/>
  <c r="N5" i="2"/>
  <c r="L5" i="2"/>
  <c r="C5" i="2"/>
  <c r="B5" i="2"/>
  <c r="N4" i="2"/>
  <c r="L4" i="2"/>
  <c r="C4" i="2"/>
  <c r="B4" i="2"/>
  <c r="N3" i="2"/>
  <c r="L3" i="2"/>
  <c r="C3" i="2"/>
  <c r="B3" i="2"/>
  <c r="N2" i="2"/>
  <c r="B19" i="4" s="1"/>
  <c r="L2" i="2"/>
  <c r="C2" i="2"/>
  <c r="B2" i="2"/>
  <c r="E25" i="4" l="1"/>
  <c r="B13" i="4"/>
  <c r="E13" i="4"/>
</calcChain>
</file>

<file path=xl/sharedStrings.xml><?xml version="1.0" encoding="utf-8"?>
<sst xmlns="http://schemas.openxmlformats.org/spreadsheetml/2006/main" count="463" uniqueCount="218">
  <si>
    <t>Order Date</t>
  </si>
  <si>
    <t>Ship Date</t>
  </si>
  <si>
    <t>Ship Mode</t>
  </si>
  <si>
    <t>Customer Name</t>
  </si>
  <si>
    <t>City</t>
  </si>
  <si>
    <t>State</t>
  </si>
  <si>
    <t>Region</t>
  </si>
  <si>
    <t>Category</t>
  </si>
  <si>
    <t>Retail price per unit</t>
  </si>
  <si>
    <t>Quantity sold</t>
  </si>
  <si>
    <t>Discount percent</t>
  </si>
  <si>
    <t>Total Sales</t>
  </si>
  <si>
    <t>Order Number</t>
  </si>
  <si>
    <t>UPS</t>
  </si>
  <si>
    <t>Adela Neeley</t>
  </si>
  <si>
    <t>Houston</t>
  </si>
  <si>
    <t>Texas</t>
  </si>
  <si>
    <t>Central</t>
  </si>
  <si>
    <t>Furniture</t>
  </si>
  <si>
    <t>496-1850</t>
  </si>
  <si>
    <t>USPS</t>
  </si>
  <si>
    <t>Alycia Whitenack</t>
  </si>
  <si>
    <t>Grand Prairie</t>
  </si>
  <si>
    <t>Office Supplies</t>
  </si>
  <si>
    <t>496-1994</t>
  </si>
  <si>
    <t xml:space="preserve">Anitra Ketelsen </t>
  </si>
  <si>
    <t>Concord</t>
  </si>
  <si>
    <t>North Carolina</t>
  </si>
  <si>
    <t>South</t>
  </si>
  <si>
    <t>496-1872</t>
  </si>
  <si>
    <t>Annamae Cervantes</t>
  </si>
  <si>
    <t>San Antonio</t>
  </si>
  <si>
    <t>Technology</t>
  </si>
  <si>
    <t>598-2470</t>
  </si>
  <si>
    <t xml:space="preserve">Arielle Zartman </t>
  </si>
  <si>
    <t>Hamilton</t>
  </si>
  <si>
    <t>Ohio</t>
  </si>
  <si>
    <t>East</t>
  </si>
  <si>
    <t>496-1222</t>
  </si>
  <si>
    <t>FedEx</t>
  </si>
  <si>
    <t xml:space="preserve">Arletha Spindler </t>
  </si>
  <si>
    <t>Chicago</t>
  </si>
  <si>
    <t>Illinois</t>
  </si>
  <si>
    <t>598-2976</t>
  </si>
  <si>
    <t xml:space="preserve">Arnulfo Hutton </t>
  </si>
  <si>
    <t>Henderson</t>
  </si>
  <si>
    <t>Kentucky</t>
  </si>
  <si>
    <t>598-2747</t>
  </si>
  <si>
    <t>Ashley Smith 4</t>
  </si>
  <si>
    <t>Urbandale</t>
  </si>
  <si>
    <t>Iowa</t>
  </si>
  <si>
    <t>598-2426</t>
  </si>
  <si>
    <t>Babara Metheny</t>
  </si>
  <si>
    <t>New York City</t>
  </si>
  <si>
    <t>New York</t>
  </si>
  <si>
    <t>598-2796</t>
  </si>
  <si>
    <t xml:space="preserve">Boris Poirrier </t>
  </si>
  <si>
    <t>New Albany</t>
  </si>
  <si>
    <t>Indiana</t>
  </si>
  <si>
    <t>496-2551</t>
  </si>
  <si>
    <t>496-1722</t>
  </si>
  <si>
    <t>Cathy Gibby</t>
  </si>
  <si>
    <t>Decatur</t>
  </si>
  <si>
    <t>598-2192</t>
  </si>
  <si>
    <t xml:space="preserve">Celine Kahre </t>
  </si>
  <si>
    <t>Columbus</t>
  </si>
  <si>
    <t>496-1617</t>
  </si>
  <si>
    <t xml:space="preserve">Charmaine Zhang </t>
  </si>
  <si>
    <t>Saint Paul</t>
  </si>
  <si>
    <t>Minnesota</t>
  </si>
  <si>
    <t>598-2483</t>
  </si>
  <si>
    <t xml:space="preserve">Claude Darbonne </t>
  </si>
  <si>
    <t>Philadelphia</t>
  </si>
  <si>
    <t>Pennsylvania</t>
  </si>
  <si>
    <t>496-1770</t>
  </si>
  <si>
    <t>Clay Facemire</t>
  </si>
  <si>
    <t>Melbourne</t>
  </si>
  <si>
    <t>Florida</t>
  </si>
  <si>
    <t>496-1873</t>
  </si>
  <si>
    <t xml:space="preserve">Cuc Gillenwater </t>
  </si>
  <si>
    <t>496-1886</t>
  </si>
  <si>
    <t>Dara Culton</t>
  </si>
  <si>
    <t>Rochester</t>
  </si>
  <si>
    <t>598-2413</t>
  </si>
  <si>
    <t>Dong Malcomb</t>
  </si>
  <si>
    <t>Richardson</t>
  </si>
  <si>
    <t xml:space="preserve">Donovan Kelling </t>
  </si>
  <si>
    <t>Bristol</t>
  </si>
  <si>
    <t>Tennessee</t>
  </si>
  <si>
    <t>496-2099</t>
  </si>
  <si>
    <t xml:space="preserve">Edgardo Danner </t>
  </si>
  <si>
    <t>Fort Worth</t>
  </si>
  <si>
    <t>496-1150</t>
  </si>
  <si>
    <t>Elvina Kristensen</t>
  </si>
  <si>
    <t>496-1769</t>
  </si>
  <si>
    <t xml:space="preserve">Esperanza Comacho </t>
  </si>
  <si>
    <t>Charlotte</t>
  </si>
  <si>
    <t>598-2985</t>
  </si>
  <si>
    <t xml:space="preserve">Estella Magrath </t>
  </si>
  <si>
    <t>598-2333</t>
  </si>
  <si>
    <t>Fawn Bulloch</t>
  </si>
  <si>
    <t>598-2222</t>
  </si>
  <si>
    <t>Gabrielle Roach</t>
  </si>
  <si>
    <t>496-1378</t>
  </si>
  <si>
    <t>Gretta Nixon</t>
  </si>
  <si>
    <t>Memphis</t>
  </si>
  <si>
    <t>496-1243</t>
  </si>
  <si>
    <t>Halley Solari</t>
  </si>
  <si>
    <t>598-2243</t>
  </si>
  <si>
    <t>Henrietta Markowitz</t>
  </si>
  <si>
    <t>Durham</t>
  </si>
  <si>
    <t>598-5003</t>
  </si>
  <si>
    <t>Izola Mink</t>
  </si>
  <si>
    <t>Franklin</t>
  </si>
  <si>
    <t>Wisconsin</t>
  </si>
  <si>
    <t>496-1323</t>
  </si>
  <si>
    <t>Jacqualine Haskins</t>
  </si>
  <si>
    <t>Springfield</t>
  </si>
  <si>
    <t>Virginia</t>
  </si>
  <si>
    <t>598-5573</t>
  </si>
  <si>
    <t>Jaimee Janecek</t>
  </si>
  <si>
    <t>Minneapolis</t>
  </si>
  <si>
    <t>496-1430</t>
  </si>
  <si>
    <t>Jay Huffstetler</t>
  </si>
  <si>
    <t>Fremont</t>
  </si>
  <si>
    <t>Nebraska</t>
  </si>
  <si>
    <t>598-2410</t>
  </si>
  <si>
    <t xml:space="preserve">Jeanna Landrum </t>
  </si>
  <si>
    <t>496-2051</t>
  </si>
  <si>
    <t>Katie Giguere</t>
  </si>
  <si>
    <t>Dover</t>
  </si>
  <si>
    <t>Delaware</t>
  </si>
  <si>
    <t>496-1119</t>
  </si>
  <si>
    <t>Naperville</t>
  </si>
  <si>
    <t>598-2418</t>
  </si>
  <si>
    <t xml:space="preserve">Kristeen Silsby </t>
  </si>
  <si>
    <t>496-2770</t>
  </si>
  <si>
    <t>Larissa Herlihy</t>
  </si>
  <si>
    <t>598-2530</t>
  </si>
  <si>
    <t>Lavelle Hooton</t>
  </si>
  <si>
    <t>Newark</t>
  </si>
  <si>
    <t>496-1665</t>
  </si>
  <si>
    <t xml:space="preserve">Lenny Dierking </t>
  </si>
  <si>
    <t>Edmond</t>
  </si>
  <si>
    <t>Oklahoma</t>
  </si>
  <si>
    <t>598-2840</t>
  </si>
  <si>
    <t xml:space="preserve">Leonor Burton </t>
  </si>
  <si>
    <t>Eagan</t>
  </si>
  <si>
    <t>598-2622</t>
  </si>
  <si>
    <t xml:space="preserve">Leticia Odonnell </t>
  </si>
  <si>
    <t>496-1242</t>
  </si>
  <si>
    <t xml:space="preserve">Lloyd Plumley </t>
  </si>
  <si>
    <t>Columbia</t>
  </si>
  <si>
    <t>South Carolina</t>
  </si>
  <si>
    <t xml:space="preserve">Louvenia Tabon </t>
  </si>
  <si>
    <t>Maragret Lytle</t>
  </si>
  <si>
    <t>496-0001</t>
  </si>
  <si>
    <t>Marybeth Selvage</t>
  </si>
  <si>
    <t>Orland Park</t>
  </si>
  <si>
    <t>496-0002</t>
  </si>
  <si>
    <t xml:space="preserve">Mattie Nave </t>
  </si>
  <si>
    <t>Madison</t>
  </si>
  <si>
    <t>496-0003</t>
  </si>
  <si>
    <t xml:space="preserve">Monique Ulman </t>
  </si>
  <si>
    <t>Bloomington</t>
  </si>
  <si>
    <t>496-0004</t>
  </si>
  <si>
    <t>Moses Raynes</t>
  </si>
  <si>
    <t>496-0005</t>
  </si>
  <si>
    <t>Nickole Burell</t>
  </si>
  <si>
    <t>Monroe</t>
  </si>
  <si>
    <t>Louisiana</t>
  </si>
  <si>
    <t>496-0006</t>
  </si>
  <si>
    <t xml:space="preserve">Penni Haar </t>
  </si>
  <si>
    <t>496-0010</t>
  </si>
  <si>
    <t>Raymon Cassel</t>
  </si>
  <si>
    <t>Fairfield</t>
  </si>
  <si>
    <t>Connecticut</t>
  </si>
  <si>
    <t>496-0012</t>
  </si>
  <si>
    <t>Reyna Manthe</t>
  </si>
  <si>
    <t>496-0013</t>
  </si>
  <si>
    <t xml:space="preserve">Ricardo Tillison </t>
  </si>
  <si>
    <t>Independence</t>
  </si>
  <si>
    <t>Missouri</t>
  </si>
  <si>
    <t>496-0014</t>
  </si>
  <si>
    <t xml:space="preserve">Ricky Lisowski </t>
  </si>
  <si>
    <t>Fort Lauderdale</t>
  </si>
  <si>
    <t>496-0015</t>
  </si>
  <si>
    <t>Rosanne Gulotta</t>
  </si>
  <si>
    <t>496-0016</t>
  </si>
  <si>
    <t>Samatha Armentrout</t>
  </si>
  <si>
    <t>496-0018</t>
  </si>
  <si>
    <t>Serena Yelton</t>
  </si>
  <si>
    <t>Wilmington</t>
  </si>
  <si>
    <t>496-0019</t>
  </si>
  <si>
    <t>Alabama</t>
  </si>
  <si>
    <t>496-0020</t>
  </si>
  <si>
    <t xml:space="preserve">Theresa Nixon </t>
  </si>
  <si>
    <t>Troy</t>
  </si>
  <si>
    <t>496-0022</t>
  </si>
  <si>
    <t>Titus Oshea</t>
  </si>
  <si>
    <t>496-0024</t>
  </si>
  <si>
    <t xml:space="preserve">Verline Goin </t>
  </si>
  <si>
    <t>Westfield</t>
  </si>
  <si>
    <t>New Jersey</t>
  </si>
  <si>
    <t>496-0026</t>
  </si>
  <si>
    <t>Sparkle Justine</t>
  </si>
  <si>
    <t>Notayo Abel</t>
  </si>
  <si>
    <t>New City</t>
  </si>
  <si>
    <t>New Order Number</t>
  </si>
  <si>
    <t>101-</t>
  </si>
  <si>
    <t>301-</t>
  </si>
  <si>
    <t>Quantity</t>
  </si>
  <si>
    <t>Discount</t>
  </si>
  <si>
    <t>Customer's Name</t>
  </si>
  <si>
    <t>Total sales</t>
  </si>
  <si>
    <t>201-</t>
  </si>
  <si>
    <t>Code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</si>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</sst>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0" fontId="1" fillId="2" borderId="0" xfId="1"/>
    <xf numFmtId="0" fontId="1" fillId="4" borderId="2" xfId="1" applyFill="1" applyBorder="1"/>
    <xf numFmtId="0" fontId="1" fillId="4" borderId="3" xfId="1" applyFill="1" applyBorder="1"/>
    <xf numFmtId="0" fontId="1" fillId="4" borderId="4" xfId="1" applyFill="1" applyBorder="1"/>
    <xf numFmtId="0" fontId="1" fillId="4" borderId="5" xfId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0" fontId="1" fillId="4" borderId="6" xfId="1" applyFill="1" applyBorder="1"/>
    <xf numFmtId="0" fontId="5" fillId="16" borderId="1" xfId="0" applyFont="1" applyFill="1" applyBorder="1" applyAlignment="1">
      <alignment horizontal="left" vertical="center"/>
    </xf>
    <xf numFmtId="8" fontId="5" fillId="16" borderId="1" xfId="0" applyNumberFormat="1" applyFont="1" applyFill="1" applyBorder="1" applyAlignment="1">
      <alignment vertical="center"/>
    </xf>
    <xf numFmtId="0" fontId="5" fillId="16" borderId="1" xfId="0" applyFont="1" applyFill="1" applyBorder="1" applyAlignment="1">
      <alignment vertical="center"/>
    </xf>
    <xf numFmtId="9" fontId="5" fillId="16" borderId="1" xfId="0" applyNumberFormat="1" applyFont="1" applyFill="1" applyBorder="1" applyAlignment="1">
      <alignment vertical="center"/>
    </xf>
    <xf numFmtId="0" fontId="0" fillId="14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8" fontId="0" fillId="15" borderId="1" xfId="0" applyNumberFormat="1" applyFill="1" applyBorder="1" applyAlignment="1">
      <alignment vertical="center"/>
    </xf>
    <xf numFmtId="8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9" fontId="0" fillId="14" borderId="1" xfId="0" applyNumberFormat="1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1" fillId="4" borderId="5" xfId="1" applyFill="1" applyBorder="1" applyProtection="1">
      <protection locked="0"/>
    </xf>
    <xf numFmtId="0" fontId="1" fillId="4" borderId="0" xfId="1" applyFill="1" applyBorder="1" applyProtection="1">
      <protection locked="0"/>
    </xf>
    <xf numFmtId="0" fontId="1" fillId="4" borderId="6" xfId="1" applyFill="1" applyBorder="1" applyProtection="1">
      <protection locked="0"/>
    </xf>
    <xf numFmtId="0" fontId="1" fillId="4" borderId="7" xfId="1" applyFill="1" applyBorder="1" applyProtection="1">
      <protection locked="0"/>
    </xf>
    <xf numFmtId="0" fontId="1" fillId="4" borderId="8" xfId="1" applyFill="1" applyBorder="1" applyProtection="1">
      <protection locked="0"/>
    </xf>
    <xf numFmtId="0" fontId="1" fillId="4" borderId="9" xfId="1" applyFill="1" applyBorder="1" applyProtection="1">
      <protection locked="0"/>
    </xf>
    <xf numFmtId="0" fontId="1" fillId="4" borderId="0" xfId="1" applyFill="1" applyBorder="1" applyAlignment="1" applyProtection="1">
      <alignment horizontal="center" wrapText="1"/>
    </xf>
    <xf numFmtId="0" fontId="3" fillId="4" borderId="0" xfId="1" applyFont="1" applyFill="1" applyBorder="1" applyAlignment="1" applyProtection="1">
      <alignment horizontal="center" wrapText="1"/>
    </xf>
    <xf numFmtId="0" fontId="1" fillId="4" borderId="6" xfId="1" applyFill="1" applyBorder="1" applyProtection="1"/>
    <xf numFmtId="14" fontId="1" fillId="4" borderId="0" xfId="1" applyNumberFormat="1" applyFill="1" applyBorder="1" applyAlignment="1" applyProtection="1">
      <alignment horizontal="center" wrapText="1"/>
    </xf>
    <xf numFmtId="14" fontId="1" fillId="4" borderId="5" xfId="1" applyNumberFormat="1" applyFill="1" applyBorder="1" applyAlignment="1" applyProtection="1">
      <alignment horizontal="center" wrapText="1"/>
    </xf>
    <xf numFmtId="0" fontId="1" fillId="4" borderId="5" xfId="1" applyFill="1" applyBorder="1" applyProtection="1"/>
    <xf numFmtId="0" fontId="1" fillId="4" borderId="0" xfId="1" applyFill="1" applyBorder="1" applyProtection="1"/>
    <xf numFmtId="0" fontId="1" fillId="4" borderId="5" xfId="1" applyFill="1" applyBorder="1" applyAlignment="1" applyProtection="1">
      <alignment horizontal="center" wrapText="1"/>
    </xf>
    <xf numFmtId="0" fontId="1" fillId="4" borderId="6" xfId="1" applyFill="1" applyBorder="1" applyAlignment="1" applyProtection="1">
      <alignment horizontal="center" wrapText="1"/>
    </xf>
    <xf numFmtId="9" fontId="2" fillId="13" borderId="5" xfId="1" applyNumberFormat="1" applyFont="1" applyFill="1" applyBorder="1" applyAlignment="1" applyProtection="1">
      <alignment horizontal="center"/>
    </xf>
    <xf numFmtId="9" fontId="1" fillId="4" borderId="0" xfId="1" applyNumberFormat="1" applyFill="1" applyBorder="1" applyAlignment="1" applyProtection="1">
      <alignment horizontal="center"/>
    </xf>
    <xf numFmtId="2" fontId="2" fillId="13" borderId="0" xfId="1" applyNumberFormat="1" applyFont="1" applyFill="1" applyBorder="1" applyAlignment="1" applyProtection="1">
      <alignment horizontal="center"/>
    </xf>
    <xf numFmtId="2" fontId="1" fillId="4" borderId="0" xfId="1" applyNumberFormat="1" applyFill="1" applyBorder="1" applyAlignment="1" applyProtection="1">
      <alignment horizontal="center"/>
    </xf>
    <xf numFmtId="0" fontId="1" fillId="4" borderId="0" xfId="1" applyFill="1" applyBorder="1" applyAlignment="1" applyProtection="1">
      <alignment horizontal="center"/>
    </xf>
    <xf numFmtId="0" fontId="4" fillId="10" borderId="0" xfId="1" applyFont="1" applyFill="1" applyBorder="1" applyAlignment="1" applyProtection="1">
      <alignment horizontal="center"/>
      <protection locked="0"/>
    </xf>
    <xf numFmtId="0" fontId="2" fillId="4" borderId="0" xfId="1" applyFont="1" applyFill="1" applyBorder="1" applyAlignment="1" applyProtection="1">
      <alignment horizontal="center"/>
      <protection locked="0"/>
    </xf>
    <xf numFmtId="164" fontId="0" fillId="9" borderId="1" xfId="0" applyNumberForma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 vertical="center"/>
    </xf>
    <xf numFmtId="14" fontId="2" fillId="13" borderId="5" xfId="1" applyNumberFormat="1" applyFont="1" applyFill="1" applyBorder="1" applyAlignment="1" applyProtection="1">
      <alignment horizontal="center" wrapText="1"/>
    </xf>
    <xf numFmtId="14" fontId="2" fillId="13" borderId="0" xfId="1" applyNumberFormat="1" applyFont="1" applyFill="1" applyBorder="1" applyAlignment="1" applyProtection="1">
      <alignment horizontal="center" wrapText="1"/>
    </xf>
    <xf numFmtId="0" fontId="2" fillId="13" borderId="0" xfId="1" applyFont="1" applyFill="1" applyBorder="1" applyAlignment="1" applyProtection="1">
      <alignment horizontal="center" wrapText="1"/>
    </xf>
    <xf numFmtId="0" fontId="4" fillId="10" borderId="6" xfId="1" applyFont="1" applyFill="1" applyBorder="1" applyAlignment="1" applyProtection="1">
      <alignment horizontal="center" wrapText="1"/>
    </xf>
    <xf numFmtId="0" fontId="4" fillId="10" borderId="5" xfId="1" applyFont="1" applyFill="1" applyBorder="1" applyAlignment="1" applyProtection="1">
      <alignment horizontal="center" wrapText="1"/>
    </xf>
    <xf numFmtId="0" fontId="4" fillId="10" borderId="0" xfId="1" applyFont="1" applyFill="1" applyBorder="1" applyAlignment="1" applyProtection="1">
      <alignment horizontal="center" wrapText="1"/>
    </xf>
    <xf numFmtId="0" fontId="2" fillId="13" borderId="5" xfId="1" applyFont="1" applyFill="1" applyBorder="1" applyAlignment="1" applyProtection="1">
      <alignment horizontal="center" wrapText="1"/>
    </xf>
    <xf numFmtId="0" fontId="2" fillId="13" borderId="6" xfId="1" applyFont="1" applyFill="1" applyBorder="1" applyAlignment="1" applyProtection="1">
      <alignment horizontal="center" wrapText="1"/>
    </xf>
    <xf numFmtId="0" fontId="4" fillId="3" borderId="5" xfId="1" applyFont="1" applyFill="1" applyBorder="1" applyAlignment="1" applyProtection="1">
      <alignment horizontal="center" wrapText="1"/>
    </xf>
    <xf numFmtId="0" fontId="4" fillId="3" borderId="0" xfId="1" applyFont="1" applyFill="1" applyBorder="1" applyAlignment="1" applyProtection="1">
      <alignment horizontal="center" wrapText="1"/>
    </xf>
  </cellXfs>
  <cellStyles count="2">
    <cellStyle name="20% - Accent6" xfId="1" builtinId="50"/>
    <cellStyle name="Normal" xfId="0" builtinId="0"/>
  </cellStyles>
  <dxfs count="3">
    <dxf>
      <fill>
        <gradientFill degree="90">
          <stop position="0">
            <color rgb="FFCC9900"/>
          </stop>
          <stop position="1">
            <color theme="0"/>
          </stop>
        </gradientFill>
      </fill>
    </dxf>
    <dxf>
      <fill>
        <patternFill>
          <bgColor rgb="FFCC99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CC"/>
      <color rgb="FF66FFFF"/>
      <color rgb="FF9966FF"/>
      <color rgb="FFCC9900"/>
      <color rgb="FFAD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E%20C.%20UMOEKA/Downloads/bus115_project_04-Not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Data"/>
    </sheetNames>
    <sheetDataSet>
      <sheetData sheetId="0"/>
      <sheetData sheetId="1">
        <row r="2">
          <cell r="A2" t="str">
            <v>Abel Mirafuentes</v>
          </cell>
          <cell r="E2" t="str">
            <v>207-458-9196</v>
          </cell>
          <cell r="G2" t="str">
            <v>G001F</v>
          </cell>
          <cell r="H2" t="str">
            <v>Sharing - 1 Person - with Breakfast</v>
          </cell>
          <cell r="I2">
            <v>44780</v>
          </cell>
          <cell r="J2">
            <v>44787</v>
          </cell>
          <cell r="M2">
            <v>916</v>
          </cell>
          <cell r="N2">
            <v>111</v>
          </cell>
          <cell r="O2">
            <v>7</v>
          </cell>
        </row>
        <row r="3">
          <cell r="E3" t="str">
            <v>908-802-3564</v>
          </cell>
          <cell r="G3" t="str">
            <v>G001F</v>
          </cell>
          <cell r="H3" t="str">
            <v>Sharing - 1 Person - with Breakfast</v>
          </cell>
          <cell r="I3">
            <v>44667</v>
          </cell>
          <cell r="J3">
            <v>44674</v>
          </cell>
          <cell r="M3">
            <v>920</v>
          </cell>
          <cell r="N3">
            <v>107</v>
          </cell>
          <cell r="O3">
            <v>7</v>
          </cell>
        </row>
        <row r="4">
          <cell r="E4" t="str">
            <v>919-533-3762</v>
          </cell>
          <cell r="G4" t="str">
            <v>G001E</v>
          </cell>
          <cell r="H4" t="str">
            <v>Sharing - 1 Person - with Breakfast</v>
          </cell>
          <cell r="I4">
            <v>44647</v>
          </cell>
          <cell r="J4">
            <v>44655</v>
          </cell>
          <cell r="M4">
            <v>961</v>
          </cell>
          <cell r="N4">
            <v>92</v>
          </cell>
          <cell r="O4">
            <v>8</v>
          </cell>
        </row>
        <row r="5">
          <cell r="E5" t="str">
            <v>856-487-5412</v>
          </cell>
          <cell r="G5" t="str">
            <v>G001C</v>
          </cell>
          <cell r="H5" t="str">
            <v>Sharing - 1 Person - with Breakfast</v>
          </cell>
          <cell r="I5">
            <v>44712</v>
          </cell>
          <cell r="J5">
            <v>44713</v>
          </cell>
          <cell r="M5">
            <v>681</v>
          </cell>
          <cell r="N5">
            <v>502</v>
          </cell>
          <cell r="O5">
            <v>1</v>
          </cell>
        </row>
        <row r="6">
          <cell r="E6" t="str">
            <v>732-924-7882</v>
          </cell>
          <cell r="G6" t="str">
            <v>G001A</v>
          </cell>
          <cell r="H6" t="str">
            <v>Sharing - 1 Person - with Breakfast</v>
          </cell>
          <cell r="I6">
            <v>44742</v>
          </cell>
          <cell r="J6">
            <v>44748</v>
          </cell>
          <cell r="M6">
            <v>853</v>
          </cell>
          <cell r="N6">
            <v>208</v>
          </cell>
          <cell r="O6">
            <v>6</v>
          </cell>
        </row>
        <row r="7">
          <cell r="E7" t="str">
            <v>813-797-4816</v>
          </cell>
          <cell r="G7">
            <v>2009</v>
          </cell>
          <cell r="H7" t="str">
            <v>Deluxe - 2 Person - with Breakfast</v>
          </cell>
          <cell r="I7">
            <v>44665</v>
          </cell>
          <cell r="J7">
            <v>44669</v>
          </cell>
          <cell r="M7">
            <v>829</v>
          </cell>
          <cell r="N7">
            <v>254</v>
          </cell>
          <cell r="O7">
            <v>4</v>
          </cell>
        </row>
        <row r="8">
          <cell r="E8" t="str">
            <v>303-301-4946</v>
          </cell>
          <cell r="G8">
            <v>2005</v>
          </cell>
          <cell r="H8" t="str">
            <v>Deluxe - 1 Person - No Breakfast</v>
          </cell>
          <cell r="I8">
            <v>44569</v>
          </cell>
          <cell r="J8">
            <v>44573</v>
          </cell>
          <cell r="M8">
            <v>797</v>
          </cell>
          <cell r="N8">
            <v>301</v>
          </cell>
          <cell r="O8">
            <v>4</v>
          </cell>
        </row>
        <row r="9">
          <cell r="G9">
            <v>2005</v>
          </cell>
          <cell r="H9" t="str">
            <v>Deluxe - 1 Person - No Breakfast</v>
          </cell>
          <cell r="I9">
            <v>44544</v>
          </cell>
          <cell r="J9">
            <v>44547</v>
          </cell>
          <cell r="M9">
            <v>760</v>
          </cell>
          <cell r="N9">
            <v>396</v>
          </cell>
          <cell r="O9">
            <v>3</v>
          </cell>
        </row>
        <row r="10">
          <cell r="G10">
            <v>2009</v>
          </cell>
          <cell r="H10" t="str">
            <v>Deluxe - 2 Person - with Breakfast</v>
          </cell>
          <cell r="I10">
            <v>44756</v>
          </cell>
          <cell r="J10">
            <v>44757</v>
          </cell>
          <cell r="M10">
            <v>659</v>
          </cell>
          <cell r="N10">
            <v>561</v>
          </cell>
          <cell r="O10">
            <v>1</v>
          </cell>
        </row>
        <row r="11">
          <cell r="E11" t="str">
            <v>707-653-8214</v>
          </cell>
          <cell r="G11" t="str">
            <v>G001C</v>
          </cell>
          <cell r="H11" t="str">
            <v>Sharing - 1 Person - with Breakfast</v>
          </cell>
          <cell r="I11">
            <v>44717</v>
          </cell>
          <cell r="J11">
            <v>44721</v>
          </cell>
          <cell r="M11">
            <v>781</v>
          </cell>
          <cell r="N11">
            <v>341</v>
          </cell>
          <cell r="O11">
            <v>4</v>
          </cell>
        </row>
        <row r="12">
          <cell r="E12" t="str">
            <v>973-210-3994</v>
          </cell>
          <cell r="G12">
            <v>3001</v>
          </cell>
          <cell r="H12" t="str">
            <v>Superior - 2 Person - No Breakfast</v>
          </cell>
          <cell r="I12">
            <v>44711</v>
          </cell>
          <cell r="J12">
            <v>44716</v>
          </cell>
          <cell r="M12">
            <v>903</v>
          </cell>
          <cell r="N12">
            <v>146</v>
          </cell>
          <cell r="O12">
            <v>5</v>
          </cell>
        </row>
        <row r="13">
          <cell r="E13" t="str">
            <v>574-656-2800</v>
          </cell>
          <cell r="G13" t="str">
            <v>G001B</v>
          </cell>
          <cell r="H13" t="str">
            <v>Sharing - 1 Person - with Breakfast</v>
          </cell>
          <cell r="I13">
            <v>44671</v>
          </cell>
          <cell r="J13">
            <v>44672</v>
          </cell>
          <cell r="M13">
            <v>671</v>
          </cell>
          <cell r="N13">
            <v>517</v>
          </cell>
          <cell r="O13">
            <v>1</v>
          </cell>
        </row>
        <row r="14">
          <cell r="G14">
            <v>2004</v>
          </cell>
          <cell r="H14" t="str">
            <v>Deluxe - 1 Person - No Breakfast</v>
          </cell>
          <cell r="I14">
            <v>44710</v>
          </cell>
          <cell r="J14">
            <v>44713</v>
          </cell>
          <cell r="M14">
            <v>772</v>
          </cell>
          <cell r="N14">
            <v>372</v>
          </cell>
          <cell r="O14">
            <v>3</v>
          </cell>
        </row>
        <row r="15">
          <cell r="E15" t="str">
            <v>919-623-2524</v>
          </cell>
          <cell r="G15">
            <v>2006</v>
          </cell>
          <cell r="H15" t="str">
            <v>Deluxe - 1 Person - No Breakfast</v>
          </cell>
          <cell r="I15">
            <v>44470</v>
          </cell>
          <cell r="J15">
            <v>44471</v>
          </cell>
          <cell r="M15">
            <v>673</v>
          </cell>
          <cell r="N15">
            <v>513</v>
          </cell>
          <cell r="O15">
            <v>1</v>
          </cell>
        </row>
        <row r="16">
          <cell r="E16" t="str">
            <v>973-544-2677</v>
          </cell>
          <cell r="G16">
            <v>2008</v>
          </cell>
          <cell r="H16" t="str">
            <v>Deluxe - 2 Person - with Breakfast</v>
          </cell>
          <cell r="I16">
            <v>44483</v>
          </cell>
          <cell r="J16">
            <v>44486</v>
          </cell>
          <cell r="M16">
            <v>780</v>
          </cell>
          <cell r="N16">
            <v>344</v>
          </cell>
          <cell r="O16">
            <v>3</v>
          </cell>
        </row>
        <row r="17">
          <cell r="E17" t="str">
            <v>209-317-1801</v>
          </cell>
          <cell r="G17">
            <v>2006</v>
          </cell>
          <cell r="H17" t="str">
            <v>Deluxe - 1 Person - No Breakfast</v>
          </cell>
          <cell r="I17">
            <v>44747</v>
          </cell>
          <cell r="J17">
            <v>44753</v>
          </cell>
          <cell r="M17">
            <v>893</v>
          </cell>
          <cell r="N17">
            <v>167</v>
          </cell>
          <cell r="O17">
            <v>6</v>
          </cell>
        </row>
        <row r="18">
          <cell r="E18" t="str">
            <v>602-390-4944</v>
          </cell>
          <cell r="G18" t="str">
            <v>G001C</v>
          </cell>
          <cell r="H18" t="str">
            <v>Sharing - 1 Person - with Breakfast</v>
          </cell>
          <cell r="I18">
            <v>44733</v>
          </cell>
          <cell r="J18">
            <v>44738</v>
          </cell>
          <cell r="M18">
            <v>795</v>
          </cell>
          <cell r="N18">
            <v>307</v>
          </cell>
          <cell r="O18">
            <v>5</v>
          </cell>
        </row>
        <row r="19">
          <cell r="E19" t="str">
            <v>952-651-7597</v>
          </cell>
          <cell r="G19">
            <v>2004</v>
          </cell>
          <cell r="H19" t="str">
            <v>Deluxe - 1 Person - No Breakfast</v>
          </cell>
          <cell r="I19">
            <v>44805</v>
          </cell>
          <cell r="J19">
            <v>44811</v>
          </cell>
          <cell r="M19">
            <v>906</v>
          </cell>
          <cell r="N19">
            <v>137</v>
          </cell>
          <cell r="O19">
            <v>6</v>
          </cell>
        </row>
        <row r="20">
          <cell r="E20" t="str">
            <v>574-656-2800</v>
          </cell>
          <cell r="G20">
            <v>2006</v>
          </cell>
          <cell r="H20" t="str">
            <v>Deluxe - 1 Person - No Breakfast</v>
          </cell>
          <cell r="I20">
            <v>44548</v>
          </cell>
          <cell r="J20">
            <v>44551</v>
          </cell>
          <cell r="M20">
            <v>765</v>
          </cell>
          <cell r="N20">
            <v>386</v>
          </cell>
          <cell r="O20">
            <v>3</v>
          </cell>
        </row>
        <row r="21">
          <cell r="E21" t="str">
            <v>313-288-7937</v>
          </cell>
          <cell r="G21" t="str">
            <v>G001E</v>
          </cell>
          <cell r="H21" t="str">
            <v>Sharing - 1 Person - with Breakfast</v>
          </cell>
          <cell r="I21">
            <v>44498</v>
          </cell>
          <cell r="J21">
            <v>44504</v>
          </cell>
          <cell r="M21">
            <v>846</v>
          </cell>
          <cell r="N21">
            <v>222</v>
          </cell>
          <cell r="O21">
            <v>6</v>
          </cell>
        </row>
        <row r="22">
          <cell r="E22" t="str">
            <v>973-943-3423</v>
          </cell>
          <cell r="G22">
            <v>2010</v>
          </cell>
          <cell r="H22" t="str">
            <v>Deluxe - 2 Person - with Breakfast</v>
          </cell>
          <cell r="I22">
            <v>44552</v>
          </cell>
          <cell r="J22">
            <v>44556</v>
          </cell>
          <cell r="M22">
            <v>841</v>
          </cell>
          <cell r="N22">
            <v>231</v>
          </cell>
          <cell r="O22">
            <v>4</v>
          </cell>
        </row>
        <row r="23">
          <cell r="E23" t="str">
            <v>856-636-8749</v>
          </cell>
          <cell r="G23">
            <v>2005</v>
          </cell>
          <cell r="H23" t="str">
            <v>Deluxe - 1 Person - No Breakfast</v>
          </cell>
          <cell r="I23">
            <v>44560</v>
          </cell>
          <cell r="J23">
            <v>44567</v>
          </cell>
          <cell r="M23">
            <v>977</v>
          </cell>
          <cell r="N23">
            <v>66</v>
          </cell>
          <cell r="O23">
            <v>7</v>
          </cell>
        </row>
        <row r="24">
          <cell r="E24" t="str">
            <v>858-617-7834</v>
          </cell>
          <cell r="G24" t="str">
            <v>G001D</v>
          </cell>
          <cell r="H24" t="str">
            <v>Sharing - 1 Person - with Breakfast</v>
          </cell>
          <cell r="I24">
            <v>44510</v>
          </cell>
          <cell r="J24">
            <v>44515</v>
          </cell>
          <cell r="M24">
            <v>796</v>
          </cell>
          <cell r="N24">
            <v>304</v>
          </cell>
          <cell r="O24">
            <v>5</v>
          </cell>
        </row>
        <row r="25">
          <cell r="G25">
            <v>3002</v>
          </cell>
          <cell r="H25" t="str">
            <v>Superior - 2 Person - No Breakfast</v>
          </cell>
          <cell r="I25">
            <v>44630</v>
          </cell>
          <cell r="J25">
            <v>44635</v>
          </cell>
          <cell r="M25">
            <v>898</v>
          </cell>
          <cell r="N25">
            <v>157</v>
          </cell>
          <cell r="O25">
            <v>5</v>
          </cell>
        </row>
        <row r="26">
          <cell r="E26" t="str">
            <v>908-802-3564</v>
          </cell>
          <cell r="G26" t="str">
            <v>G001C</v>
          </cell>
          <cell r="H26" t="str">
            <v>Sharing - 1 Person - with Breakfast</v>
          </cell>
          <cell r="I26">
            <v>44532</v>
          </cell>
          <cell r="J26">
            <v>44539</v>
          </cell>
          <cell r="M26">
            <v>918</v>
          </cell>
          <cell r="N26">
            <v>109</v>
          </cell>
          <cell r="O26">
            <v>7</v>
          </cell>
        </row>
        <row r="27">
          <cell r="E27" t="str">
            <v>978-697-6263</v>
          </cell>
          <cell r="G27" t="str">
            <v>G001F</v>
          </cell>
          <cell r="H27" t="str">
            <v>Sharing - 1 Person - with Breakfast</v>
          </cell>
          <cell r="I27">
            <v>44597</v>
          </cell>
          <cell r="J27">
            <v>44599</v>
          </cell>
          <cell r="M27">
            <v>700</v>
          </cell>
          <cell r="N27">
            <v>486</v>
          </cell>
          <cell r="O27">
            <v>2</v>
          </cell>
        </row>
        <row r="28">
          <cell r="E28" t="str">
            <v>785-629-8542</v>
          </cell>
          <cell r="G28">
            <v>3003</v>
          </cell>
          <cell r="H28" t="str">
            <v>Superior - 2 Person - No Breakfast</v>
          </cell>
          <cell r="I28">
            <v>44583</v>
          </cell>
          <cell r="J28">
            <v>44585</v>
          </cell>
          <cell r="M28">
            <v>746</v>
          </cell>
          <cell r="N28">
            <v>410</v>
          </cell>
          <cell r="O28">
            <v>2</v>
          </cell>
        </row>
        <row r="29">
          <cell r="E29" t="str">
            <v>410-757-1035</v>
          </cell>
          <cell r="G29">
            <v>3002</v>
          </cell>
          <cell r="H29" t="str">
            <v>Superior - 2 Person - No Breakfast</v>
          </cell>
          <cell r="I29">
            <v>44814</v>
          </cell>
          <cell r="J29">
            <v>44821</v>
          </cell>
          <cell r="M29">
            <v>1127</v>
          </cell>
          <cell r="N29">
            <v>15</v>
          </cell>
          <cell r="O29">
            <v>7</v>
          </cell>
        </row>
        <row r="30">
          <cell r="E30" t="str">
            <v>650-803-1936</v>
          </cell>
          <cell r="G30">
            <v>2006</v>
          </cell>
          <cell r="H30" t="str">
            <v>Deluxe - 1 Person - No Breakfast</v>
          </cell>
          <cell r="I30">
            <v>44484</v>
          </cell>
          <cell r="J30">
            <v>44486</v>
          </cell>
          <cell r="M30">
            <v>705</v>
          </cell>
          <cell r="N30">
            <v>477</v>
          </cell>
          <cell r="O30">
            <v>2</v>
          </cell>
        </row>
        <row r="31">
          <cell r="E31" t="str">
            <v>909-430-7765</v>
          </cell>
          <cell r="G31" t="str">
            <v>G001A</v>
          </cell>
          <cell r="H31" t="str">
            <v>Sharing - 1 Person - with Breakfast</v>
          </cell>
          <cell r="I31">
            <v>44790</v>
          </cell>
          <cell r="J31">
            <v>44794</v>
          </cell>
          <cell r="M31">
            <v>783</v>
          </cell>
          <cell r="N31">
            <v>336</v>
          </cell>
          <cell r="O31">
            <v>4</v>
          </cell>
        </row>
        <row r="32">
          <cell r="E32" t="str">
            <v>504-710-5840</v>
          </cell>
          <cell r="G32" t="str">
            <v>G001F</v>
          </cell>
          <cell r="H32" t="str">
            <v>Sharing - 1 Person - with Breakfast</v>
          </cell>
          <cell r="I32">
            <v>44707</v>
          </cell>
          <cell r="J32">
            <v>44711</v>
          </cell>
          <cell r="M32">
            <v>793</v>
          </cell>
          <cell r="N32">
            <v>313</v>
          </cell>
          <cell r="O32">
            <v>4</v>
          </cell>
        </row>
        <row r="33">
          <cell r="E33" t="str">
            <v>904-775-4480</v>
          </cell>
          <cell r="G33">
            <v>2002</v>
          </cell>
          <cell r="H33" t="str">
            <v>Deluxe - 1 Person - No Breakfast</v>
          </cell>
          <cell r="I33">
            <v>44621</v>
          </cell>
          <cell r="J33">
            <v>44627</v>
          </cell>
          <cell r="M33">
            <v>894</v>
          </cell>
          <cell r="N33">
            <v>165</v>
          </cell>
          <cell r="O33">
            <v>6</v>
          </cell>
        </row>
        <row r="34">
          <cell r="E34" t="str">
            <v>602-906-9419</v>
          </cell>
          <cell r="G34">
            <v>3002</v>
          </cell>
          <cell r="H34" t="str">
            <v>Superior - 2 Person - No Breakfast</v>
          </cell>
          <cell r="I34">
            <v>44579</v>
          </cell>
          <cell r="J34">
            <v>44581</v>
          </cell>
          <cell r="M34">
            <v>737</v>
          </cell>
          <cell r="N34">
            <v>437</v>
          </cell>
          <cell r="O34">
            <v>2</v>
          </cell>
        </row>
        <row r="35">
          <cell r="E35" t="str">
            <v>973-310-1634</v>
          </cell>
          <cell r="G35" t="str">
            <v>G001F</v>
          </cell>
          <cell r="H35" t="str">
            <v>Sharing - 1 Person - with Breakfast</v>
          </cell>
          <cell r="I35">
            <v>44507</v>
          </cell>
          <cell r="J35">
            <v>44510</v>
          </cell>
          <cell r="M35">
            <v>746</v>
          </cell>
          <cell r="N35">
            <v>410</v>
          </cell>
          <cell r="O35">
            <v>3</v>
          </cell>
        </row>
        <row r="36">
          <cell r="E36" t="str">
            <v>760-938-6069</v>
          </cell>
          <cell r="G36">
            <v>3003</v>
          </cell>
          <cell r="H36" t="str">
            <v>Superior - 2 Person - No Breakfast</v>
          </cell>
          <cell r="I36">
            <v>44817</v>
          </cell>
          <cell r="J36">
            <v>44821</v>
          </cell>
          <cell r="M36">
            <v>855</v>
          </cell>
          <cell r="N36">
            <v>203</v>
          </cell>
          <cell r="O36">
            <v>4</v>
          </cell>
        </row>
        <row r="37">
          <cell r="E37" t="str">
            <v>305-670-9628</v>
          </cell>
          <cell r="G37">
            <v>2005</v>
          </cell>
          <cell r="H37" t="str">
            <v>Deluxe - 1 Person - No Breakfast</v>
          </cell>
          <cell r="I37">
            <v>44500</v>
          </cell>
          <cell r="J37">
            <v>44503</v>
          </cell>
          <cell r="M37">
            <v>762</v>
          </cell>
          <cell r="N37">
            <v>392</v>
          </cell>
          <cell r="O37">
            <v>3</v>
          </cell>
        </row>
        <row r="38">
          <cell r="E38" t="str">
            <v>813-797-4816</v>
          </cell>
          <cell r="G38">
            <v>2009</v>
          </cell>
          <cell r="H38" t="str">
            <v>Deluxe - 2 Person - with Breakfast</v>
          </cell>
          <cell r="I38">
            <v>44771</v>
          </cell>
          <cell r="J38">
            <v>44774</v>
          </cell>
          <cell r="M38">
            <v>765</v>
          </cell>
          <cell r="N38">
            <v>386</v>
          </cell>
          <cell r="O38">
            <v>3</v>
          </cell>
        </row>
        <row r="39">
          <cell r="E39" t="str">
            <v>760-938-6069</v>
          </cell>
          <cell r="G39">
            <v>3005</v>
          </cell>
          <cell r="H39" t="str">
            <v>Superior - 2 Person - with Breakfast</v>
          </cell>
          <cell r="I39">
            <v>44659</v>
          </cell>
          <cell r="J39">
            <v>44664</v>
          </cell>
          <cell r="M39">
            <v>959</v>
          </cell>
          <cell r="N39">
            <v>98</v>
          </cell>
          <cell r="O39">
            <v>5</v>
          </cell>
        </row>
        <row r="40">
          <cell r="E40" t="str">
            <v>410-655-8723</v>
          </cell>
          <cell r="G40">
            <v>2003</v>
          </cell>
          <cell r="H40" t="str">
            <v>Deluxe - 1 Person - No Breakfast</v>
          </cell>
          <cell r="I40">
            <v>44769</v>
          </cell>
          <cell r="J40">
            <v>44772</v>
          </cell>
          <cell r="M40">
            <v>769</v>
          </cell>
          <cell r="N40">
            <v>378</v>
          </cell>
          <cell r="O40">
            <v>3</v>
          </cell>
        </row>
        <row r="41">
          <cell r="E41" t="str">
            <v>323-453-2780</v>
          </cell>
          <cell r="G41">
            <v>2002</v>
          </cell>
          <cell r="H41" t="str">
            <v>Deluxe - 1 Person - No Breakfast</v>
          </cell>
          <cell r="I41">
            <v>44557</v>
          </cell>
          <cell r="J41">
            <v>44558</v>
          </cell>
          <cell r="M41">
            <v>654</v>
          </cell>
          <cell r="N41">
            <v>579</v>
          </cell>
          <cell r="O41">
            <v>1</v>
          </cell>
        </row>
        <row r="42">
          <cell r="E42" t="str">
            <v>407-808-9439</v>
          </cell>
          <cell r="G42">
            <v>2005</v>
          </cell>
          <cell r="H42" t="str">
            <v>Deluxe - 1 Person - No Breakfast</v>
          </cell>
          <cell r="I42">
            <v>44820</v>
          </cell>
          <cell r="J42">
            <v>44827</v>
          </cell>
          <cell r="M42">
            <v>963</v>
          </cell>
          <cell r="N42">
            <v>88</v>
          </cell>
          <cell r="O42">
            <v>7</v>
          </cell>
        </row>
        <row r="43">
          <cell r="E43" t="str">
            <v>410-520-4832</v>
          </cell>
          <cell r="G43" t="str">
            <v>G001A</v>
          </cell>
          <cell r="H43" t="str">
            <v>Sharing - 1 Person - with Breakfast</v>
          </cell>
          <cell r="I43">
            <v>44811</v>
          </cell>
          <cell r="J43">
            <v>44812</v>
          </cell>
          <cell r="M43">
            <v>672</v>
          </cell>
          <cell r="N43">
            <v>515</v>
          </cell>
          <cell r="O43">
            <v>1</v>
          </cell>
        </row>
        <row r="44">
          <cell r="E44" t="str">
            <v>919-533-3762</v>
          </cell>
          <cell r="G44">
            <v>2010</v>
          </cell>
          <cell r="H44" t="str">
            <v>Deluxe - 2 Person - with Breakfast</v>
          </cell>
          <cell r="I44">
            <v>44540</v>
          </cell>
          <cell r="J44">
            <v>44544</v>
          </cell>
          <cell r="M44">
            <v>837</v>
          </cell>
          <cell r="N44">
            <v>239</v>
          </cell>
          <cell r="O44">
            <v>4</v>
          </cell>
        </row>
        <row r="45">
          <cell r="E45" t="str">
            <v>508-584-4279</v>
          </cell>
          <cell r="G45">
            <v>2008</v>
          </cell>
          <cell r="H45" t="str">
            <v>Deluxe - 2 Person - with Breakfast</v>
          </cell>
          <cell r="I45">
            <v>44660</v>
          </cell>
          <cell r="J45">
            <v>44667</v>
          </cell>
          <cell r="M45">
            <v>1068</v>
          </cell>
          <cell r="N45">
            <v>36</v>
          </cell>
          <cell r="O45">
            <v>7</v>
          </cell>
        </row>
        <row r="46">
          <cell r="E46" t="str">
            <v>701-898-2154</v>
          </cell>
          <cell r="G46">
            <v>3005</v>
          </cell>
          <cell r="H46" t="str">
            <v>Superior - 2 Person - with Breakfast</v>
          </cell>
          <cell r="I46">
            <v>44736</v>
          </cell>
          <cell r="J46">
            <v>44738</v>
          </cell>
          <cell r="M46">
            <v>742</v>
          </cell>
          <cell r="N46">
            <v>419</v>
          </cell>
          <cell r="O46">
            <v>2</v>
          </cell>
        </row>
        <row r="47">
          <cell r="E47" t="str">
            <v>313-533-4884</v>
          </cell>
          <cell r="G47" t="str">
            <v>G001B</v>
          </cell>
          <cell r="H47" t="str">
            <v>Sharing - 1 Person - with Breakfast</v>
          </cell>
          <cell r="I47">
            <v>44534</v>
          </cell>
          <cell r="J47">
            <v>44539</v>
          </cell>
          <cell r="M47">
            <v>810</v>
          </cell>
          <cell r="N47">
            <v>266</v>
          </cell>
          <cell r="O47">
            <v>5</v>
          </cell>
        </row>
        <row r="48">
          <cell r="E48" t="str">
            <v>908-877-8409</v>
          </cell>
          <cell r="G48" t="str">
            <v>G001E</v>
          </cell>
          <cell r="H48" t="str">
            <v>Sharing - 1 Person - with Breakfast</v>
          </cell>
          <cell r="I48">
            <v>44574</v>
          </cell>
          <cell r="J48">
            <v>44578</v>
          </cell>
          <cell r="M48">
            <v>804</v>
          </cell>
          <cell r="N48">
            <v>280</v>
          </cell>
          <cell r="O48">
            <v>4</v>
          </cell>
        </row>
        <row r="49">
          <cell r="E49" t="str">
            <v>314-787-1588</v>
          </cell>
          <cell r="G49">
            <v>2009</v>
          </cell>
          <cell r="H49" t="str">
            <v>Deluxe - 2 Person - with Breakfast</v>
          </cell>
          <cell r="I49">
            <v>44656</v>
          </cell>
          <cell r="J49">
            <v>44660</v>
          </cell>
          <cell r="M49">
            <v>836</v>
          </cell>
          <cell r="N49">
            <v>241</v>
          </cell>
          <cell r="O49">
            <v>4</v>
          </cell>
        </row>
        <row r="50">
          <cell r="E50" t="str">
            <v>706-221-4243</v>
          </cell>
          <cell r="G50" t="str">
            <v>G001D</v>
          </cell>
          <cell r="H50" t="str">
            <v>Sharing - 1 Person - with Breakfast</v>
          </cell>
          <cell r="I50">
            <v>44500</v>
          </cell>
          <cell r="J50">
            <v>44504</v>
          </cell>
          <cell r="M50">
            <v>789</v>
          </cell>
          <cell r="N50">
            <v>325</v>
          </cell>
          <cell r="O50">
            <v>4</v>
          </cell>
        </row>
        <row r="51">
          <cell r="E51" t="str">
            <v>310-579-2907</v>
          </cell>
          <cell r="G51" t="str">
            <v>G001A</v>
          </cell>
          <cell r="H51" t="str">
            <v>Sharing - 1 Person - with Breakfast</v>
          </cell>
          <cell r="I51">
            <v>44677</v>
          </cell>
          <cell r="J51">
            <v>44679</v>
          </cell>
          <cell r="M51">
            <v>691</v>
          </cell>
          <cell r="N51">
            <v>495</v>
          </cell>
          <cell r="O51">
            <v>2</v>
          </cell>
        </row>
        <row r="52">
          <cell r="E52" t="str">
            <v>601-567-5386</v>
          </cell>
          <cell r="G52" t="str">
            <v>G001A</v>
          </cell>
          <cell r="H52" t="str">
            <v>Sharing - 1 Person - with Breakfast</v>
          </cell>
          <cell r="I52">
            <v>44710</v>
          </cell>
          <cell r="J52">
            <v>44713</v>
          </cell>
          <cell r="M52">
            <v>741</v>
          </cell>
          <cell r="N52">
            <v>422</v>
          </cell>
          <cell r="O52">
            <v>3</v>
          </cell>
        </row>
        <row r="53">
          <cell r="E53" t="str">
            <v>517-906-1108</v>
          </cell>
          <cell r="G53">
            <v>2006</v>
          </cell>
          <cell r="H53" t="str">
            <v>Deluxe - 1 Person - No Breakfast</v>
          </cell>
          <cell r="I53">
            <v>44718</v>
          </cell>
          <cell r="J53">
            <v>44722</v>
          </cell>
          <cell r="M53">
            <v>812</v>
          </cell>
          <cell r="N53">
            <v>262</v>
          </cell>
          <cell r="O53">
            <v>4</v>
          </cell>
        </row>
        <row r="54">
          <cell r="G54">
            <v>3004</v>
          </cell>
          <cell r="H54" t="str">
            <v>Superior - 2 Person - with Breakfast</v>
          </cell>
          <cell r="I54">
            <v>44550</v>
          </cell>
          <cell r="J54">
            <v>44554</v>
          </cell>
          <cell r="M54">
            <v>870</v>
          </cell>
          <cell r="N54">
            <v>181</v>
          </cell>
          <cell r="O54">
            <v>4</v>
          </cell>
        </row>
        <row r="55">
          <cell r="E55" t="str">
            <v>650-528-5783</v>
          </cell>
          <cell r="G55">
            <v>3005</v>
          </cell>
          <cell r="H55" t="str">
            <v>Superior - 2 Person - with Breakfast</v>
          </cell>
          <cell r="I55">
            <v>44825</v>
          </cell>
          <cell r="J55">
            <v>44832</v>
          </cell>
          <cell r="M55">
            <v>1350</v>
          </cell>
          <cell r="N55">
            <v>4</v>
          </cell>
          <cell r="O55">
            <v>7</v>
          </cell>
        </row>
        <row r="56">
          <cell r="E56" t="str">
            <v>714-523-6653</v>
          </cell>
          <cell r="G56">
            <v>3001</v>
          </cell>
          <cell r="H56" t="str">
            <v>Superior - 2 Person - No Breakfast</v>
          </cell>
          <cell r="I56">
            <v>44638</v>
          </cell>
          <cell r="J56">
            <v>44643</v>
          </cell>
          <cell r="M56">
            <v>892</v>
          </cell>
          <cell r="N56">
            <v>169</v>
          </cell>
          <cell r="O56">
            <v>5</v>
          </cell>
        </row>
        <row r="57">
          <cell r="E57" t="str">
            <v>310-774-7643</v>
          </cell>
          <cell r="G57" t="str">
            <v>G001D</v>
          </cell>
          <cell r="H57" t="str">
            <v>Sharing - 1 Person - with Breakfast</v>
          </cell>
          <cell r="I57">
            <v>44644</v>
          </cell>
          <cell r="J57">
            <v>44648</v>
          </cell>
          <cell r="M57">
            <v>780</v>
          </cell>
          <cell r="N57">
            <v>344</v>
          </cell>
          <cell r="O57">
            <v>4</v>
          </cell>
        </row>
        <row r="58">
          <cell r="G58">
            <v>3002</v>
          </cell>
          <cell r="H58" t="str">
            <v>Superior - 2 Person - No Breakfast</v>
          </cell>
          <cell r="I58">
            <v>44767</v>
          </cell>
          <cell r="J58">
            <v>44771</v>
          </cell>
          <cell r="M58">
            <v>861</v>
          </cell>
          <cell r="N58">
            <v>191</v>
          </cell>
          <cell r="O58">
            <v>4</v>
          </cell>
        </row>
        <row r="59">
          <cell r="E59" t="str">
            <v>808-215-6832</v>
          </cell>
          <cell r="G59">
            <v>2008</v>
          </cell>
          <cell r="H59" t="str">
            <v>Deluxe - 2 Person - with Breakfast</v>
          </cell>
          <cell r="I59">
            <v>44479</v>
          </cell>
          <cell r="J59">
            <v>44482</v>
          </cell>
          <cell r="M59">
            <v>766</v>
          </cell>
          <cell r="N59">
            <v>384</v>
          </cell>
          <cell r="O59">
            <v>3</v>
          </cell>
        </row>
        <row r="60">
          <cell r="E60" t="str">
            <v>732-234-1546</v>
          </cell>
          <cell r="G60">
            <v>2007</v>
          </cell>
          <cell r="H60" t="str">
            <v>Deluxe - 2 Person - with Breakfast</v>
          </cell>
          <cell r="I60">
            <v>44718</v>
          </cell>
          <cell r="J60">
            <v>44720</v>
          </cell>
          <cell r="M60">
            <v>739</v>
          </cell>
          <cell r="N60">
            <v>430</v>
          </cell>
          <cell r="O60">
            <v>2</v>
          </cell>
        </row>
        <row r="61">
          <cell r="E61" t="str">
            <v>619-461-9984</v>
          </cell>
          <cell r="G61">
            <v>2007</v>
          </cell>
          <cell r="H61" t="str">
            <v>Deluxe - 2 Person - with Breakfast</v>
          </cell>
          <cell r="I61">
            <v>44712</v>
          </cell>
          <cell r="J61">
            <v>44715</v>
          </cell>
          <cell r="M61">
            <v>761</v>
          </cell>
          <cell r="N61">
            <v>394</v>
          </cell>
          <cell r="O61">
            <v>3</v>
          </cell>
        </row>
        <row r="62">
          <cell r="G62">
            <v>3002</v>
          </cell>
          <cell r="H62" t="str">
            <v>Superior - 2 Person - No Breakfast</v>
          </cell>
          <cell r="I62">
            <v>44643</v>
          </cell>
          <cell r="J62">
            <v>44645</v>
          </cell>
          <cell r="M62">
            <v>744</v>
          </cell>
          <cell r="N62">
            <v>414</v>
          </cell>
          <cell r="O62">
            <v>2</v>
          </cell>
        </row>
        <row r="63">
          <cell r="E63" t="str">
            <v>910-922-3672</v>
          </cell>
          <cell r="G63">
            <v>3004</v>
          </cell>
          <cell r="H63" t="str">
            <v>Superior - 2 Person - with Breakfast</v>
          </cell>
          <cell r="I63">
            <v>44800</v>
          </cell>
          <cell r="J63">
            <v>44806</v>
          </cell>
          <cell r="M63">
            <v>1075</v>
          </cell>
          <cell r="N63">
            <v>25</v>
          </cell>
          <cell r="O63">
            <v>6</v>
          </cell>
        </row>
        <row r="64">
          <cell r="E64" t="str">
            <v>504-979-9175</v>
          </cell>
          <cell r="G64">
            <v>2008</v>
          </cell>
          <cell r="H64" t="str">
            <v>Deluxe - 2 Person - with Breakfast</v>
          </cell>
          <cell r="I64">
            <v>44744</v>
          </cell>
          <cell r="J64">
            <v>44745</v>
          </cell>
          <cell r="M64">
            <v>667</v>
          </cell>
          <cell r="N64">
            <v>529</v>
          </cell>
          <cell r="O64">
            <v>1</v>
          </cell>
        </row>
        <row r="65">
          <cell r="E65" t="str">
            <v>714-523-6653</v>
          </cell>
          <cell r="G65" t="str">
            <v>G001B</v>
          </cell>
          <cell r="H65" t="str">
            <v>Sharing - 1 Person - with Breakfast</v>
          </cell>
          <cell r="I65">
            <v>44625</v>
          </cell>
          <cell r="J65">
            <v>44627</v>
          </cell>
          <cell r="M65">
            <v>687</v>
          </cell>
          <cell r="N65">
            <v>499</v>
          </cell>
          <cell r="O65">
            <v>2</v>
          </cell>
        </row>
        <row r="66">
          <cell r="E66" t="str">
            <v>773-446-5569</v>
          </cell>
          <cell r="G66">
            <v>3004</v>
          </cell>
          <cell r="H66" t="str">
            <v>Superior - 2 Person - with Breakfast</v>
          </cell>
          <cell r="I66">
            <v>44684</v>
          </cell>
          <cell r="J66">
            <v>44686</v>
          </cell>
          <cell r="M66">
            <v>741</v>
          </cell>
          <cell r="N66">
            <v>422</v>
          </cell>
          <cell r="O66">
            <v>2</v>
          </cell>
        </row>
        <row r="67">
          <cell r="E67" t="str">
            <v>732-605-4781</v>
          </cell>
          <cell r="G67">
            <v>3002</v>
          </cell>
          <cell r="H67" t="str">
            <v>Superior - 2 Person - No Breakfast</v>
          </cell>
          <cell r="I67">
            <v>44553</v>
          </cell>
          <cell r="J67">
            <v>44556</v>
          </cell>
          <cell r="M67">
            <v>786</v>
          </cell>
          <cell r="N67">
            <v>330</v>
          </cell>
          <cell r="O67">
            <v>3</v>
          </cell>
        </row>
        <row r="68">
          <cell r="E68" t="str">
            <v>813-769-2939</v>
          </cell>
          <cell r="G68">
            <v>2003</v>
          </cell>
          <cell r="H68" t="str">
            <v>Deluxe - 1 Person - No Breakfast</v>
          </cell>
          <cell r="I68">
            <v>44510</v>
          </cell>
          <cell r="J68">
            <v>44511</v>
          </cell>
          <cell r="M68">
            <v>661</v>
          </cell>
          <cell r="N68">
            <v>553</v>
          </cell>
          <cell r="O68">
            <v>1</v>
          </cell>
        </row>
        <row r="69">
          <cell r="E69" t="str">
            <v>303-404-2210</v>
          </cell>
          <cell r="G69">
            <v>2002</v>
          </cell>
          <cell r="H69" t="str">
            <v>Deluxe - 1 Person - No Breakfast</v>
          </cell>
          <cell r="I69">
            <v>44664</v>
          </cell>
          <cell r="J69">
            <v>44666</v>
          </cell>
          <cell r="M69">
            <v>707</v>
          </cell>
          <cell r="N69">
            <v>474</v>
          </cell>
          <cell r="O69">
            <v>2</v>
          </cell>
        </row>
        <row r="70">
          <cell r="E70" t="str">
            <v>303-404-2210</v>
          </cell>
          <cell r="G70">
            <v>2002</v>
          </cell>
          <cell r="H70" t="str">
            <v>Deluxe - 1 Person - No Breakfast</v>
          </cell>
          <cell r="I70">
            <v>44604</v>
          </cell>
          <cell r="J70">
            <v>44606</v>
          </cell>
          <cell r="M70">
            <v>708</v>
          </cell>
          <cell r="N70">
            <v>473</v>
          </cell>
          <cell r="O70">
            <v>2</v>
          </cell>
        </row>
        <row r="71">
          <cell r="E71" t="str">
            <v>317-578-2453</v>
          </cell>
          <cell r="G71" t="str">
            <v>G001F</v>
          </cell>
          <cell r="H71" t="str">
            <v>Sharing - 1 Person - with Breakfast</v>
          </cell>
          <cell r="I71">
            <v>44563</v>
          </cell>
          <cell r="J71">
            <v>44567</v>
          </cell>
          <cell r="M71">
            <v>791</v>
          </cell>
          <cell r="N71">
            <v>319</v>
          </cell>
          <cell r="O71">
            <v>4</v>
          </cell>
        </row>
        <row r="72">
          <cell r="E72" t="str">
            <v>501-308-1040</v>
          </cell>
          <cell r="G72">
            <v>3003</v>
          </cell>
          <cell r="H72" t="str">
            <v>Superior - 2 Person - No Breakfast</v>
          </cell>
          <cell r="I72">
            <v>44750</v>
          </cell>
          <cell r="J72">
            <v>44756</v>
          </cell>
          <cell r="M72">
            <v>995</v>
          </cell>
          <cell r="N72">
            <v>60</v>
          </cell>
          <cell r="O72">
            <v>6</v>
          </cell>
        </row>
        <row r="73">
          <cell r="E73" t="str">
            <v>619-608-1763</v>
          </cell>
          <cell r="G73">
            <v>2003</v>
          </cell>
          <cell r="H73" t="str">
            <v>Deluxe - 1 Person - No Breakfast</v>
          </cell>
          <cell r="I73">
            <v>44501</v>
          </cell>
          <cell r="J73">
            <v>44507</v>
          </cell>
          <cell r="M73">
            <v>885</v>
          </cell>
          <cell r="N73">
            <v>179</v>
          </cell>
          <cell r="O73">
            <v>6</v>
          </cell>
        </row>
        <row r="74">
          <cell r="G74">
            <v>2008</v>
          </cell>
          <cell r="H74" t="str">
            <v>Deluxe - 2 Person - with Breakfast</v>
          </cell>
          <cell r="I74">
            <v>44703</v>
          </cell>
          <cell r="J74">
            <v>44704</v>
          </cell>
          <cell r="M74">
            <v>666</v>
          </cell>
          <cell r="N74">
            <v>533</v>
          </cell>
          <cell r="O74">
            <v>1</v>
          </cell>
        </row>
        <row r="75">
          <cell r="G75">
            <v>3002</v>
          </cell>
          <cell r="H75" t="str">
            <v>Superior - 2 Person - No Breakfast</v>
          </cell>
          <cell r="I75">
            <v>44512</v>
          </cell>
          <cell r="J75">
            <v>44514</v>
          </cell>
          <cell r="M75">
            <v>738</v>
          </cell>
          <cell r="N75">
            <v>434</v>
          </cell>
          <cell r="O75">
            <v>2</v>
          </cell>
        </row>
        <row r="76">
          <cell r="E76" t="str">
            <v>510-503-7169</v>
          </cell>
          <cell r="G76" t="str">
            <v>G001C</v>
          </cell>
          <cell r="H76" t="str">
            <v>Sharing - 1 Person - with Breakfast</v>
          </cell>
          <cell r="I76">
            <v>44817</v>
          </cell>
          <cell r="J76">
            <v>44818</v>
          </cell>
          <cell r="M76">
            <v>662</v>
          </cell>
          <cell r="N76">
            <v>549</v>
          </cell>
          <cell r="O76">
            <v>1</v>
          </cell>
        </row>
        <row r="77">
          <cell r="E77" t="str">
            <v>773-494-4195</v>
          </cell>
          <cell r="G77">
            <v>2005</v>
          </cell>
          <cell r="H77" t="str">
            <v>Deluxe - 1 Person - No Breakfast</v>
          </cell>
          <cell r="I77">
            <v>44616</v>
          </cell>
          <cell r="J77">
            <v>44618</v>
          </cell>
          <cell r="M77">
            <v>714</v>
          </cell>
          <cell r="N77">
            <v>467</v>
          </cell>
          <cell r="O77">
            <v>2</v>
          </cell>
        </row>
        <row r="78">
          <cell r="E78" t="str">
            <v>203-721-3388</v>
          </cell>
          <cell r="G78">
            <v>2001</v>
          </cell>
          <cell r="H78" t="str">
            <v>Deluxe - 1 Person - No Breakfast</v>
          </cell>
          <cell r="I78">
            <v>44735</v>
          </cell>
          <cell r="J78">
            <v>44742</v>
          </cell>
          <cell r="M78">
            <v>962</v>
          </cell>
          <cell r="N78">
            <v>90</v>
          </cell>
          <cell r="O78">
            <v>7</v>
          </cell>
        </row>
        <row r="79">
          <cell r="E79" t="str">
            <v>303-724-7371</v>
          </cell>
          <cell r="G79">
            <v>3002</v>
          </cell>
          <cell r="H79" t="str">
            <v>Superior - 2 Person - No Breakfast</v>
          </cell>
          <cell r="I79">
            <v>44624</v>
          </cell>
          <cell r="J79">
            <v>44629</v>
          </cell>
          <cell r="M79">
            <v>894</v>
          </cell>
          <cell r="N79">
            <v>165</v>
          </cell>
          <cell r="O79">
            <v>5</v>
          </cell>
        </row>
        <row r="80">
          <cell r="E80" t="str">
            <v>773-446-5569</v>
          </cell>
          <cell r="G80">
            <v>2009</v>
          </cell>
          <cell r="H80" t="str">
            <v>Deluxe - 2 Person - with Breakfast</v>
          </cell>
          <cell r="I80">
            <v>44522</v>
          </cell>
          <cell r="J80">
            <v>44525</v>
          </cell>
          <cell r="M80">
            <v>768</v>
          </cell>
          <cell r="N80">
            <v>380</v>
          </cell>
          <cell r="O80">
            <v>3</v>
          </cell>
        </row>
        <row r="81">
          <cell r="E81" t="str">
            <v>504-979-9175</v>
          </cell>
          <cell r="G81">
            <v>2008</v>
          </cell>
          <cell r="H81" t="str">
            <v>Deluxe - 2 Person - with Breakfast</v>
          </cell>
          <cell r="I81">
            <v>44514</v>
          </cell>
          <cell r="J81">
            <v>44521</v>
          </cell>
          <cell r="M81">
            <v>1066</v>
          </cell>
          <cell r="N81">
            <v>38</v>
          </cell>
          <cell r="O81">
            <v>7</v>
          </cell>
        </row>
        <row r="82">
          <cell r="E82" t="str">
            <v>415-767-6596</v>
          </cell>
          <cell r="G82">
            <v>2010</v>
          </cell>
          <cell r="H82" t="str">
            <v>Deluxe - 2 Person - with Breakfast</v>
          </cell>
          <cell r="I82">
            <v>44698</v>
          </cell>
          <cell r="J82">
            <v>44704</v>
          </cell>
          <cell r="M82">
            <v>973</v>
          </cell>
          <cell r="N82">
            <v>74</v>
          </cell>
          <cell r="O82">
            <v>6</v>
          </cell>
        </row>
        <row r="83">
          <cell r="E83" t="str">
            <v>305-988-4162</v>
          </cell>
          <cell r="G83">
            <v>3001</v>
          </cell>
          <cell r="H83" t="str">
            <v>Superior - 2 Person - No Breakfast</v>
          </cell>
          <cell r="I83">
            <v>44774</v>
          </cell>
          <cell r="J83">
            <v>44776</v>
          </cell>
          <cell r="M83">
            <v>743</v>
          </cell>
          <cell r="N83">
            <v>416</v>
          </cell>
          <cell r="O83">
            <v>2</v>
          </cell>
        </row>
        <row r="84">
          <cell r="E84" t="str">
            <v>303-623-4241</v>
          </cell>
          <cell r="G84">
            <v>2009</v>
          </cell>
          <cell r="H84" t="str">
            <v>Deluxe - 2 Person - with Breakfast</v>
          </cell>
          <cell r="I84">
            <v>44564</v>
          </cell>
          <cell r="J84">
            <v>44566</v>
          </cell>
          <cell r="M84">
            <v>735</v>
          </cell>
          <cell r="N84">
            <v>442</v>
          </cell>
          <cell r="O84">
            <v>2</v>
          </cell>
        </row>
        <row r="85">
          <cell r="E85" t="str">
            <v>847-633-3216</v>
          </cell>
          <cell r="G85">
            <v>3001</v>
          </cell>
          <cell r="H85" t="str">
            <v>Superior - 2 Person - No Breakfast</v>
          </cell>
          <cell r="I85">
            <v>44675</v>
          </cell>
          <cell r="J85">
            <v>44681</v>
          </cell>
          <cell r="M85">
            <v>999</v>
          </cell>
          <cell r="N85">
            <v>56</v>
          </cell>
          <cell r="O85">
            <v>6</v>
          </cell>
        </row>
        <row r="86">
          <cell r="G86">
            <v>3002</v>
          </cell>
          <cell r="H86" t="str">
            <v>Superior - 2 Person - No Breakfast</v>
          </cell>
          <cell r="I86">
            <v>44539</v>
          </cell>
          <cell r="J86">
            <v>44541</v>
          </cell>
          <cell r="M86">
            <v>750</v>
          </cell>
          <cell r="N86">
            <v>406</v>
          </cell>
          <cell r="O86">
            <v>2</v>
          </cell>
        </row>
        <row r="87">
          <cell r="E87" t="str">
            <v>619-608-1763</v>
          </cell>
          <cell r="G87">
            <v>2007</v>
          </cell>
          <cell r="H87" t="str">
            <v>Deluxe - 2 Person - with Breakfast</v>
          </cell>
          <cell r="I87">
            <v>44669</v>
          </cell>
          <cell r="J87">
            <v>44675</v>
          </cell>
          <cell r="M87">
            <v>974</v>
          </cell>
          <cell r="N87">
            <v>72</v>
          </cell>
          <cell r="O87">
            <v>6</v>
          </cell>
        </row>
        <row r="88">
          <cell r="E88" t="str">
            <v>336-670-2640</v>
          </cell>
          <cell r="G88">
            <v>2003</v>
          </cell>
          <cell r="H88" t="str">
            <v>Deluxe - 1 Person - No Breakfast</v>
          </cell>
          <cell r="I88">
            <v>44513</v>
          </cell>
          <cell r="J88">
            <v>44520</v>
          </cell>
          <cell r="M88">
            <v>975</v>
          </cell>
          <cell r="N88">
            <v>70</v>
          </cell>
          <cell r="O88">
            <v>7</v>
          </cell>
        </row>
        <row r="89">
          <cell r="E89" t="str">
            <v>626-866-2339</v>
          </cell>
          <cell r="G89" t="str">
            <v>G001D</v>
          </cell>
          <cell r="H89" t="str">
            <v>Sharing - 1 Person - with Breakfast</v>
          </cell>
          <cell r="I89">
            <v>44671</v>
          </cell>
          <cell r="J89">
            <v>44675</v>
          </cell>
          <cell r="M89">
            <v>778</v>
          </cell>
          <cell r="N89">
            <v>350</v>
          </cell>
          <cell r="O89">
            <v>4</v>
          </cell>
        </row>
        <row r="90">
          <cell r="E90" t="str">
            <v>207-627-7565</v>
          </cell>
          <cell r="G90" t="str">
            <v>G001E</v>
          </cell>
          <cell r="H90" t="str">
            <v>Sharing - 1 Person - with Breakfast</v>
          </cell>
          <cell r="I90">
            <v>44794</v>
          </cell>
          <cell r="J90">
            <v>44798</v>
          </cell>
          <cell r="M90">
            <v>798</v>
          </cell>
          <cell r="N90">
            <v>298</v>
          </cell>
          <cell r="O90">
            <v>4</v>
          </cell>
        </row>
        <row r="91">
          <cell r="E91" t="str">
            <v>913-388-2079</v>
          </cell>
          <cell r="G91">
            <v>2007</v>
          </cell>
          <cell r="H91" t="str">
            <v>Deluxe - 2 Person - with Breakfast</v>
          </cell>
          <cell r="I91">
            <v>44779</v>
          </cell>
          <cell r="J91">
            <v>44782</v>
          </cell>
          <cell r="M91">
            <v>771</v>
          </cell>
          <cell r="N91">
            <v>374</v>
          </cell>
          <cell r="O91">
            <v>3</v>
          </cell>
        </row>
        <row r="92">
          <cell r="E92" t="str">
            <v>850-430-1663</v>
          </cell>
          <cell r="G92">
            <v>2007</v>
          </cell>
          <cell r="H92" t="str">
            <v>Deluxe - 2 Person - with Breakfast</v>
          </cell>
          <cell r="I92">
            <v>44572</v>
          </cell>
          <cell r="J92">
            <v>44575</v>
          </cell>
          <cell r="M92">
            <v>763</v>
          </cell>
          <cell r="N92">
            <v>390</v>
          </cell>
          <cell r="O92">
            <v>3</v>
          </cell>
        </row>
        <row r="93">
          <cell r="E93" t="str">
            <v>651-591-2583</v>
          </cell>
          <cell r="G93">
            <v>2004</v>
          </cell>
          <cell r="H93" t="str">
            <v>Deluxe - 1 Person - No Breakfast</v>
          </cell>
          <cell r="I93">
            <v>44580</v>
          </cell>
          <cell r="J93">
            <v>44585</v>
          </cell>
          <cell r="M93">
            <v>859</v>
          </cell>
          <cell r="N93">
            <v>195</v>
          </cell>
          <cell r="O93">
            <v>5</v>
          </cell>
        </row>
        <row r="94">
          <cell r="E94" t="str">
            <v>310-560-8022</v>
          </cell>
          <cell r="G94">
            <v>2001</v>
          </cell>
          <cell r="H94" t="str">
            <v>Deluxe - 1 Person - No Breakfast</v>
          </cell>
          <cell r="I94">
            <v>44713</v>
          </cell>
          <cell r="J94">
            <v>44714</v>
          </cell>
          <cell r="M94">
            <v>656</v>
          </cell>
          <cell r="N94">
            <v>573</v>
          </cell>
          <cell r="O94">
            <v>1</v>
          </cell>
        </row>
        <row r="95">
          <cell r="E95" t="str">
            <v>407-413-4842</v>
          </cell>
          <cell r="G95">
            <v>2008</v>
          </cell>
          <cell r="H95" t="str">
            <v>Deluxe - 2 Person - with Breakfast</v>
          </cell>
          <cell r="I95">
            <v>44600</v>
          </cell>
          <cell r="J95">
            <v>44603</v>
          </cell>
          <cell r="M95">
            <v>764</v>
          </cell>
          <cell r="N95">
            <v>388</v>
          </cell>
          <cell r="O95">
            <v>3</v>
          </cell>
        </row>
        <row r="96">
          <cell r="E96" t="str">
            <v>858-793-9684</v>
          </cell>
          <cell r="G96">
            <v>2004</v>
          </cell>
          <cell r="H96" t="str">
            <v>Deluxe - 1 Person - No Breakfast</v>
          </cell>
          <cell r="I96">
            <v>44668</v>
          </cell>
          <cell r="J96">
            <v>44671</v>
          </cell>
          <cell r="M96">
            <v>757</v>
          </cell>
          <cell r="N96">
            <v>402</v>
          </cell>
          <cell r="O96">
            <v>3</v>
          </cell>
        </row>
        <row r="97">
          <cell r="E97" t="str">
            <v>734-928-5182</v>
          </cell>
          <cell r="G97">
            <v>2008</v>
          </cell>
          <cell r="H97" t="str">
            <v>Deluxe - 2 Person - with Breakfast</v>
          </cell>
          <cell r="I97">
            <v>44632</v>
          </cell>
          <cell r="J97">
            <v>44635</v>
          </cell>
          <cell r="M97">
            <v>775</v>
          </cell>
          <cell r="N97">
            <v>362</v>
          </cell>
          <cell r="O97">
            <v>3</v>
          </cell>
        </row>
        <row r="98">
          <cell r="E98" t="str">
            <v>248-980-6904</v>
          </cell>
          <cell r="G98" t="str">
            <v>G001C</v>
          </cell>
          <cell r="H98" t="str">
            <v>Sharing - 1 Person - with Breakfast</v>
          </cell>
          <cell r="I98">
            <v>44783</v>
          </cell>
          <cell r="J98">
            <v>44784</v>
          </cell>
          <cell r="M98">
            <v>675</v>
          </cell>
          <cell r="N98">
            <v>509</v>
          </cell>
          <cell r="O98">
            <v>1</v>
          </cell>
        </row>
        <row r="99">
          <cell r="G99">
            <v>3005</v>
          </cell>
          <cell r="H99" t="str">
            <v>Superior - 2 Person - with Breakfast</v>
          </cell>
          <cell r="I99">
            <v>44667</v>
          </cell>
          <cell r="J99">
            <v>44668</v>
          </cell>
          <cell r="M99">
            <v>664</v>
          </cell>
          <cell r="N99">
            <v>541</v>
          </cell>
          <cell r="O99">
            <v>1</v>
          </cell>
        </row>
        <row r="100">
          <cell r="E100" t="str">
            <v>602-390-4944</v>
          </cell>
          <cell r="G100">
            <v>3001</v>
          </cell>
          <cell r="H100" t="str">
            <v>Superior - 2 Person - No Breakfast</v>
          </cell>
          <cell r="I100">
            <v>44586</v>
          </cell>
          <cell r="J100">
            <v>44587</v>
          </cell>
          <cell r="M100">
            <v>655</v>
          </cell>
          <cell r="N100">
            <v>576</v>
          </cell>
          <cell r="O100">
            <v>1</v>
          </cell>
        </row>
        <row r="101">
          <cell r="E101" t="str">
            <v>209-317-1801</v>
          </cell>
          <cell r="G101">
            <v>3002</v>
          </cell>
          <cell r="H101" t="str">
            <v>Superior - 2 Person - No Breakfast</v>
          </cell>
          <cell r="I101">
            <v>44717</v>
          </cell>
          <cell r="J101">
            <v>44720</v>
          </cell>
          <cell r="M101">
            <v>777</v>
          </cell>
          <cell r="N101">
            <v>354</v>
          </cell>
          <cell r="O101">
            <v>3</v>
          </cell>
        </row>
        <row r="102">
          <cell r="E102" t="str">
            <v>408-540-1785</v>
          </cell>
          <cell r="G102" t="str">
            <v>G001C</v>
          </cell>
          <cell r="H102" t="str">
            <v>Sharing - 1 Person - with Breakfast</v>
          </cell>
          <cell r="I102">
            <v>44507</v>
          </cell>
          <cell r="J102">
            <v>44508</v>
          </cell>
          <cell r="M102">
            <v>663</v>
          </cell>
          <cell r="N102">
            <v>545</v>
          </cell>
          <cell r="O102">
            <v>1</v>
          </cell>
        </row>
        <row r="103">
          <cell r="E103" t="str">
            <v>609-228-5265</v>
          </cell>
          <cell r="G103">
            <v>2008</v>
          </cell>
          <cell r="H103" t="str">
            <v>Deluxe - 2 Person - with Breakfast</v>
          </cell>
          <cell r="I103">
            <v>44749</v>
          </cell>
          <cell r="J103">
            <v>44750</v>
          </cell>
          <cell r="M103">
            <v>670</v>
          </cell>
          <cell r="N103">
            <v>519</v>
          </cell>
          <cell r="O103">
            <v>1</v>
          </cell>
        </row>
        <row r="104">
          <cell r="G104" t="str">
            <v>G001A</v>
          </cell>
          <cell r="H104" t="str">
            <v>Sharing - 1 Person - with Breakfast</v>
          </cell>
          <cell r="I104">
            <v>44515</v>
          </cell>
          <cell r="J104">
            <v>44522</v>
          </cell>
          <cell r="M104">
            <v>913</v>
          </cell>
          <cell r="N104">
            <v>116</v>
          </cell>
          <cell r="O104">
            <v>7</v>
          </cell>
        </row>
        <row r="105">
          <cell r="E105" t="str">
            <v>925-615-5185</v>
          </cell>
          <cell r="G105">
            <v>3002</v>
          </cell>
          <cell r="H105" t="str">
            <v>Superior - 2 Person - No Breakfast</v>
          </cell>
          <cell r="I105">
            <v>44526</v>
          </cell>
          <cell r="J105">
            <v>44533</v>
          </cell>
          <cell r="M105">
            <v>1600</v>
          </cell>
          <cell r="N105">
            <v>1</v>
          </cell>
          <cell r="O105">
            <v>7</v>
          </cell>
        </row>
        <row r="106">
          <cell r="E106" t="str">
            <v>317-578-2453</v>
          </cell>
          <cell r="G106" t="str">
            <v>G001B</v>
          </cell>
          <cell r="H106" t="str">
            <v>Sharing - 1 Person - with Breakfast</v>
          </cell>
          <cell r="I106">
            <v>44729</v>
          </cell>
          <cell r="J106">
            <v>44735</v>
          </cell>
          <cell r="M106">
            <v>842</v>
          </cell>
          <cell r="N106">
            <v>229</v>
          </cell>
          <cell r="O106">
            <v>6</v>
          </cell>
        </row>
        <row r="107">
          <cell r="E107" t="str">
            <v>504-979-9175</v>
          </cell>
          <cell r="G107">
            <v>2004</v>
          </cell>
          <cell r="H107" t="str">
            <v>Deluxe - 1 Person - No Breakfast</v>
          </cell>
          <cell r="I107">
            <v>44541</v>
          </cell>
          <cell r="J107">
            <v>44542</v>
          </cell>
          <cell r="M107">
            <v>665</v>
          </cell>
          <cell r="N107">
            <v>537</v>
          </cell>
          <cell r="O107">
            <v>1</v>
          </cell>
        </row>
        <row r="108">
          <cell r="E108" t="str">
            <v>313-288-7937</v>
          </cell>
          <cell r="G108">
            <v>2010</v>
          </cell>
          <cell r="H108" t="str">
            <v>Deluxe - 2 Person - with Breakfast</v>
          </cell>
          <cell r="I108">
            <v>44688</v>
          </cell>
          <cell r="J108">
            <v>44691</v>
          </cell>
          <cell r="M108">
            <v>774</v>
          </cell>
          <cell r="N108">
            <v>366</v>
          </cell>
          <cell r="O108">
            <v>3</v>
          </cell>
        </row>
        <row r="109">
          <cell r="E109" t="str">
            <v>406-318-1515</v>
          </cell>
          <cell r="G109">
            <v>3002</v>
          </cell>
          <cell r="H109" t="str">
            <v>Superior - 2 Person - No Breakfast</v>
          </cell>
          <cell r="I109">
            <v>44803</v>
          </cell>
          <cell r="J109">
            <v>44807</v>
          </cell>
          <cell r="M109">
            <v>863</v>
          </cell>
          <cell r="N109">
            <v>187</v>
          </cell>
          <cell r="O109">
            <v>4</v>
          </cell>
        </row>
        <row r="110">
          <cell r="E110" t="str">
            <v>760-291-5497</v>
          </cell>
          <cell r="G110" t="str">
            <v>G001B</v>
          </cell>
          <cell r="H110" t="str">
            <v>Sharing - 1 Person - with Breakfast</v>
          </cell>
          <cell r="I110">
            <v>44712</v>
          </cell>
          <cell r="J110">
            <v>44713</v>
          </cell>
          <cell r="M110">
            <v>660</v>
          </cell>
          <cell r="N110">
            <v>557</v>
          </cell>
          <cell r="O110">
            <v>1</v>
          </cell>
        </row>
        <row r="111">
          <cell r="G111">
            <v>3004</v>
          </cell>
          <cell r="H111" t="str">
            <v>Superior - 2 Person - with Breakfast</v>
          </cell>
          <cell r="I111">
            <v>44563</v>
          </cell>
          <cell r="J111">
            <v>44566</v>
          </cell>
          <cell r="M111">
            <v>789</v>
          </cell>
          <cell r="N111">
            <v>325</v>
          </cell>
          <cell r="O111">
            <v>3</v>
          </cell>
        </row>
        <row r="112">
          <cell r="E112" t="str">
            <v>305-988-4162</v>
          </cell>
          <cell r="G112" t="str">
            <v>G001E</v>
          </cell>
          <cell r="H112" t="str">
            <v>Sharing - 1 Person - with Breakfast</v>
          </cell>
          <cell r="I112">
            <v>44581</v>
          </cell>
          <cell r="J112">
            <v>44582</v>
          </cell>
          <cell r="M112">
            <v>666</v>
          </cell>
          <cell r="N112">
            <v>533</v>
          </cell>
          <cell r="O112">
            <v>1</v>
          </cell>
        </row>
        <row r="113">
          <cell r="G113">
            <v>3001</v>
          </cell>
          <cell r="H113" t="str">
            <v>Superior - 2 Person - No Breakfast</v>
          </cell>
          <cell r="I113">
            <v>44604</v>
          </cell>
          <cell r="J113">
            <v>44610</v>
          </cell>
          <cell r="M113">
            <v>1003</v>
          </cell>
          <cell r="N113">
            <v>52</v>
          </cell>
          <cell r="O113">
            <v>6</v>
          </cell>
        </row>
        <row r="114">
          <cell r="E114" t="str">
            <v>773-775-4522</v>
          </cell>
          <cell r="G114">
            <v>2006</v>
          </cell>
          <cell r="H114" t="str">
            <v>Deluxe - 1 Person - No Breakfast</v>
          </cell>
          <cell r="I114">
            <v>44557</v>
          </cell>
          <cell r="J114">
            <v>44561</v>
          </cell>
          <cell r="M114">
            <v>803</v>
          </cell>
          <cell r="N114">
            <v>283</v>
          </cell>
          <cell r="O114">
            <v>4</v>
          </cell>
        </row>
        <row r="115">
          <cell r="E115" t="str">
            <v>337-566-6001</v>
          </cell>
          <cell r="G115">
            <v>2003</v>
          </cell>
          <cell r="H115" t="str">
            <v>Deluxe - 1 Person - No Breakfast</v>
          </cell>
          <cell r="I115">
            <v>44713</v>
          </cell>
          <cell r="J115">
            <v>44717</v>
          </cell>
          <cell r="M115">
            <v>809</v>
          </cell>
          <cell r="N115">
            <v>268</v>
          </cell>
          <cell r="O115">
            <v>4</v>
          </cell>
        </row>
        <row r="116">
          <cell r="E116" t="str">
            <v>415-767-6596</v>
          </cell>
          <cell r="G116" t="str">
            <v>G001C</v>
          </cell>
          <cell r="H116" t="str">
            <v>Sharing - 1 Person - with Breakfast</v>
          </cell>
          <cell r="I116">
            <v>44620</v>
          </cell>
          <cell r="J116">
            <v>44623</v>
          </cell>
          <cell r="M116">
            <v>728</v>
          </cell>
          <cell r="N116">
            <v>452</v>
          </cell>
          <cell r="O116">
            <v>3</v>
          </cell>
        </row>
        <row r="117">
          <cell r="E117" t="str">
            <v>321-749-4981</v>
          </cell>
          <cell r="G117">
            <v>2006</v>
          </cell>
          <cell r="H117" t="str">
            <v>Deluxe - 1 Person - No Breakfast</v>
          </cell>
          <cell r="I117">
            <v>44738</v>
          </cell>
          <cell r="J117">
            <v>44740</v>
          </cell>
          <cell r="M117">
            <v>709</v>
          </cell>
          <cell r="N117">
            <v>472</v>
          </cell>
          <cell r="O117">
            <v>2</v>
          </cell>
        </row>
        <row r="118">
          <cell r="E118" t="str">
            <v>508-942-4186</v>
          </cell>
          <cell r="G118" t="str">
            <v>G001C</v>
          </cell>
          <cell r="H118" t="str">
            <v>Sharing - 1 Person - with Breakfast</v>
          </cell>
          <cell r="I118">
            <v>44683</v>
          </cell>
          <cell r="J118">
            <v>44689</v>
          </cell>
          <cell r="M118">
            <v>845</v>
          </cell>
          <cell r="N118">
            <v>224</v>
          </cell>
          <cell r="O118">
            <v>6</v>
          </cell>
        </row>
        <row r="119">
          <cell r="E119" t="str">
            <v>626-572-1096</v>
          </cell>
          <cell r="G119">
            <v>3005</v>
          </cell>
          <cell r="H119" t="str">
            <v>Superior - 2 Person - with Breakfast</v>
          </cell>
          <cell r="I119">
            <v>44740</v>
          </cell>
          <cell r="J119">
            <v>44746</v>
          </cell>
          <cell r="M119">
            <v>1059</v>
          </cell>
          <cell r="N119">
            <v>45</v>
          </cell>
          <cell r="O119">
            <v>6</v>
          </cell>
        </row>
        <row r="120">
          <cell r="E120" t="str">
            <v>407-471-6908</v>
          </cell>
          <cell r="G120">
            <v>3001</v>
          </cell>
          <cell r="H120" t="str">
            <v>Superior - 2 Person - No Breakfast</v>
          </cell>
          <cell r="I120">
            <v>44629</v>
          </cell>
          <cell r="J120">
            <v>44631</v>
          </cell>
          <cell r="M120">
            <v>740</v>
          </cell>
          <cell r="N120">
            <v>426</v>
          </cell>
          <cell r="O120">
            <v>2</v>
          </cell>
        </row>
        <row r="121">
          <cell r="E121" t="str">
            <v>213-975-8026</v>
          </cell>
          <cell r="G121">
            <v>2005</v>
          </cell>
          <cell r="H121" t="str">
            <v>Deluxe - 1 Person - No Breakfast</v>
          </cell>
          <cell r="I121">
            <v>44681</v>
          </cell>
          <cell r="J121">
            <v>44683</v>
          </cell>
          <cell r="M121">
            <v>702</v>
          </cell>
          <cell r="N121">
            <v>483</v>
          </cell>
          <cell r="O121">
            <v>2</v>
          </cell>
        </row>
        <row r="122">
          <cell r="E122" t="str">
            <v>760-971-4322</v>
          </cell>
          <cell r="G122">
            <v>3005</v>
          </cell>
          <cell r="H122" t="str">
            <v>Superior - 2 Person - with Breakfast</v>
          </cell>
          <cell r="I122">
            <v>44700</v>
          </cell>
          <cell r="J122">
            <v>44701</v>
          </cell>
          <cell r="M122">
            <v>663</v>
          </cell>
          <cell r="N122">
            <v>545</v>
          </cell>
          <cell r="O122">
            <v>1</v>
          </cell>
        </row>
        <row r="123">
          <cell r="E123" t="str">
            <v>406-318-1515</v>
          </cell>
          <cell r="G123">
            <v>3005</v>
          </cell>
          <cell r="H123" t="str">
            <v>Superior - 2 Person - with Breakfast</v>
          </cell>
          <cell r="I123">
            <v>44755</v>
          </cell>
          <cell r="J123">
            <v>44761</v>
          </cell>
          <cell r="M123">
            <v>1074</v>
          </cell>
          <cell r="N123">
            <v>26</v>
          </cell>
          <cell r="O123">
            <v>6</v>
          </cell>
        </row>
        <row r="124">
          <cell r="E124" t="str">
            <v>310-774-7643</v>
          </cell>
          <cell r="G124">
            <v>3003</v>
          </cell>
          <cell r="H124" t="str">
            <v>Superior - 2 Person - No Breakfast</v>
          </cell>
          <cell r="I124">
            <v>44573</v>
          </cell>
          <cell r="J124">
            <v>44576</v>
          </cell>
          <cell r="M124">
            <v>778</v>
          </cell>
          <cell r="N124">
            <v>350</v>
          </cell>
          <cell r="O124">
            <v>3</v>
          </cell>
        </row>
        <row r="125">
          <cell r="E125" t="str">
            <v>305-988-4162</v>
          </cell>
          <cell r="G125">
            <v>2007</v>
          </cell>
          <cell r="H125" t="str">
            <v>Deluxe - 2 Person - with Breakfast</v>
          </cell>
          <cell r="I125">
            <v>44618</v>
          </cell>
          <cell r="J125">
            <v>44623</v>
          </cell>
          <cell r="M125">
            <v>909</v>
          </cell>
          <cell r="N125">
            <v>128</v>
          </cell>
          <cell r="O125">
            <v>5</v>
          </cell>
        </row>
        <row r="126">
          <cell r="E126" t="str">
            <v>952-334-9408</v>
          </cell>
          <cell r="G126">
            <v>2008</v>
          </cell>
          <cell r="H126" t="str">
            <v>Deluxe - 2 Person - with Breakfast</v>
          </cell>
          <cell r="I126">
            <v>44741</v>
          </cell>
          <cell r="J126">
            <v>44744</v>
          </cell>
          <cell r="M126">
            <v>777</v>
          </cell>
          <cell r="N126">
            <v>354</v>
          </cell>
          <cell r="O126">
            <v>3</v>
          </cell>
        </row>
        <row r="127">
          <cell r="E127" t="str">
            <v>925-615-5185</v>
          </cell>
          <cell r="G127">
            <v>2002</v>
          </cell>
          <cell r="H127" t="str">
            <v>Deluxe - 1 Person - No Breakfast</v>
          </cell>
          <cell r="I127">
            <v>44682</v>
          </cell>
          <cell r="J127">
            <v>44688</v>
          </cell>
          <cell r="M127">
            <v>891</v>
          </cell>
          <cell r="N127">
            <v>171</v>
          </cell>
          <cell r="O127">
            <v>6</v>
          </cell>
        </row>
        <row r="128">
          <cell r="E128" t="str">
            <v>501-308-1040</v>
          </cell>
          <cell r="G128">
            <v>3001</v>
          </cell>
          <cell r="H128" t="str">
            <v>Superior - 2 Person - No Breakfast</v>
          </cell>
          <cell r="I128">
            <v>44684</v>
          </cell>
          <cell r="J128">
            <v>44688</v>
          </cell>
          <cell r="M128">
            <v>854</v>
          </cell>
          <cell r="N128">
            <v>205</v>
          </cell>
          <cell r="O128">
            <v>4</v>
          </cell>
        </row>
        <row r="129">
          <cell r="E129" t="str">
            <v>603-315-6839</v>
          </cell>
          <cell r="G129">
            <v>2010</v>
          </cell>
          <cell r="H129" t="str">
            <v>Deluxe - 2 Person - with Breakfast</v>
          </cell>
          <cell r="I129">
            <v>44572</v>
          </cell>
          <cell r="J129">
            <v>44575</v>
          </cell>
          <cell r="M129">
            <v>779</v>
          </cell>
          <cell r="N129">
            <v>347</v>
          </cell>
          <cell r="O129">
            <v>3</v>
          </cell>
        </row>
        <row r="130">
          <cell r="E130" t="str">
            <v>301-696-6420</v>
          </cell>
          <cell r="G130">
            <v>2008</v>
          </cell>
          <cell r="H130" t="str">
            <v>Deluxe - 2 Person - with Breakfast</v>
          </cell>
          <cell r="I130">
            <v>44510</v>
          </cell>
          <cell r="J130">
            <v>44511</v>
          </cell>
          <cell r="M130">
            <v>669</v>
          </cell>
          <cell r="N130">
            <v>522</v>
          </cell>
          <cell r="O130">
            <v>1</v>
          </cell>
        </row>
        <row r="131">
          <cell r="E131" t="str">
            <v>714-771-3880</v>
          </cell>
          <cell r="G131">
            <v>2001</v>
          </cell>
          <cell r="H131" t="str">
            <v>Deluxe - 1 Person - No Breakfast</v>
          </cell>
          <cell r="I131">
            <v>44494</v>
          </cell>
          <cell r="J131">
            <v>44497</v>
          </cell>
          <cell r="M131">
            <v>759</v>
          </cell>
          <cell r="N131">
            <v>398</v>
          </cell>
          <cell r="O131">
            <v>3</v>
          </cell>
        </row>
        <row r="132">
          <cell r="E132" t="str">
            <v>847-233-3075</v>
          </cell>
          <cell r="G132">
            <v>2002</v>
          </cell>
          <cell r="H132" t="str">
            <v>Deluxe - 1 Person - No Breakfast</v>
          </cell>
          <cell r="I132">
            <v>44827</v>
          </cell>
          <cell r="J132">
            <v>44832</v>
          </cell>
          <cell r="M132">
            <v>853</v>
          </cell>
          <cell r="N132">
            <v>208</v>
          </cell>
          <cell r="O132">
            <v>5</v>
          </cell>
        </row>
        <row r="133">
          <cell r="E133" t="str">
            <v>978-697-6263</v>
          </cell>
          <cell r="G133" t="str">
            <v>G001D</v>
          </cell>
          <cell r="H133" t="str">
            <v>Sharing - 1 Person - with Breakfast</v>
          </cell>
          <cell r="I133">
            <v>44532</v>
          </cell>
          <cell r="J133">
            <v>44539</v>
          </cell>
          <cell r="M133">
            <v>914</v>
          </cell>
          <cell r="N133">
            <v>114</v>
          </cell>
          <cell r="O133">
            <v>7</v>
          </cell>
        </row>
        <row r="134">
          <cell r="E134" t="str">
            <v>617-365-2134</v>
          </cell>
          <cell r="G134" t="str">
            <v>G001E</v>
          </cell>
          <cell r="H134" t="str">
            <v>Sharing - 1 Person - with Breakfast</v>
          </cell>
          <cell r="I134">
            <v>44558</v>
          </cell>
          <cell r="J134">
            <v>44563</v>
          </cell>
          <cell r="M134">
            <v>804</v>
          </cell>
          <cell r="N134">
            <v>280</v>
          </cell>
          <cell r="O134">
            <v>5</v>
          </cell>
        </row>
        <row r="135">
          <cell r="E135" t="str">
            <v>913-388-2079</v>
          </cell>
          <cell r="G135">
            <v>2003</v>
          </cell>
          <cell r="H135" t="str">
            <v>Deluxe - 1 Person - No Breakfast</v>
          </cell>
          <cell r="I135">
            <v>44807</v>
          </cell>
          <cell r="J135">
            <v>44809</v>
          </cell>
          <cell r="M135">
            <v>716</v>
          </cell>
          <cell r="N135">
            <v>465</v>
          </cell>
          <cell r="O135">
            <v>2</v>
          </cell>
        </row>
        <row r="136">
          <cell r="E136" t="str">
            <v>602-906-9419</v>
          </cell>
          <cell r="G136">
            <v>3004</v>
          </cell>
          <cell r="H136" t="str">
            <v>Superior - 2 Person - with Breakfast</v>
          </cell>
          <cell r="I136">
            <v>44492</v>
          </cell>
          <cell r="J136">
            <v>44497</v>
          </cell>
          <cell r="M136">
            <v>957</v>
          </cell>
          <cell r="N136">
            <v>102</v>
          </cell>
          <cell r="O136">
            <v>5</v>
          </cell>
        </row>
        <row r="137">
          <cell r="E137" t="str">
            <v>336-822-7652</v>
          </cell>
          <cell r="G137" t="str">
            <v>G001D</v>
          </cell>
          <cell r="H137" t="str">
            <v>Sharing - 1 Person - with Breakfast</v>
          </cell>
          <cell r="I137">
            <v>44623</v>
          </cell>
          <cell r="J137">
            <v>44626</v>
          </cell>
          <cell r="M137">
            <v>742</v>
          </cell>
          <cell r="N137">
            <v>419</v>
          </cell>
          <cell r="O137">
            <v>3</v>
          </cell>
        </row>
        <row r="138">
          <cell r="E138" t="str">
            <v>305-670-9628</v>
          </cell>
          <cell r="G138" t="str">
            <v>G001B</v>
          </cell>
          <cell r="H138" t="str">
            <v>Sharing - 1 Person - with Breakfast</v>
          </cell>
          <cell r="I138">
            <v>44599</v>
          </cell>
          <cell r="J138">
            <v>44602</v>
          </cell>
          <cell r="M138">
            <v>732</v>
          </cell>
          <cell r="N138">
            <v>448</v>
          </cell>
          <cell r="O138">
            <v>3</v>
          </cell>
        </row>
        <row r="139">
          <cell r="E139" t="str">
            <v>408-540-1785</v>
          </cell>
          <cell r="G139">
            <v>2003</v>
          </cell>
          <cell r="H139" t="str">
            <v>Deluxe - 1 Person - No Breakfast</v>
          </cell>
          <cell r="I139">
            <v>44596</v>
          </cell>
          <cell r="J139">
            <v>44601</v>
          </cell>
          <cell r="M139">
            <v>848</v>
          </cell>
          <cell r="N139">
            <v>218</v>
          </cell>
          <cell r="O139">
            <v>5</v>
          </cell>
        </row>
        <row r="140">
          <cell r="E140" t="str">
            <v>916-591-3277</v>
          </cell>
          <cell r="G140">
            <v>3003</v>
          </cell>
          <cell r="H140" t="str">
            <v>Superior - 2 Person - No Breakfast</v>
          </cell>
          <cell r="I140">
            <v>44540</v>
          </cell>
          <cell r="J140">
            <v>44544</v>
          </cell>
          <cell r="M140">
            <v>856</v>
          </cell>
          <cell r="N140">
            <v>201</v>
          </cell>
          <cell r="O140">
            <v>4</v>
          </cell>
        </row>
        <row r="141">
          <cell r="E141" t="str">
            <v>323-453-2780</v>
          </cell>
          <cell r="G141">
            <v>2007</v>
          </cell>
          <cell r="H141" t="str">
            <v>Deluxe - 2 Person - with Breakfast</v>
          </cell>
          <cell r="I141">
            <v>44546</v>
          </cell>
          <cell r="J141">
            <v>44547</v>
          </cell>
          <cell r="M141">
            <v>655</v>
          </cell>
          <cell r="N141">
            <v>576</v>
          </cell>
          <cell r="O141">
            <v>1</v>
          </cell>
        </row>
        <row r="142">
          <cell r="E142" t="str">
            <v>407-808-9439</v>
          </cell>
          <cell r="G142">
            <v>3002</v>
          </cell>
          <cell r="H142" t="str">
            <v>Superior - 2 Person - No Breakfast</v>
          </cell>
          <cell r="I142">
            <v>44684</v>
          </cell>
          <cell r="J142">
            <v>44688</v>
          </cell>
          <cell r="M142">
            <v>859</v>
          </cell>
          <cell r="N142">
            <v>195</v>
          </cell>
          <cell r="O142">
            <v>4</v>
          </cell>
        </row>
        <row r="143">
          <cell r="E143" t="str">
            <v>248-913-4677</v>
          </cell>
          <cell r="G143">
            <v>2005</v>
          </cell>
          <cell r="H143" t="str">
            <v>Deluxe - 1 Person - No Breakfast</v>
          </cell>
          <cell r="I143">
            <v>44694</v>
          </cell>
          <cell r="J143">
            <v>44698</v>
          </cell>
          <cell r="M143">
            <v>813</v>
          </cell>
          <cell r="N143">
            <v>260</v>
          </cell>
          <cell r="O143">
            <v>4</v>
          </cell>
        </row>
        <row r="144">
          <cell r="E144" t="str">
            <v>305-988-4162</v>
          </cell>
          <cell r="G144">
            <v>3005</v>
          </cell>
          <cell r="H144" t="str">
            <v>Superior - 2 Person - with Breakfast</v>
          </cell>
          <cell r="I144">
            <v>44559</v>
          </cell>
          <cell r="J144">
            <v>44562</v>
          </cell>
          <cell r="M144">
            <v>793</v>
          </cell>
          <cell r="N144">
            <v>313</v>
          </cell>
          <cell r="O144">
            <v>3</v>
          </cell>
        </row>
        <row r="145">
          <cell r="E145" t="str">
            <v>626-866-2339</v>
          </cell>
          <cell r="G145">
            <v>2010</v>
          </cell>
          <cell r="H145" t="str">
            <v>Deluxe - 2 Person - with Breakfast</v>
          </cell>
          <cell r="I145">
            <v>44826</v>
          </cell>
          <cell r="J145">
            <v>44831</v>
          </cell>
          <cell r="M145">
            <v>904</v>
          </cell>
          <cell r="N145">
            <v>143</v>
          </cell>
          <cell r="O145">
            <v>5</v>
          </cell>
        </row>
        <row r="146">
          <cell r="G146">
            <v>2005</v>
          </cell>
          <cell r="H146" t="str">
            <v>Deluxe - 1 Person - No Breakfast</v>
          </cell>
          <cell r="I146">
            <v>44574</v>
          </cell>
          <cell r="J146">
            <v>44579</v>
          </cell>
          <cell r="M146">
            <v>856</v>
          </cell>
          <cell r="N146">
            <v>201</v>
          </cell>
          <cell r="O146">
            <v>5</v>
          </cell>
        </row>
        <row r="147">
          <cell r="E147" t="str">
            <v>336-370-5333</v>
          </cell>
          <cell r="G147" t="str">
            <v>G001A</v>
          </cell>
          <cell r="H147" t="str">
            <v>Sharing - 1 Person - with Breakfast</v>
          </cell>
          <cell r="I147">
            <v>44616</v>
          </cell>
          <cell r="J147">
            <v>44617</v>
          </cell>
          <cell r="M147">
            <v>679</v>
          </cell>
          <cell r="N147">
            <v>504</v>
          </cell>
          <cell r="O147">
            <v>1</v>
          </cell>
        </row>
        <row r="148">
          <cell r="E148" t="str">
            <v>650-947-1215</v>
          </cell>
          <cell r="G148" t="str">
            <v>G001F</v>
          </cell>
          <cell r="H148" t="str">
            <v>Sharing - 1 Person - with Breakfast</v>
          </cell>
          <cell r="I148">
            <v>44495</v>
          </cell>
          <cell r="J148">
            <v>44501</v>
          </cell>
          <cell r="M148">
            <v>833</v>
          </cell>
          <cell r="N148">
            <v>247</v>
          </cell>
          <cell r="O148">
            <v>6</v>
          </cell>
        </row>
        <row r="149">
          <cell r="E149" t="str">
            <v>510-955-3016</v>
          </cell>
          <cell r="G149">
            <v>3003</v>
          </cell>
          <cell r="H149" t="str">
            <v>Superior - 2 Person - No Breakfast</v>
          </cell>
          <cell r="I149">
            <v>44786</v>
          </cell>
          <cell r="J149">
            <v>44793</v>
          </cell>
          <cell r="M149">
            <v>1100</v>
          </cell>
          <cell r="N149">
            <v>21</v>
          </cell>
          <cell r="O149">
            <v>7</v>
          </cell>
        </row>
        <row r="150">
          <cell r="E150" t="str">
            <v>816-557-9673</v>
          </cell>
          <cell r="G150">
            <v>2003</v>
          </cell>
          <cell r="H150" t="str">
            <v>Deluxe - 1 Person - No Breakfast</v>
          </cell>
          <cell r="I150">
            <v>44649</v>
          </cell>
          <cell r="J150">
            <v>44657</v>
          </cell>
          <cell r="M150">
            <v>1072</v>
          </cell>
          <cell r="N150">
            <v>28</v>
          </cell>
          <cell r="O150">
            <v>8</v>
          </cell>
        </row>
        <row r="151">
          <cell r="E151" t="str">
            <v>305-606-7291</v>
          </cell>
          <cell r="G151">
            <v>3002</v>
          </cell>
          <cell r="H151" t="str">
            <v>Superior - 2 Person - No Breakfast</v>
          </cell>
          <cell r="I151">
            <v>44789</v>
          </cell>
          <cell r="J151">
            <v>44794</v>
          </cell>
          <cell r="M151">
            <v>896</v>
          </cell>
          <cell r="N151">
            <v>161</v>
          </cell>
          <cell r="O151">
            <v>5</v>
          </cell>
        </row>
        <row r="152">
          <cell r="G152">
            <v>2001</v>
          </cell>
          <cell r="H152" t="str">
            <v>Deluxe - 1 Person - No Breakfast</v>
          </cell>
          <cell r="I152">
            <v>44822</v>
          </cell>
          <cell r="J152">
            <v>44824</v>
          </cell>
          <cell r="M152">
            <v>723</v>
          </cell>
          <cell r="N152">
            <v>458</v>
          </cell>
          <cell r="O152">
            <v>2</v>
          </cell>
        </row>
        <row r="153">
          <cell r="E153" t="str">
            <v>310-510-9713</v>
          </cell>
          <cell r="G153">
            <v>2010</v>
          </cell>
          <cell r="H153" t="str">
            <v>Deluxe - 2 Person - with Breakfast</v>
          </cell>
          <cell r="I153">
            <v>44711</v>
          </cell>
          <cell r="J153">
            <v>44717</v>
          </cell>
          <cell r="M153">
            <v>976</v>
          </cell>
          <cell r="N153">
            <v>68</v>
          </cell>
          <cell r="O153">
            <v>6</v>
          </cell>
        </row>
        <row r="154">
          <cell r="E154" t="str">
            <v>305-606-7291</v>
          </cell>
          <cell r="G154">
            <v>2004</v>
          </cell>
          <cell r="H154" t="str">
            <v>Deluxe - 1 Person - No Breakfast</v>
          </cell>
          <cell r="I154">
            <v>44613</v>
          </cell>
          <cell r="J154">
            <v>44616</v>
          </cell>
          <cell r="M154">
            <v>761</v>
          </cell>
          <cell r="N154">
            <v>394</v>
          </cell>
          <cell r="O154">
            <v>3</v>
          </cell>
        </row>
        <row r="155">
          <cell r="E155" t="str">
            <v>913-413-4604</v>
          </cell>
          <cell r="G155">
            <v>2005</v>
          </cell>
          <cell r="H155" t="str">
            <v>Deluxe - 1 Person - No Breakfast</v>
          </cell>
          <cell r="I155">
            <v>44589</v>
          </cell>
          <cell r="J155">
            <v>44593</v>
          </cell>
          <cell r="M155">
            <v>806</v>
          </cell>
          <cell r="N155">
            <v>274</v>
          </cell>
          <cell r="O155">
            <v>4</v>
          </cell>
        </row>
        <row r="156">
          <cell r="E156" t="str">
            <v>856-636-8749</v>
          </cell>
          <cell r="G156" t="str">
            <v>G001E</v>
          </cell>
          <cell r="H156" t="str">
            <v>Sharing - 1 Person - with Breakfast</v>
          </cell>
          <cell r="I156">
            <v>44766</v>
          </cell>
          <cell r="J156">
            <v>44772</v>
          </cell>
          <cell r="M156">
            <v>854</v>
          </cell>
          <cell r="N156">
            <v>205</v>
          </cell>
          <cell r="O156">
            <v>6</v>
          </cell>
        </row>
        <row r="157">
          <cell r="E157" t="str">
            <v>858-617-7834</v>
          </cell>
          <cell r="G157">
            <v>2006</v>
          </cell>
          <cell r="H157" t="str">
            <v>Deluxe - 1 Person - No Breakfast</v>
          </cell>
          <cell r="I157">
            <v>44577</v>
          </cell>
          <cell r="J157">
            <v>44581</v>
          </cell>
          <cell r="M157">
            <v>795</v>
          </cell>
          <cell r="N157">
            <v>307</v>
          </cell>
          <cell r="O157">
            <v>4</v>
          </cell>
        </row>
        <row r="158">
          <cell r="E158" t="str">
            <v>208-649-2373</v>
          </cell>
          <cell r="G158" t="str">
            <v>G001D</v>
          </cell>
          <cell r="H158" t="str">
            <v>Sharing - 1 Person - with Breakfast</v>
          </cell>
          <cell r="I158">
            <v>44825</v>
          </cell>
          <cell r="J158">
            <v>44828</v>
          </cell>
          <cell r="M158">
            <v>735</v>
          </cell>
          <cell r="N158">
            <v>442</v>
          </cell>
          <cell r="O158">
            <v>3</v>
          </cell>
        </row>
        <row r="159">
          <cell r="E159" t="str">
            <v>907-385-4412</v>
          </cell>
          <cell r="G159" t="str">
            <v>G001D</v>
          </cell>
          <cell r="H159" t="str">
            <v>Sharing - 1 Person - with Breakfast</v>
          </cell>
          <cell r="I159">
            <v>44606</v>
          </cell>
          <cell r="J159">
            <v>44610</v>
          </cell>
          <cell r="M159">
            <v>773</v>
          </cell>
          <cell r="N159">
            <v>369</v>
          </cell>
          <cell r="O159">
            <v>4</v>
          </cell>
        </row>
        <row r="160">
          <cell r="E160" t="str">
            <v>847-728-7286</v>
          </cell>
          <cell r="G160">
            <v>3005</v>
          </cell>
          <cell r="H160" t="str">
            <v>Superior - 2 Person - with Breakfast</v>
          </cell>
          <cell r="I160">
            <v>44688</v>
          </cell>
          <cell r="J160">
            <v>44694</v>
          </cell>
          <cell r="M160">
            <v>1064</v>
          </cell>
          <cell r="N160">
            <v>40</v>
          </cell>
          <cell r="O160">
            <v>6</v>
          </cell>
        </row>
        <row r="161">
          <cell r="E161" t="str">
            <v>773-225-9985</v>
          </cell>
          <cell r="G161">
            <v>2009</v>
          </cell>
          <cell r="H161" t="str">
            <v>Deluxe - 2 Person - with Breakfast</v>
          </cell>
          <cell r="I161">
            <v>44670</v>
          </cell>
          <cell r="J161">
            <v>44675</v>
          </cell>
          <cell r="M161">
            <v>910</v>
          </cell>
          <cell r="N161">
            <v>125</v>
          </cell>
          <cell r="O161">
            <v>5</v>
          </cell>
        </row>
        <row r="162">
          <cell r="E162" t="str">
            <v>248-357-8718</v>
          </cell>
          <cell r="G162" t="str">
            <v>G001E</v>
          </cell>
          <cell r="H162" t="str">
            <v>Sharing - 1 Person - with Breakfast</v>
          </cell>
          <cell r="I162">
            <v>44564</v>
          </cell>
          <cell r="J162">
            <v>44567</v>
          </cell>
          <cell r="M162">
            <v>739</v>
          </cell>
          <cell r="N162">
            <v>430</v>
          </cell>
          <cell r="O162">
            <v>3</v>
          </cell>
        </row>
        <row r="163">
          <cell r="E163" t="str">
            <v>813-797-4816</v>
          </cell>
          <cell r="G163">
            <v>2003</v>
          </cell>
          <cell r="H163" t="str">
            <v>Deluxe - 1 Person - No Breakfast</v>
          </cell>
          <cell r="I163">
            <v>44579</v>
          </cell>
          <cell r="J163">
            <v>44584</v>
          </cell>
          <cell r="M163">
            <v>852</v>
          </cell>
          <cell r="N163">
            <v>210</v>
          </cell>
          <cell r="O163">
            <v>5</v>
          </cell>
        </row>
        <row r="164">
          <cell r="E164" t="str">
            <v>602-896-2993</v>
          </cell>
          <cell r="G164" t="str">
            <v>G001E</v>
          </cell>
          <cell r="H164" t="str">
            <v>Sharing - 1 Person - with Breakfast</v>
          </cell>
          <cell r="I164">
            <v>44601</v>
          </cell>
          <cell r="J164">
            <v>44604</v>
          </cell>
          <cell r="M164">
            <v>725</v>
          </cell>
          <cell r="N164">
            <v>455</v>
          </cell>
          <cell r="O164">
            <v>3</v>
          </cell>
        </row>
        <row r="165">
          <cell r="E165" t="str">
            <v>313-533-4884</v>
          </cell>
          <cell r="G165">
            <v>3005</v>
          </cell>
          <cell r="H165" t="str">
            <v>Superior - 2 Person - with Breakfast</v>
          </cell>
          <cell r="I165">
            <v>44515</v>
          </cell>
          <cell r="J165">
            <v>44516</v>
          </cell>
          <cell r="M165">
            <v>667</v>
          </cell>
          <cell r="N165">
            <v>529</v>
          </cell>
          <cell r="O165">
            <v>1</v>
          </cell>
        </row>
        <row r="166">
          <cell r="E166" t="str">
            <v>913-413-4604</v>
          </cell>
          <cell r="G166">
            <v>2002</v>
          </cell>
          <cell r="H166" t="str">
            <v>Deluxe - 1 Person - No Breakfast</v>
          </cell>
          <cell r="I166">
            <v>44601</v>
          </cell>
          <cell r="J166">
            <v>44604</v>
          </cell>
          <cell r="M166">
            <v>767</v>
          </cell>
          <cell r="N166">
            <v>382</v>
          </cell>
          <cell r="O166">
            <v>3</v>
          </cell>
        </row>
        <row r="167">
          <cell r="E167" t="str">
            <v>336-243-5659</v>
          </cell>
          <cell r="G167">
            <v>2001</v>
          </cell>
          <cell r="H167" t="str">
            <v>Deluxe - 1 Person - No Breakfast</v>
          </cell>
          <cell r="I167">
            <v>44576</v>
          </cell>
          <cell r="J167">
            <v>44579</v>
          </cell>
          <cell r="M167">
            <v>774</v>
          </cell>
          <cell r="N167">
            <v>366</v>
          </cell>
          <cell r="O167">
            <v>3</v>
          </cell>
        </row>
        <row r="168">
          <cell r="E168" t="str">
            <v>650-528-5783</v>
          </cell>
          <cell r="G168">
            <v>3004</v>
          </cell>
          <cell r="H168" t="str">
            <v>Superior - 2 Person - with Breakfast</v>
          </cell>
          <cell r="I168">
            <v>44701</v>
          </cell>
          <cell r="J168">
            <v>44708</v>
          </cell>
          <cell r="M168">
            <v>1300</v>
          </cell>
          <cell r="N168">
            <v>6</v>
          </cell>
          <cell r="O168">
            <v>7</v>
          </cell>
        </row>
        <row r="169">
          <cell r="E169" t="str">
            <v>510-677-9785</v>
          </cell>
          <cell r="G169" t="str">
            <v>G001B</v>
          </cell>
          <cell r="H169" t="str">
            <v>Sharing - 1 Person - with Breakfast</v>
          </cell>
          <cell r="I169">
            <v>44510</v>
          </cell>
          <cell r="J169">
            <v>44514</v>
          </cell>
          <cell r="M169">
            <v>777</v>
          </cell>
          <cell r="N169">
            <v>354</v>
          </cell>
          <cell r="O169">
            <v>4</v>
          </cell>
        </row>
        <row r="170">
          <cell r="E170" t="str">
            <v>415-306-7897</v>
          </cell>
          <cell r="G170">
            <v>2008</v>
          </cell>
          <cell r="H170" t="str">
            <v>Deluxe - 2 Person - with Breakfast</v>
          </cell>
          <cell r="I170">
            <v>44711</v>
          </cell>
          <cell r="J170">
            <v>44712</v>
          </cell>
          <cell r="M170">
            <v>658</v>
          </cell>
          <cell r="N170">
            <v>565</v>
          </cell>
          <cell r="O170">
            <v>1</v>
          </cell>
        </row>
        <row r="171">
          <cell r="G171">
            <v>3005</v>
          </cell>
          <cell r="H171" t="str">
            <v>Superior - 2 Person - with Breakfast</v>
          </cell>
          <cell r="I171">
            <v>44647</v>
          </cell>
          <cell r="J171">
            <v>44654</v>
          </cell>
          <cell r="M171">
            <v>1325</v>
          </cell>
          <cell r="N171">
            <v>5</v>
          </cell>
          <cell r="O171">
            <v>7</v>
          </cell>
        </row>
        <row r="172">
          <cell r="E172" t="str">
            <v>908-877-8409</v>
          </cell>
          <cell r="G172">
            <v>3004</v>
          </cell>
          <cell r="H172" t="str">
            <v>Superior - 2 Person - with Breakfast</v>
          </cell>
          <cell r="I172">
            <v>44570</v>
          </cell>
          <cell r="J172">
            <v>44577</v>
          </cell>
          <cell r="M172">
            <v>1225</v>
          </cell>
          <cell r="N172">
            <v>11</v>
          </cell>
          <cell r="O172">
            <v>7</v>
          </cell>
        </row>
        <row r="173">
          <cell r="E173" t="str">
            <v>602-896-2993</v>
          </cell>
          <cell r="G173" t="str">
            <v>G001E</v>
          </cell>
          <cell r="H173" t="str">
            <v>Sharing - 1 Person - with Breakfast</v>
          </cell>
          <cell r="I173">
            <v>44785</v>
          </cell>
          <cell r="J173">
            <v>44789</v>
          </cell>
          <cell r="M173">
            <v>776</v>
          </cell>
          <cell r="N173">
            <v>358</v>
          </cell>
          <cell r="O173">
            <v>4</v>
          </cell>
        </row>
        <row r="174">
          <cell r="E174" t="str">
            <v>305-420-8970</v>
          </cell>
          <cell r="G174">
            <v>2004</v>
          </cell>
          <cell r="H174" t="str">
            <v>Deluxe - 1 Person - No Breakfast</v>
          </cell>
          <cell r="I174">
            <v>44787</v>
          </cell>
          <cell r="J174">
            <v>44788</v>
          </cell>
          <cell r="M174">
            <v>663</v>
          </cell>
          <cell r="N174">
            <v>545</v>
          </cell>
          <cell r="O174">
            <v>1</v>
          </cell>
        </row>
        <row r="175">
          <cell r="E175" t="str">
            <v>301-841-5012</v>
          </cell>
          <cell r="G175">
            <v>2010</v>
          </cell>
          <cell r="H175" t="str">
            <v>Deluxe - 2 Person - with Breakfast</v>
          </cell>
          <cell r="I175">
            <v>44692</v>
          </cell>
          <cell r="J175">
            <v>44695</v>
          </cell>
          <cell r="M175">
            <v>773</v>
          </cell>
          <cell r="N175">
            <v>369</v>
          </cell>
          <cell r="O175">
            <v>3</v>
          </cell>
        </row>
        <row r="176">
          <cell r="E176" t="str">
            <v>408-703-8505</v>
          </cell>
          <cell r="G176">
            <v>2009</v>
          </cell>
          <cell r="H176" t="str">
            <v>Deluxe - 2 Person - with Breakfast</v>
          </cell>
          <cell r="I176">
            <v>44808</v>
          </cell>
          <cell r="J176">
            <v>44814</v>
          </cell>
          <cell r="M176">
            <v>977</v>
          </cell>
          <cell r="N176">
            <v>66</v>
          </cell>
          <cell r="O176">
            <v>6</v>
          </cell>
        </row>
        <row r="177">
          <cell r="G177">
            <v>2009</v>
          </cell>
          <cell r="H177" t="str">
            <v>Deluxe - 2 Person - with Breakfast</v>
          </cell>
          <cell r="I177">
            <v>44546</v>
          </cell>
          <cell r="J177">
            <v>44551</v>
          </cell>
          <cell r="M177">
            <v>915</v>
          </cell>
          <cell r="N177">
            <v>112</v>
          </cell>
          <cell r="O177">
            <v>5</v>
          </cell>
        </row>
        <row r="178">
          <cell r="E178" t="str">
            <v>973-927-3447</v>
          </cell>
          <cell r="G178">
            <v>3001</v>
          </cell>
          <cell r="H178" t="str">
            <v>Superior - 2 Person - No Breakfast</v>
          </cell>
          <cell r="I178">
            <v>44721</v>
          </cell>
          <cell r="J178">
            <v>44723</v>
          </cell>
          <cell r="M178">
            <v>751</v>
          </cell>
          <cell r="N178">
            <v>405</v>
          </cell>
          <cell r="O178">
            <v>2</v>
          </cell>
        </row>
        <row r="179">
          <cell r="G179">
            <v>2010</v>
          </cell>
          <cell r="H179" t="str">
            <v>Deluxe - 2 Person - with Breakfast</v>
          </cell>
          <cell r="I179">
            <v>44591</v>
          </cell>
          <cell r="J179">
            <v>44595</v>
          </cell>
          <cell r="M179">
            <v>838</v>
          </cell>
          <cell r="N179">
            <v>237</v>
          </cell>
          <cell r="O179">
            <v>4</v>
          </cell>
        </row>
        <row r="180">
          <cell r="E180" t="str">
            <v>732-234-1546</v>
          </cell>
          <cell r="G180">
            <v>3005</v>
          </cell>
          <cell r="H180" t="str">
            <v>Superior - 2 Person - with Breakfast</v>
          </cell>
          <cell r="I180">
            <v>44682</v>
          </cell>
          <cell r="J180">
            <v>44684</v>
          </cell>
          <cell r="M180">
            <v>743</v>
          </cell>
          <cell r="N180">
            <v>416</v>
          </cell>
          <cell r="O180">
            <v>2</v>
          </cell>
        </row>
        <row r="181">
          <cell r="G181">
            <v>3003</v>
          </cell>
          <cell r="H181" t="str">
            <v>Superior - 2 Person - No Breakfast</v>
          </cell>
          <cell r="I181">
            <v>44642</v>
          </cell>
          <cell r="J181">
            <v>44648</v>
          </cell>
          <cell r="M181">
            <v>1004</v>
          </cell>
          <cell r="N181">
            <v>51</v>
          </cell>
          <cell r="O181">
            <v>6</v>
          </cell>
        </row>
        <row r="182">
          <cell r="E182" t="str">
            <v>773-704-9903</v>
          </cell>
          <cell r="G182">
            <v>2007</v>
          </cell>
          <cell r="H182" t="str">
            <v>Deluxe - 2 Person - with Breakfast</v>
          </cell>
          <cell r="I182">
            <v>44537</v>
          </cell>
          <cell r="J182">
            <v>44538</v>
          </cell>
          <cell r="M182">
            <v>664</v>
          </cell>
          <cell r="N182">
            <v>541</v>
          </cell>
          <cell r="O182">
            <v>1</v>
          </cell>
        </row>
        <row r="183">
          <cell r="E183" t="str">
            <v>650-528-5783</v>
          </cell>
          <cell r="G183">
            <v>2009</v>
          </cell>
          <cell r="H183" t="str">
            <v>Deluxe - 2 Person - with Breakfast</v>
          </cell>
          <cell r="I183">
            <v>44576</v>
          </cell>
          <cell r="J183">
            <v>44577</v>
          </cell>
          <cell r="M183">
            <v>653</v>
          </cell>
          <cell r="N183">
            <v>582</v>
          </cell>
          <cell r="O183">
            <v>1</v>
          </cell>
        </row>
        <row r="184">
          <cell r="E184" t="str">
            <v>973-767-3008</v>
          </cell>
          <cell r="G184" t="str">
            <v>G001E</v>
          </cell>
          <cell r="H184" t="str">
            <v>Sharing - 1 Person - with Breakfast</v>
          </cell>
          <cell r="I184">
            <v>44629</v>
          </cell>
          <cell r="J184">
            <v>44636</v>
          </cell>
          <cell r="M184">
            <v>922</v>
          </cell>
          <cell r="N184">
            <v>105</v>
          </cell>
          <cell r="O184">
            <v>7</v>
          </cell>
        </row>
        <row r="185">
          <cell r="E185" t="str">
            <v>574-499-1454</v>
          </cell>
          <cell r="G185">
            <v>3004</v>
          </cell>
          <cell r="H185" t="str">
            <v>Superior - 2 Person - with Breakfast</v>
          </cell>
          <cell r="I185">
            <v>44760</v>
          </cell>
          <cell r="J185">
            <v>44761</v>
          </cell>
          <cell r="M185">
            <v>666</v>
          </cell>
          <cell r="N185">
            <v>533</v>
          </cell>
          <cell r="O185">
            <v>1</v>
          </cell>
        </row>
        <row r="186">
          <cell r="E186" t="str">
            <v>301-998-9644</v>
          </cell>
          <cell r="G186" t="str">
            <v>G001E</v>
          </cell>
          <cell r="H186" t="str">
            <v>Sharing - 1 Person - with Breakfast</v>
          </cell>
          <cell r="I186">
            <v>44508</v>
          </cell>
          <cell r="J186">
            <v>44512</v>
          </cell>
          <cell r="M186">
            <v>797</v>
          </cell>
          <cell r="N186">
            <v>301</v>
          </cell>
          <cell r="O186">
            <v>4</v>
          </cell>
        </row>
        <row r="187">
          <cell r="E187" t="str">
            <v>314-787-1588</v>
          </cell>
          <cell r="G187" t="str">
            <v>G001C</v>
          </cell>
          <cell r="H187" t="str">
            <v>Sharing - 1 Person - with Breakfast</v>
          </cell>
          <cell r="I187">
            <v>44658</v>
          </cell>
          <cell r="J187">
            <v>44660</v>
          </cell>
          <cell r="M187">
            <v>704</v>
          </cell>
          <cell r="N187">
            <v>479</v>
          </cell>
          <cell r="O187">
            <v>2</v>
          </cell>
        </row>
        <row r="188">
          <cell r="E188" t="str">
            <v>410-739-9277</v>
          </cell>
          <cell r="G188">
            <v>2006</v>
          </cell>
          <cell r="H188" t="str">
            <v>Deluxe - 1 Person - No Breakfast</v>
          </cell>
          <cell r="I188">
            <v>44826</v>
          </cell>
          <cell r="J188">
            <v>44832</v>
          </cell>
          <cell r="M188">
            <v>903</v>
          </cell>
          <cell r="N188">
            <v>146</v>
          </cell>
          <cell r="O188">
            <v>6</v>
          </cell>
        </row>
        <row r="189">
          <cell r="E189" t="str">
            <v>760-291-5497</v>
          </cell>
          <cell r="G189">
            <v>2005</v>
          </cell>
          <cell r="H189" t="str">
            <v>Deluxe - 1 Person - No Breakfast</v>
          </cell>
          <cell r="I189">
            <v>44598</v>
          </cell>
          <cell r="J189">
            <v>44601</v>
          </cell>
          <cell r="M189">
            <v>758</v>
          </cell>
          <cell r="N189">
            <v>400</v>
          </cell>
          <cell r="O189">
            <v>3</v>
          </cell>
        </row>
        <row r="190">
          <cell r="G190" t="str">
            <v>G001A</v>
          </cell>
          <cell r="H190" t="str">
            <v>Sharing - 1 Person - with Breakfast</v>
          </cell>
          <cell r="I190">
            <v>44808</v>
          </cell>
          <cell r="J190">
            <v>44810</v>
          </cell>
          <cell r="M190">
            <v>690</v>
          </cell>
          <cell r="N190">
            <v>496</v>
          </cell>
          <cell r="O190">
            <v>2</v>
          </cell>
        </row>
        <row r="191">
          <cell r="E191" t="str">
            <v>410-669-1642</v>
          </cell>
          <cell r="G191">
            <v>2002</v>
          </cell>
          <cell r="H191" t="str">
            <v>Deluxe - 1 Person - No Breakfast</v>
          </cell>
          <cell r="I191">
            <v>44791</v>
          </cell>
          <cell r="J191">
            <v>44797</v>
          </cell>
          <cell r="M191">
            <v>904</v>
          </cell>
          <cell r="N191">
            <v>143</v>
          </cell>
          <cell r="O191">
            <v>6</v>
          </cell>
        </row>
        <row r="192">
          <cell r="E192" t="str">
            <v>952-702-7993</v>
          </cell>
          <cell r="G192" t="str">
            <v>G001C</v>
          </cell>
          <cell r="H192" t="str">
            <v>Sharing - 1 Person - with Breakfast</v>
          </cell>
          <cell r="I192">
            <v>44577</v>
          </cell>
          <cell r="J192">
            <v>44583</v>
          </cell>
          <cell r="M192">
            <v>847</v>
          </cell>
          <cell r="N192">
            <v>220</v>
          </cell>
          <cell r="O192">
            <v>6</v>
          </cell>
        </row>
        <row r="193">
          <cell r="E193" t="str">
            <v>734-561-6170</v>
          </cell>
          <cell r="G193">
            <v>2004</v>
          </cell>
          <cell r="H193" t="str">
            <v>Deluxe - 1 Person - No Breakfast</v>
          </cell>
          <cell r="I193">
            <v>44795</v>
          </cell>
          <cell r="J193">
            <v>44796</v>
          </cell>
          <cell r="M193">
            <v>668</v>
          </cell>
          <cell r="N193">
            <v>525</v>
          </cell>
          <cell r="O193">
            <v>1</v>
          </cell>
        </row>
        <row r="194">
          <cell r="E194" t="str">
            <v>952-768-2416</v>
          </cell>
          <cell r="G194">
            <v>2009</v>
          </cell>
          <cell r="H194" t="str">
            <v>Deluxe - 2 Person - with Breakfast</v>
          </cell>
          <cell r="I194">
            <v>44692</v>
          </cell>
          <cell r="J194">
            <v>44697</v>
          </cell>
          <cell r="M194">
            <v>914</v>
          </cell>
          <cell r="N194">
            <v>114</v>
          </cell>
          <cell r="O194">
            <v>5</v>
          </cell>
        </row>
        <row r="195">
          <cell r="E195" t="str">
            <v>408-805-4309</v>
          </cell>
          <cell r="G195">
            <v>2006</v>
          </cell>
          <cell r="H195" t="str">
            <v>Deluxe - 1 Person - No Breakfast</v>
          </cell>
          <cell r="I195">
            <v>44725</v>
          </cell>
          <cell r="J195">
            <v>44732</v>
          </cell>
          <cell r="M195">
            <v>958</v>
          </cell>
          <cell r="N195">
            <v>100</v>
          </cell>
          <cell r="O195">
            <v>7</v>
          </cell>
        </row>
        <row r="196">
          <cell r="E196" t="str">
            <v>504-979-9175</v>
          </cell>
          <cell r="G196">
            <v>2004</v>
          </cell>
          <cell r="H196" t="str">
            <v>Deluxe - 1 Person - No Breakfast</v>
          </cell>
          <cell r="I196">
            <v>44663</v>
          </cell>
          <cell r="J196">
            <v>44667</v>
          </cell>
          <cell r="M196">
            <v>807</v>
          </cell>
          <cell r="N196">
            <v>272</v>
          </cell>
          <cell r="O196">
            <v>4</v>
          </cell>
        </row>
        <row r="197">
          <cell r="E197" t="str">
            <v>619-509-5282</v>
          </cell>
          <cell r="G197" t="str">
            <v>G001B</v>
          </cell>
          <cell r="H197" t="str">
            <v>Sharing - 1 Person - with Breakfast</v>
          </cell>
          <cell r="I197">
            <v>44706</v>
          </cell>
          <cell r="J197">
            <v>44707</v>
          </cell>
          <cell r="M197">
            <v>659</v>
          </cell>
          <cell r="N197">
            <v>561</v>
          </cell>
          <cell r="O197">
            <v>1</v>
          </cell>
        </row>
        <row r="198">
          <cell r="E198" t="str">
            <v>410-387-5260</v>
          </cell>
          <cell r="G198">
            <v>3004</v>
          </cell>
          <cell r="H198" t="str">
            <v>Superior - 2 Person - with Breakfast</v>
          </cell>
          <cell r="I198">
            <v>44674</v>
          </cell>
          <cell r="J198">
            <v>44680</v>
          </cell>
          <cell r="M198">
            <v>1070</v>
          </cell>
          <cell r="N198">
            <v>32</v>
          </cell>
          <cell r="O198">
            <v>6</v>
          </cell>
        </row>
        <row r="199">
          <cell r="E199" t="str">
            <v>323-765-2528</v>
          </cell>
          <cell r="G199" t="str">
            <v>G001C</v>
          </cell>
          <cell r="H199" t="str">
            <v>Sharing - 1 Person - with Breakfast</v>
          </cell>
          <cell r="I199">
            <v>44606</v>
          </cell>
          <cell r="J199">
            <v>44610</v>
          </cell>
          <cell r="M199">
            <v>779</v>
          </cell>
          <cell r="N199">
            <v>347</v>
          </cell>
          <cell r="O199">
            <v>4</v>
          </cell>
        </row>
        <row r="200">
          <cell r="E200" t="str">
            <v>815-828-2147</v>
          </cell>
          <cell r="G200" t="str">
            <v>G001B</v>
          </cell>
          <cell r="H200" t="str">
            <v>Sharing - 1 Person - with Breakfast</v>
          </cell>
          <cell r="I200">
            <v>44739</v>
          </cell>
          <cell r="J200">
            <v>44742</v>
          </cell>
          <cell r="M200">
            <v>736</v>
          </cell>
          <cell r="N200">
            <v>440</v>
          </cell>
          <cell r="O200">
            <v>3</v>
          </cell>
        </row>
        <row r="201">
          <cell r="E201" t="str">
            <v>510-974-8671</v>
          </cell>
          <cell r="G201" t="str">
            <v>G001C</v>
          </cell>
          <cell r="H201" t="str">
            <v>Sharing - 1 Person - with Breakfast</v>
          </cell>
          <cell r="I201">
            <v>44552</v>
          </cell>
          <cell r="J201">
            <v>44558</v>
          </cell>
          <cell r="M201">
            <v>839</v>
          </cell>
          <cell r="N201">
            <v>235</v>
          </cell>
          <cell r="O201">
            <v>6</v>
          </cell>
        </row>
        <row r="202">
          <cell r="G202" t="str">
            <v>G001F</v>
          </cell>
          <cell r="H202" t="str">
            <v>Sharing - 1 Person - with Breakfast</v>
          </cell>
          <cell r="I202">
            <v>44551</v>
          </cell>
          <cell r="J202">
            <v>44557</v>
          </cell>
          <cell r="M202">
            <v>848</v>
          </cell>
          <cell r="N202">
            <v>218</v>
          </cell>
          <cell r="O202">
            <v>6</v>
          </cell>
        </row>
        <row r="203">
          <cell r="E203" t="str">
            <v>305-604-8981</v>
          </cell>
          <cell r="G203" t="str">
            <v>G001B</v>
          </cell>
          <cell r="H203" t="str">
            <v>Sharing - 1 Person - with Breakfast</v>
          </cell>
          <cell r="I203">
            <v>44490</v>
          </cell>
          <cell r="J203">
            <v>44492</v>
          </cell>
          <cell r="M203">
            <v>692</v>
          </cell>
          <cell r="N203">
            <v>494</v>
          </cell>
          <cell r="O203">
            <v>2</v>
          </cell>
        </row>
        <row r="204">
          <cell r="E204" t="str">
            <v>574-499-1454</v>
          </cell>
          <cell r="G204" t="str">
            <v>G001E</v>
          </cell>
          <cell r="H204" t="str">
            <v>Sharing - 1 Person - with Breakfast</v>
          </cell>
          <cell r="I204">
            <v>44736</v>
          </cell>
          <cell r="J204">
            <v>44742</v>
          </cell>
          <cell r="M204">
            <v>843</v>
          </cell>
          <cell r="N204">
            <v>227</v>
          </cell>
          <cell r="O204">
            <v>6</v>
          </cell>
        </row>
        <row r="205">
          <cell r="E205" t="str">
            <v>907-435-9166</v>
          </cell>
          <cell r="G205">
            <v>2009</v>
          </cell>
          <cell r="H205" t="str">
            <v>Deluxe - 2 Person - with Breakfast</v>
          </cell>
          <cell r="I205">
            <v>44589</v>
          </cell>
          <cell r="J205">
            <v>44596</v>
          </cell>
          <cell r="M205">
            <v>1058</v>
          </cell>
          <cell r="N205">
            <v>46</v>
          </cell>
          <cell r="O205">
            <v>7</v>
          </cell>
        </row>
        <row r="206">
          <cell r="E206" t="str">
            <v>760-616-5388</v>
          </cell>
          <cell r="G206">
            <v>2001</v>
          </cell>
          <cell r="H206" t="str">
            <v>Deluxe - 1 Person - No Breakfast</v>
          </cell>
          <cell r="I206">
            <v>44611</v>
          </cell>
          <cell r="J206">
            <v>44618</v>
          </cell>
          <cell r="M206">
            <v>959</v>
          </cell>
          <cell r="N206">
            <v>98</v>
          </cell>
          <cell r="O206">
            <v>7</v>
          </cell>
        </row>
        <row r="207">
          <cell r="E207" t="str">
            <v>305-968-9487</v>
          </cell>
          <cell r="G207" t="str">
            <v>G001B</v>
          </cell>
          <cell r="H207" t="str">
            <v>Sharing - 1 Person - with Breakfast</v>
          </cell>
          <cell r="I207">
            <v>44483</v>
          </cell>
          <cell r="J207">
            <v>44487</v>
          </cell>
          <cell r="M207">
            <v>785</v>
          </cell>
          <cell r="N207">
            <v>332</v>
          </cell>
          <cell r="O207">
            <v>4</v>
          </cell>
        </row>
        <row r="208">
          <cell r="E208" t="str">
            <v>317-542-6023</v>
          </cell>
          <cell r="G208" t="str">
            <v>G001F</v>
          </cell>
          <cell r="H208" t="str">
            <v>Sharing - 1 Person - with Breakfast</v>
          </cell>
          <cell r="I208">
            <v>44791</v>
          </cell>
          <cell r="J208">
            <v>44793</v>
          </cell>
          <cell r="M208">
            <v>696</v>
          </cell>
          <cell r="N208">
            <v>490</v>
          </cell>
          <cell r="O208">
            <v>2</v>
          </cell>
        </row>
        <row r="209">
          <cell r="E209" t="str">
            <v>808-215-6832</v>
          </cell>
          <cell r="G209">
            <v>3001</v>
          </cell>
          <cell r="H209" t="str">
            <v>Superior - 2 Person - No Breakfast</v>
          </cell>
          <cell r="I209">
            <v>44543</v>
          </cell>
          <cell r="J209">
            <v>44550</v>
          </cell>
          <cell r="M209">
            <v>1126</v>
          </cell>
          <cell r="N209">
            <v>16</v>
          </cell>
          <cell r="O209">
            <v>7</v>
          </cell>
        </row>
        <row r="210">
          <cell r="E210" t="str">
            <v>925-615-5185</v>
          </cell>
          <cell r="G210">
            <v>2003</v>
          </cell>
          <cell r="H210" t="str">
            <v>Deluxe - 1 Person - No Breakfast</v>
          </cell>
          <cell r="I210">
            <v>44522</v>
          </cell>
          <cell r="J210">
            <v>44524</v>
          </cell>
          <cell r="M210">
            <v>706</v>
          </cell>
          <cell r="N210">
            <v>475</v>
          </cell>
          <cell r="O210">
            <v>2</v>
          </cell>
        </row>
        <row r="211">
          <cell r="E211" t="str">
            <v>619-461-9984</v>
          </cell>
          <cell r="G211">
            <v>3001</v>
          </cell>
          <cell r="H211" t="str">
            <v>Superior - 2 Person - No Breakfast</v>
          </cell>
          <cell r="I211">
            <v>44534</v>
          </cell>
          <cell r="J211">
            <v>44540</v>
          </cell>
          <cell r="M211">
            <v>996</v>
          </cell>
          <cell r="N211">
            <v>59</v>
          </cell>
          <cell r="O211">
            <v>6</v>
          </cell>
        </row>
        <row r="212">
          <cell r="E212" t="str">
            <v>847-233-3075</v>
          </cell>
          <cell r="G212">
            <v>2006</v>
          </cell>
          <cell r="H212" t="str">
            <v>Deluxe - 1 Person - No Breakfast</v>
          </cell>
          <cell r="I212">
            <v>44536</v>
          </cell>
          <cell r="J212">
            <v>44543</v>
          </cell>
          <cell r="M212">
            <v>966</v>
          </cell>
          <cell r="N212">
            <v>84</v>
          </cell>
          <cell r="O212">
            <v>7</v>
          </cell>
        </row>
        <row r="213">
          <cell r="E213" t="str">
            <v>785-463-7829</v>
          </cell>
          <cell r="G213">
            <v>2009</v>
          </cell>
          <cell r="H213" t="str">
            <v>Deluxe - 2 Person - with Breakfast</v>
          </cell>
          <cell r="I213">
            <v>44703</v>
          </cell>
          <cell r="J213">
            <v>44710</v>
          </cell>
          <cell r="M213">
            <v>1065</v>
          </cell>
          <cell r="N213">
            <v>39</v>
          </cell>
          <cell r="O213">
            <v>7</v>
          </cell>
        </row>
        <row r="214">
          <cell r="E214" t="str">
            <v>510-677-9785</v>
          </cell>
          <cell r="G214">
            <v>2003</v>
          </cell>
          <cell r="H214" t="str">
            <v>Deluxe - 1 Person - No Breakfast</v>
          </cell>
          <cell r="I214">
            <v>44791</v>
          </cell>
          <cell r="J214">
            <v>44797</v>
          </cell>
          <cell r="M214">
            <v>887</v>
          </cell>
          <cell r="N214">
            <v>177</v>
          </cell>
          <cell r="O214">
            <v>6</v>
          </cell>
        </row>
        <row r="215">
          <cell r="E215" t="str">
            <v>770-679-4752</v>
          </cell>
          <cell r="G215">
            <v>2006</v>
          </cell>
          <cell r="H215" t="str">
            <v>Deluxe - 1 Person - No Breakfast</v>
          </cell>
          <cell r="I215">
            <v>44814</v>
          </cell>
          <cell r="J215">
            <v>44820</v>
          </cell>
          <cell r="M215">
            <v>898</v>
          </cell>
          <cell r="N215">
            <v>157</v>
          </cell>
          <cell r="O215">
            <v>6</v>
          </cell>
        </row>
        <row r="216">
          <cell r="E216" t="str">
            <v>208-709-1235</v>
          </cell>
          <cell r="G216">
            <v>2004</v>
          </cell>
          <cell r="H216" t="str">
            <v>Deluxe - 1 Person - No Breakfast</v>
          </cell>
          <cell r="I216">
            <v>44505</v>
          </cell>
          <cell r="J216">
            <v>44507</v>
          </cell>
          <cell r="M216">
            <v>713</v>
          </cell>
          <cell r="N216">
            <v>468</v>
          </cell>
          <cell r="O216">
            <v>2</v>
          </cell>
        </row>
        <row r="217">
          <cell r="E217" t="str">
            <v>310-858-5079</v>
          </cell>
          <cell r="G217" t="str">
            <v>G001A</v>
          </cell>
          <cell r="H217" t="str">
            <v>Sharing - 1 Person - with Breakfast</v>
          </cell>
          <cell r="I217">
            <v>44828</v>
          </cell>
          <cell r="J217">
            <v>44834</v>
          </cell>
          <cell r="M217">
            <v>837</v>
          </cell>
          <cell r="N217">
            <v>239</v>
          </cell>
          <cell r="O217">
            <v>6</v>
          </cell>
        </row>
        <row r="218">
          <cell r="E218" t="str">
            <v>707-653-8214</v>
          </cell>
          <cell r="G218">
            <v>2010</v>
          </cell>
          <cell r="H218" t="str">
            <v>Deluxe - 2 Person - with Breakfast</v>
          </cell>
          <cell r="I218">
            <v>44818</v>
          </cell>
          <cell r="J218">
            <v>44821</v>
          </cell>
          <cell r="M218">
            <v>760</v>
          </cell>
          <cell r="N218">
            <v>396</v>
          </cell>
          <cell r="O218">
            <v>3</v>
          </cell>
        </row>
        <row r="219">
          <cell r="E219" t="str">
            <v>515-370-7348</v>
          </cell>
          <cell r="G219">
            <v>2001</v>
          </cell>
          <cell r="H219" t="str">
            <v>Deluxe - 1 Person - No Breakfast</v>
          </cell>
          <cell r="I219">
            <v>44701</v>
          </cell>
          <cell r="J219">
            <v>44703</v>
          </cell>
          <cell r="M219">
            <v>712</v>
          </cell>
          <cell r="N219">
            <v>469</v>
          </cell>
          <cell r="O219">
            <v>2</v>
          </cell>
        </row>
        <row r="220">
          <cell r="E220" t="str">
            <v>305-622-4739</v>
          </cell>
          <cell r="G220">
            <v>2002</v>
          </cell>
          <cell r="H220" t="str">
            <v>Deluxe - 1 Person - No Breakfast</v>
          </cell>
          <cell r="I220">
            <v>44491</v>
          </cell>
          <cell r="J220">
            <v>44492</v>
          </cell>
          <cell r="M220">
            <v>660</v>
          </cell>
          <cell r="N220">
            <v>557</v>
          </cell>
          <cell r="O220">
            <v>1</v>
          </cell>
        </row>
        <row r="221">
          <cell r="E221" t="str">
            <v>601-234-9632</v>
          </cell>
          <cell r="G221">
            <v>3005</v>
          </cell>
          <cell r="H221" t="str">
            <v>Superior - 2 Person - with Breakfast</v>
          </cell>
          <cell r="I221">
            <v>44542</v>
          </cell>
          <cell r="J221">
            <v>44548</v>
          </cell>
          <cell r="M221">
            <v>1073</v>
          </cell>
          <cell r="N221">
            <v>27</v>
          </cell>
          <cell r="O221">
            <v>6</v>
          </cell>
        </row>
        <row r="222">
          <cell r="E222" t="str">
            <v>410-224-9462</v>
          </cell>
          <cell r="G222">
            <v>2007</v>
          </cell>
          <cell r="H222" t="str">
            <v>Deluxe - 2 Person - with Breakfast</v>
          </cell>
          <cell r="I222">
            <v>44770</v>
          </cell>
          <cell r="J222">
            <v>44773</v>
          </cell>
          <cell r="M222">
            <v>772</v>
          </cell>
          <cell r="N222">
            <v>372</v>
          </cell>
          <cell r="O222">
            <v>3</v>
          </cell>
        </row>
        <row r="223">
          <cell r="E223" t="str">
            <v>770-679-4752</v>
          </cell>
          <cell r="G223" t="str">
            <v>G001B</v>
          </cell>
          <cell r="H223" t="str">
            <v>Sharing - 1 Person - with Breakfast</v>
          </cell>
          <cell r="I223">
            <v>44674</v>
          </cell>
          <cell r="J223">
            <v>44679</v>
          </cell>
          <cell r="M223">
            <v>799</v>
          </cell>
          <cell r="N223">
            <v>295</v>
          </cell>
          <cell r="O223">
            <v>5</v>
          </cell>
        </row>
        <row r="224">
          <cell r="E224" t="str">
            <v>207-295-7569</v>
          </cell>
          <cell r="G224">
            <v>2003</v>
          </cell>
          <cell r="H224" t="str">
            <v>Deluxe - 1 Person - No Breakfast</v>
          </cell>
          <cell r="I224">
            <v>44761</v>
          </cell>
          <cell r="J224">
            <v>44762</v>
          </cell>
          <cell r="M224">
            <v>667</v>
          </cell>
          <cell r="N224">
            <v>529</v>
          </cell>
          <cell r="O224">
            <v>1</v>
          </cell>
        </row>
        <row r="225">
          <cell r="E225" t="str">
            <v>229-735-3378</v>
          </cell>
          <cell r="G225" t="str">
            <v>G001A</v>
          </cell>
          <cell r="H225" t="str">
            <v>Sharing - 1 Person - with Breakfast</v>
          </cell>
          <cell r="I225">
            <v>44618</v>
          </cell>
          <cell r="J225">
            <v>44621</v>
          </cell>
          <cell r="M225">
            <v>733</v>
          </cell>
          <cell r="N225">
            <v>446</v>
          </cell>
          <cell r="O225">
            <v>3</v>
          </cell>
        </row>
        <row r="226">
          <cell r="G226" t="str">
            <v>G001F</v>
          </cell>
          <cell r="H226" t="str">
            <v>Sharing - 1 Person - with Breakfast</v>
          </cell>
          <cell r="I226">
            <v>44588</v>
          </cell>
          <cell r="J226">
            <v>44595</v>
          </cell>
          <cell r="M226">
            <v>909</v>
          </cell>
          <cell r="N226">
            <v>128</v>
          </cell>
          <cell r="O226">
            <v>7</v>
          </cell>
        </row>
        <row r="227">
          <cell r="E227" t="str">
            <v>908-275-8357</v>
          </cell>
          <cell r="G227">
            <v>3002</v>
          </cell>
          <cell r="H227" t="str">
            <v>Superior - 2 Person - No Breakfast</v>
          </cell>
          <cell r="I227">
            <v>44619</v>
          </cell>
          <cell r="J227">
            <v>44620</v>
          </cell>
          <cell r="M227">
            <v>661</v>
          </cell>
          <cell r="N227">
            <v>553</v>
          </cell>
          <cell r="O227">
            <v>1</v>
          </cell>
        </row>
        <row r="228">
          <cell r="E228" t="str">
            <v>260-273-3725</v>
          </cell>
          <cell r="G228">
            <v>2002</v>
          </cell>
          <cell r="H228" t="str">
            <v>Deluxe - 1 Person - No Breakfast</v>
          </cell>
          <cell r="I228">
            <v>44723</v>
          </cell>
          <cell r="J228">
            <v>44730</v>
          </cell>
          <cell r="M228">
            <v>967</v>
          </cell>
          <cell r="N228">
            <v>83</v>
          </cell>
          <cell r="O228">
            <v>7</v>
          </cell>
        </row>
        <row r="229">
          <cell r="E229" t="str">
            <v>203-801-6193</v>
          </cell>
          <cell r="G229">
            <v>2002</v>
          </cell>
          <cell r="H229" t="str">
            <v>Deluxe - 1 Person - No Breakfast</v>
          </cell>
          <cell r="I229">
            <v>44741</v>
          </cell>
          <cell r="J229">
            <v>44746</v>
          </cell>
          <cell r="M229">
            <v>851</v>
          </cell>
          <cell r="N229">
            <v>212</v>
          </cell>
          <cell r="O229">
            <v>5</v>
          </cell>
        </row>
        <row r="230">
          <cell r="E230" t="str">
            <v>785-347-1805</v>
          </cell>
          <cell r="G230">
            <v>2002</v>
          </cell>
          <cell r="H230" t="str">
            <v>Deluxe - 1 Person - No Breakfast</v>
          </cell>
          <cell r="I230">
            <v>44562</v>
          </cell>
          <cell r="J230">
            <v>44567</v>
          </cell>
          <cell r="M230">
            <v>854</v>
          </cell>
          <cell r="N230">
            <v>205</v>
          </cell>
          <cell r="O230">
            <v>5</v>
          </cell>
        </row>
        <row r="231">
          <cell r="E231" t="str">
            <v>609-228-5265</v>
          </cell>
          <cell r="G231">
            <v>2006</v>
          </cell>
          <cell r="H231" t="str">
            <v>Deluxe - 1 Person - No Breakfast</v>
          </cell>
          <cell r="I231">
            <v>44544</v>
          </cell>
          <cell r="J231">
            <v>44547</v>
          </cell>
          <cell r="M231">
            <v>776</v>
          </cell>
          <cell r="N231">
            <v>358</v>
          </cell>
          <cell r="O231">
            <v>3</v>
          </cell>
        </row>
        <row r="232">
          <cell r="E232" t="str">
            <v>909-430-7765</v>
          </cell>
          <cell r="G232">
            <v>2010</v>
          </cell>
          <cell r="H232" t="str">
            <v>Deluxe - 2 Person - with Breakfast</v>
          </cell>
          <cell r="I232">
            <v>44609</v>
          </cell>
          <cell r="J232">
            <v>44613</v>
          </cell>
          <cell r="M232">
            <v>825</v>
          </cell>
          <cell r="N232">
            <v>258</v>
          </cell>
          <cell r="O232">
            <v>4</v>
          </cell>
        </row>
        <row r="233">
          <cell r="E233" t="str">
            <v>973-936-5095</v>
          </cell>
          <cell r="G233">
            <v>2002</v>
          </cell>
          <cell r="H233" t="str">
            <v>Deluxe - 1 Person - No Breakfast</v>
          </cell>
          <cell r="I233">
            <v>44773</v>
          </cell>
          <cell r="J233">
            <v>44780</v>
          </cell>
          <cell r="M233">
            <v>979</v>
          </cell>
          <cell r="N233">
            <v>62</v>
          </cell>
          <cell r="O233">
            <v>7</v>
          </cell>
        </row>
        <row r="234">
          <cell r="E234" t="str">
            <v>773-494-4195</v>
          </cell>
          <cell r="G234">
            <v>2009</v>
          </cell>
          <cell r="H234" t="str">
            <v>Deluxe - 2 Person - with Breakfast</v>
          </cell>
          <cell r="I234">
            <v>44603</v>
          </cell>
          <cell r="J234">
            <v>44606</v>
          </cell>
          <cell r="M234">
            <v>767</v>
          </cell>
          <cell r="N234">
            <v>382</v>
          </cell>
          <cell r="O234">
            <v>3</v>
          </cell>
        </row>
        <row r="235">
          <cell r="E235" t="str">
            <v>201-832-4168</v>
          </cell>
          <cell r="G235" t="str">
            <v>G001C</v>
          </cell>
          <cell r="H235" t="str">
            <v>Sharing - 1 Person - with Breakfast</v>
          </cell>
          <cell r="I235">
            <v>44660</v>
          </cell>
          <cell r="J235">
            <v>44664</v>
          </cell>
          <cell r="M235">
            <v>802</v>
          </cell>
          <cell r="N235">
            <v>286</v>
          </cell>
          <cell r="O235">
            <v>4</v>
          </cell>
        </row>
        <row r="236">
          <cell r="E236" t="str">
            <v>623-461-8551</v>
          </cell>
          <cell r="G236" t="str">
            <v>G001D</v>
          </cell>
          <cell r="H236" t="str">
            <v>Sharing - 1 Person - with Breakfast</v>
          </cell>
          <cell r="I236">
            <v>44796</v>
          </cell>
          <cell r="J236">
            <v>44803</v>
          </cell>
          <cell r="M236">
            <v>904</v>
          </cell>
          <cell r="N236">
            <v>143</v>
          </cell>
          <cell r="O236">
            <v>7</v>
          </cell>
        </row>
        <row r="237">
          <cell r="G237">
            <v>3001</v>
          </cell>
          <cell r="H237" t="str">
            <v>Superior - 2 Person - No Breakfast</v>
          </cell>
          <cell r="I237">
            <v>44730</v>
          </cell>
          <cell r="J237">
            <v>44737</v>
          </cell>
          <cell r="M237">
            <v>1124</v>
          </cell>
          <cell r="N237">
            <v>18</v>
          </cell>
          <cell r="O237">
            <v>7</v>
          </cell>
        </row>
        <row r="238">
          <cell r="E238" t="str">
            <v>507-210-3510</v>
          </cell>
          <cell r="G238">
            <v>2006</v>
          </cell>
          <cell r="H238" t="str">
            <v>Deluxe - 1 Person - No Breakfast</v>
          </cell>
          <cell r="I238">
            <v>44487</v>
          </cell>
          <cell r="J238">
            <v>44494</v>
          </cell>
          <cell r="M238">
            <v>972</v>
          </cell>
          <cell r="N238">
            <v>76</v>
          </cell>
          <cell r="O238">
            <v>7</v>
          </cell>
        </row>
        <row r="239">
          <cell r="E239" t="str">
            <v>602-390-4944</v>
          </cell>
          <cell r="G239">
            <v>3002</v>
          </cell>
          <cell r="H239" t="str">
            <v>Superior - 2 Person - No Breakfast</v>
          </cell>
          <cell r="I239">
            <v>44548</v>
          </cell>
          <cell r="J239">
            <v>44553</v>
          </cell>
          <cell r="M239">
            <v>890</v>
          </cell>
          <cell r="N239">
            <v>173</v>
          </cell>
          <cell r="O239">
            <v>5</v>
          </cell>
        </row>
        <row r="240">
          <cell r="G240">
            <v>3005</v>
          </cell>
          <cell r="H240" t="str">
            <v>Superior - 2 Person - with Breakfast</v>
          </cell>
          <cell r="I240">
            <v>44673</v>
          </cell>
          <cell r="J240">
            <v>44675</v>
          </cell>
          <cell r="M240">
            <v>739</v>
          </cell>
          <cell r="N240">
            <v>430</v>
          </cell>
          <cell r="O240">
            <v>2</v>
          </cell>
        </row>
        <row r="241">
          <cell r="E241" t="str">
            <v>352-242-2570</v>
          </cell>
          <cell r="G241">
            <v>2010</v>
          </cell>
          <cell r="H241" t="str">
            <v>Deluxe - 2 Person - with Breakfast</v>
          </cell>
          <cell r="I241">
            <v>44772</v>
          </cell>
          <cell r="J241">
            <v>44778</v>
          </cell>
          <cell r="M241">
            <v>978</v>
          </cell>
          <cell r="N241">
            <v>64</v>
          </cell>
          <cell r="O241">
            <v>6</v>
          </cell>
        </row>
        <row r="242">
          <cell r="E242" t="str">
            <v>386-526-7800</v>
          </cell>
          <cell r="G242" t="str">
            <v>G001A</v>
          </cell>
          <cell r="H242" t="str">
            <v>Sharing - 1 Person - with Breakfast</v>
          </cell>
          <cell r="I242">
            <v>44781</v>
          </cell>
          <cell r="J242">
            <v>44784</v>
          </cell>
          <cell r="M242">
            <v>731</v>
          </cell>
          <cell r="N242">
            <v>449</v>
          </cell>
          <cell r="O242">
            <v>3</v>
          </cell>
        </row>
        <row r="243">
          <cell r="E243" t="str">
            <v>303-623-4241</v>
          </cell>
          <cell r="G243">
            <v>2001</v>
          </cell>
          <cell r="H243" t="str">
            <v>Deluxe - 1 Person - No Breakfast</v>
          </cell>
          <cell r="I243">
            <v>44680</v>
          </cell>
          <cell r="J243">
            <v>44681</v>
          </cell>
          <cell r="M243">
            <v>659</v>
          </cell>
          <cell r="N243">
            <v>561</v>
          </cell>
          <cell r="O243">
            <v>1</v>
          </cell>
        </row>
        <row r="244">
          <cell r="E244" t="str">
            <v>651-591-2583</v>
          </cell>
          <cell r="G244">
            <v>2002</v>
          </cell>
          <cell r="H244" t="str">
            <v>Deluxe - 1 Person - No Breakfast</v>
          </cell>
          <cell r="I244">
            <v>44759</v>
          </cell>
          <cell r="J244">
            <v>44760</v>
          </cell>
          <cell r="M244">
            <v>670</v>
          </cell>
          <cell r="N244">
            <v>519</v>
          </cell>
          <cell r="O244">
            <v>1</v>
          </cell>
        </row>
        <row r="245">
          <cell r="E245" t="str">
            <v>617-365-2134</v>
          </cell>
          <cell r="G245">
            <v>3003</v>
          </cell>
          <cell r="H245" t="str">
            <v>Superior - 2 Person - No Breakfast</v>
          </cell>
          <cell r="I245">
            <v>44527</v>
          </cell>
          <cell r="J245">
            <v>44533</v>
          </cell>
          <cell r="M245">
            <v>1002</v>
          </cell>
          <cell r="N245">
            <v>53</v>
          </cell>
          <cell r="O245">
            <v>6</v>
          </cell>
        </row>
        <row r="246">
          <cell r="G246">
            <v>2002</v>
          </cell>
          <cell r="H246" t="str">
            <v>Deluxe - 1 Person - No Breakfast</v>
          </cell>
          <cell r="I246">
            <v>44521</v>
          </cell>
          <cell r="J246">
            <v>44525</v>
          </cell>
          <cell r="M246">
            <v>805</v>
          </cell>
          <cell r="N246">
            <v>277</v>
          </cell>
          <cell r="O246">
            <v>4</v>
          </cell>
        </row>
        <row r="247">
          <cell r="E247" t="str">
            <v>410-914-9018</v>
          </cell>
          <cell r="G247" t="str">
            <v>G001D</v>
          </cell>
          <cell r="H247" t="str">
            <v>Sharing - 1 Person - with Breakfast</v>
          </cell>
          <cell r="I247">
            <v>44552</v>
          </cell>
          <cell r="J247">
            <v>44554</v>
          </cell>
          <cell r="M247">
            <v>702</v>
          </cell>
          <cell r="N247">
            <v>483</v>
          </cell>
          <cell r="O247">
            <v>2</v>
          </cell>
        </row>
        <row r="248">
          <cell r="E248" t="str">
            <v>949-867-4077</v>
          </cell>
          <cell r="G248">
            <v>2001</v>
          </cell>
          <cell r="H248" t="str">
            <v>Deluxe - 1 Person - No Breakfast</v>
          </cell>
          <cell r="I248">
            <v>44560</v>
          </cell>
          <cell r="J248">
            <v>44561</v>
          </cell>
          <cell r="M248">
            <v>655</v>
          </cell>
          <cell r="N248">
            <v>576</v>
          </cell>
          <cell r="O248">
            <v>1</v>
          </cell>
        </row>
        <row r="249">
          <cell r="E249" t="str">
            <v>973-245-2133</v>
          </cell>
          <cell r="G249">
            <v>2007</v>
          </cell>
          <cell r="H249" t="str">
            <v>Deluxe - 2 Person - with Breakfast</v>
          </cell>
          <cell r="I249">
            <v>44487</v>
          </cell>
          <cell r="J249">
            <v>44491</v>
          </cell>
          <cell r="M249">
            <v>842</v>
          </cell>
          <cell r="N249">
            <v>229</v>
          </cell>
          <cell r="O249">
            <v>4</v>
          </cell>
        </row>
        <row r="250">
          <cell r="E250" t="str">
            <v>480-293-2882</v>
          </cell>
          <cell r="G250" t="str">
            <v>G001D</v>
          </cell>
          <cell r="H250" t="str">
            <v>Sharing - 1 Person - with Breakfast</v>
          </cell>
          <cell r="I250">
            <v>44729</v>
          </cell>
          <cell r="J250">
            <v>44732</v>
          </cell>
          <cell r="M250">
            <v>726</v>
          </cell>
          <cell r="N250">
            <v>454</v>
          </cell>
          <cell r="O250">
            <v>3</v>
          </cell>
        </row>
        <row r="251">
          <cell r="E251" t="str">
            <v>732-924-7882</v>
          </cell>
          <cell r="G251">
            <v>2008</v>
          </cell>
          <cell r="H251" t="str">
            <v>Deluxe - 2 Person - with Breakfast</v>
          </cell>
          <cell r="I251">
            <v>44669</v>
          </cell>
          <cell r="J251">
            <v>44672</v>
          </cell>
          <cell r="M251">
            <v>782</v>
          </cell>
          <cell r="N251">
            <v>338</v>
          </cell>
          <cell r="O251">
            <v>3</v>
          </cell>
        </row>
        <row r="252">
          <cell r="E252" t="str">
            <v>973-545-7355</v>
          </cell>
          <cell r="G252">
            <v>2009</v>
          </cell>
          <cell r="H252" t="str">
            <v>Deluxe - 2 Person - with Breakfast</v>
          </cell>
          <cell r="I252">
            <v>44798</v>
          </cell>
          <cell r="J252">
            <v>44800</v>
          </cell>
          <cell r="M252">
            <v>740</v>
          </cell>
          <cell r="N252">
            <v>426</v>
          </cell>
          <cell r="O252">
            <v>2</v>
          </cell>
        </row>
        <row r="253">
          <cell r="E253" t="str">
            <v>407-413-4842</v>
          </cell>
          <cell r="G253">
            <v>2006</v>
          </cell>
          <cell r="H253" t="str">
            <v>Deluxe - 1 Person - No Breakfast</v>
          </cell>
          <cell r="I253">
            <v>44667</v>
          </cell>
          <cell r="J253">
            <v>44673</v>
          </cell>
          <cell r="M253">
            <v>895</v>
          </cell>
          <cell r="N253">
            <v>163</v>
          </cell>
          <cell r="O253">
            <v>6</v>
          </cell>
        </row>
        <row r="254">
          <cell r="E254" t="str">
            <v>770-844-3447</v>
          </cell>
          <cell r="G254">
            <v>2009</v>
          </cell>
          <cell r="H254" t="str">
            <v>Deluxe - 2 Person - with Breakfast</v>
          </cell>
          <cell r="I254">
            <v>44632</v>
          </cell>
          <cell r="J254">
            <v>44634</v>
          </cell>
          <cell r="M254">
            <v>737</v>
          </cell>
          <cell r="N254">
            <v>437</v>
          </cell>
          <cell r="O254">
            <v>2</v>
          </cell>
        </row>
        <row r="255">
          <cell r="E255" t="str">
            <v>410-473-1708</v>
          </cell>
          <cell r="G255" t="str">
            <v>G001C</v>
          </cell>
          <cell r="H255" t="str">
            <v>Sharing - 1 Person - with Breakfast</v>
          </cell>
          <cell r="I255">
            <v>44679</v>
          </cell>
          <cell r="J255">
            <v>44680</v>
          </cell>
          <cell r="M255">
            <v>673</v>
          </cell>
          <cell r="N255">
            <v>513</v>
          </cell>
          <cell r="O255">
            <v>1</v>
          </cell>
        </row>
        <row r="256">
          <cell r="E256" t="str">
            <v>719-853-3600</v>
          </cell>
          <cell r="G256">
            <v>3001</v>
          </cell>
          <cell r="H256" t="str">
            <v>Superior - 2 Person - No Breakfast</v>
          </cell>
          <cell r="I256">
            <v>44621</v>
          </cell>
          <cell r="J256">
            <v>44624</v>
          </cell>
          <cell r="M256">
            <v>780</v>
          </cell>
          <cell r="N256">
            <v>344</v>
          </cell>
          <cell r="O256">
            <v>3</v>
          </cell>
        </row>
        <row r="257">
          <cell r="E257" t="str">
            <v>507-210-3510</v>
          </cell>
          <cell r="G257">
            <v>3004</v>
          </cell>
          <cell r="H257" t="str">
            <v>Superior - 2 Person - with Breakfast</v>
          </cell>
          <cell r="I257">
            <v>44708</v>
          </cell>
          <cell r="J257">
            <v>44714</v>
          </cell>
          <cell r="M257">
            <v>1072</v>
          </cell>
          <cell r="N257">
            <v>28</v>
          </cell>
          <cell r="O257">
            <v>6</v>
          </cell>
        </row>
        <row r="258">
          <cell r="G258" t="str">
            <v>G001A</v>
          </cell>
          <cell r="H258" t="str">
            <v>Sharing - 1 Person - with Breakfast</v>
          </cell>
          <cell r="I258">
            <v>44538</v>
          </cell>
          <cell r="J258">
            <v>44543</v>
          </cell>
          <cell r="M258">
            <v>813</v>
          </cell>
          <cell r="N258">
            <v>260</v>
          </cell>
          <cell r="O258">
            <v>5</v>
          </cell>
        </row>
        <row r="259">
          <cell r="G259">
            <v>2002</v>
          </cell>
          <cell r="H259" t="str">
            <v>Deluxe - 1 Person - No Breakfast</v>
          </cell>
          <cell r="I259">
            <v>44722</v>
          </cell>
          <cell r="J259">
            <v>44723</v>
          </cell>
          <cell r="M259">
            <v>664</v>
          </cell>
          <cell r="N259">
            <v>541</v>
          </cell>
          <cell r="O259">
            <v>1</v>
          </cell>
        </row>
        <row r="260">
          <cell r="E260" t="str">
            <v>504-621-8927</v>
          </cell>
          <cell r="G260">
            <v>2010</v>
          </cell>
          <cell r="H260" t="str">
            <v>Deluxe - 2 Person - with Breakfast</v>
          </cell>
          <cell r="I260">
            <v>44513</v>
          </cell>
          <cell r="J260">
            <v>44514</v>
          </cell>
          <cell r="M260">
            <v>668</v>
          </cell>
          <cell r="N260">
            <v>525</v>
          </cell>
          <cell r="O260">
            <v>1</v>
          </cell>
        </row>
        <row r="261">
          <cell r="E261" t="str">
            <v>732-730-2692</v>
          </cell>
          <cell r="G261">
            <v>2004</v>
          </cell>
          <cell r="H261" t="str">
            <v>Deluxe - 1 Person - No Breakfast</v>
          </cell>
          <cell r="I261">
            <v>44763</v>
          </cell>
          <cell r="J261">
            <v>44764</v>
          </cell>
          <cell r="M261">
            <v>675</v>
          </cell>
          <cell r="N261">
            <v>509</v>
          </cell>
          <cell r="O261">
            <v>1</v>
          </cell>
        </row>
        <row r="262">
          <cell r="E262" t="str">
            <v>916-920-3571</v>
          </cell>
          <cell r="G262">
            <v>2008</v>
          </cell>
          <cell r="H262" t="str">
            <v>Deluxe - 2 Person - with Breakfast</v>
          </cell>
          <cell r="I262">
            <v>44681</v>
          </cell>
          <cell r="J262">
            <v>44684</v>
          </cell>
          <cell r="M262">
            <v>758</v>
          </cell>
          <cell r="N262">
            <v>400</v>
          </cell>
          <cell r="O262">
            <v>3</v>
          </cell>
        </row>
        <row r="263">
          <cell r="E263" t="str">
            <v>321-749-4981</v>
          </cell>
          <cell r="G263">
            <v>3001</v>
          </cell>
          <cell r="H263" t="str">
            <v>Superior - 2 Person - No Breakfast</v>
          </cell>
          <cell r="I263">
            <v>44479</v>
          </cell>
          <cell r="J263">
            <v>44486</v>
          </cell>
          <cell r="M263">
            <v>1125</v>
          </cell>
          <cell r="N263">
            <v>17</v>
          </cell>
          <cell r="O263">
            <v>7</v>
          </cell>
        </row>
        <row r="264">
          <cell r="E264" t="str">
            <v>305-988-4162</v>
          </cell>
          <cell r="G264">
            <v>2001</v>
          </cell>
          <cell r="H264" t="str">
            <v>Deluxe - 1 Person - No Breakfast</v>
          </cell>
          <cell r="I264">
            <v>44621</v>
          </cell>
          <cell r="J264">
            <v>44625</v>
          </cell>
          <cell r="M264">
            <v>800</v>
          </cell>
          <cell r="N264">
            <v>292</v>
          </cell>
          <cell r="O264">
            <v>4</v>
          </cell>
        </row>
        <row r="265">
          <cell r="E265" t="str">
            <v>508-769-5250</v>
          </cell>
          <cell r="G265">
            <v>2004</v>
          </cell>
          <cell r="H265" t="str">
            <v>Deluxe - 1 Person - No Breakfast</v>
          </cell>
          <cell r="I265">
            <v>44606</v>
          </cell>
          <cell r="J265">
            <v>44610</v>
          </cell>
          <cell r="M265">
            <v>810</v>
          </cell>
          <cell r="N265">
            <v>266</v>
          </cell>
          <cell r="O265">
            <v>4</v>
          </cell>
        </row>
        <row r="266">
          <cell r="E266" t="str">
            <v>626-636-4117</v>
          </cell>
          <cell r="G266">
            <v>2002</v>
          </cell>
          <cell r="H266" t="str">
            <v>Deluxe - 1 Person - No Breakfast</v>
          </cell>
          <cell r="I266">
            <v>44513</v>
          </cell>
          <cell r="J266">
            <v>44517</v>
          </cell>
          <cell r="M266">
            <v>790</v>
          </cell>
          <cell r="N266">
            <v>322</v>
          </cell>
          <cell r="O266">
            <v>4</v>
          </cell>
        </row>
        <row r="267">
          <cell r="E267" t="str">
            <v>847-979-9545</v>
          </cell>
          <cell r="G267" t="str">
            <v>G001D</v>
          </cell>
          <cell r="H267" t="str">
            <v>Sharing - 1 Person - with Breakfast</v>
          </cell>
          <cell r="I267">
            <v>44638</v>
          </cell>
          <cell r="J267">
            <v>44644</v>
          </cell>
          <cell r="M267">
            <v>841</v>
          </cell>
          <cell r="N267">
            <v>231</v>
          </cell>
          <cell r="O267">
            <v>6</v>
          </cell>
        </row>
        <row r="268">
          <cell r="E268" t="str">
            <v>336-243-5659</v>
          </cell>
          <cell r="G268">
            <v>2001</v>
          </cell>
          <cell r="H268" t="str">
            <v>Deluxe - 1 Person - No Breakfast</v>
          </cell>
          <cell r="I268">
            <v>44781</v>
          </cell>
          <cell r="J268">
            <v>44782</v>
          </cell>
          <cell r="M268">
            <v>672</v>
          </cell>
          <cell r="N268">
            <v>515</v>
          </cell>
          <cell r="O268">
            <v>1</v>
          </cell>
        </row>
        <row r="269">
          <cell r="E269" t="str">
            <v>650-528-5783</v>
          </cell>
          <cell r="G269" t="str">
            <v>G001F</v>
          </cell>
          <cell r="H269" t="str">
            <v>Sharing - 1 Person - with Breakfast</v>
          </cell>
          <cell r="I269">
            <v>44614</v>
          </cell>
          <cell r="J269">
            <v>44618</v>
          </cell>
          <cell r="M269">
            <v>782</v>
          </cell>
          <cell r="N269">
            <v>338</v>
          </cell>
          <cell r="O269">
            <v>4</v>
          </cell>
        </row>
        <row r="270">
          <cell r="E270" t="str">
            <v>626-572-1096</v>
          </cell>
          <cell r="G270" t="str">
            <v>G001F</v>
          </cell>
          <cell r="H270" t="str">
            <v>Sharing - 1 Person - with Breakfast</v>
          </cell>
          <cell r="I270">
            <v>44603</v>
          </cell>
          <cell r="J270">
            <v>44609</v>
          </cell>
          <cell r="M270">
            <v>835</v>
          </cell>
          <cell r="N270">
            <v>243</v>
          </cell>
          <cell r="O270">
            <v>6</v>
          </cell>
        </row>
        <row r="271">
          <cell r="E271" t="str">
            <v>973-767-3008</v>
          </cell>
          <cell r="G271" t="str">
            <v>G001E</v>
          </cell>
          <cell r="H271" t="str">
            <v>Sharing - 1 Person - with Breakfast</v>
          </cell>
          <cell r="I271">
            <v>44812</v>
          </cell>
          <cell r="J271">
            <v>44819</v>
          </cell>
          <cell r="M271">
            <v>919</v>
          </cell>
          <cell r="N271">
            <v>108</v>
          </cell>
          <cell r="O271">
            <v>7</v>
          </cell>
        </row>
        <row r="272">
          <cell r="E272" t="str">
            <v>321-518-5938</v>
          </cell>
          <cell r="G272">
            <v>2009</v>
          </cell>
          <cell r="H272" t="str">
            <v>Deluxe - 2 Person - with Breakfast</v>
          </cell>
          <cell r="I272">
            <v>44717</v>
          </cell>
          <cell r="J272">
            <v>44724</v>
          </cell>
          <cell r="M272">
            <v>1062</v>
          </cell>
          <cell r="N272">
            <v>42</v>
          </cell>
          <cell r="O272">
            <v>7</v>
          </cell>
        </row>
        <row r="273">
          <cell r="E273" t="str">
            <v>386-526-7800</v>
          </cell>
          <cell r="G273">
            <v>2003</v>
          </cell>
          <cell r="H273" t="str">
            <v>Deluxe - 1 Person - No Breakfast</v>
          </cell>
          <cell r="I273">
            <v>44831</v>
          </cell>
          <cell r="J273">
            <v>44832</v>
          </cell>
          <cell r="M273">
            <v>662</v>
          </cell>
          <cell r="N273">
            <v>549</v>
          </cell>
          <cell r="O273">
            <v>1</v>
          </cell>
        </row>
        <row r="274">
          <cell r="E274" t="str">
            <v>847-633-3216</v>
          </cell>
          <cell r="G274">
            <v>3003</v>
          </cell>
          <cell r="H274" t="str">
            <v>Superior - 2 Person - No Breakfast</v>
          </cell>
          <cell r="I274">
            <v>44641</v>
          </cell>
          <cell r="J274">
            <v>44642</v>
          </cell>
          <cell r="M274">
            <v>657</v>
          </cell>
          <cell r="N274">
            <v>569</v>
          </cell>
          <cell r="O274">
            <v>1</v>
          </cell>
        </row>
        <row r="275">
          <cell r="E275" t="str">
            <v>617-365-2134</v>
          </cell>
          <cell r="G275">
            <v>2001</v>
          </cell>
          <cell r="H275" t="str">
            <v>Deluxe - 1 Person - No Breakfast</v>
          </cell>
          <cell r="I275">
            <v>44517</v>
          </cell>
          <cell r="J275">
            <v>44523</v>
          </cell>
          <cell r="M275">
            <v>902</v>
          </cell>
          <cell r="N275">
            <v>149</v>
          </cell>
          <cell r="O275">
            <v>6</v>
          </cell>
        </row>
        <row r="276">
          <cell r="E276" t="str">
            <v>305-385-9695</v>
          </cell>
          <cell r="G276">
            <v>3003</v>
          </cell>
          <cell r="H276" t="str">
            <v>Superior - 2 Person - No Breakfast</v>
          </cell>
          <cell r="I276">
            <v>44497</v>
          </cell>
          <cell r="J276">
            <v>44502</v>
          </cell>
          <cell r="M276">
            <v>895</v>
          </cell>
          <cell r="N276">
            <v>163</v>
          </cell>
          <cell r="O276">
            <v>5</v>
          </cell>
        </row>
        <row r="277">
          <cell r="E277" t="str">
            <v>603-315-6839</v>
          </cell>
          <cell r="G277">
            <v>2008</v>
          </cell>
          <cell r="H277" t="str">
            <v>Deluxe - 2 Person - with Breakfast</v>
          </cell>
          <cell r="I277">
            <v>44715</v>
          </cell>
          <cell r="J277">
            <v>44718</v>
          </cell>
          <cell r="M277">
            <v>778</v>
          </cell>
          <cell r="N277">
            <v>350</v>
          </cell>
          <cell r="O277">
            <v>3</v>
          </cell>
        </row>
        <row r="278">
          <cell r="E278" t="str">
            <v>617-399-5124</v>
          </cell>
          <cell r="G278">
            <v>2002</v>
          </cell>
          <cell r="H278" t="str">
            <v>Deluxe - 1 Person - No Breakfast</v>
          </cell>
          <cell r="I278">
            <v>44654</v>
          </cell>
          <cell r="J278">
            <v>44661</v>
          </cell>
          <cell r="M278">
            <v>970</v>
          </cell>
          <cell r="N278">
            <v>80</v>
          </cell>
          <cell r="O278">
            <v>7</v>
          </cell>
        </row>
        <row r="279">
          <cell r="E279" t="str">
            <v>314-359-9566</v>
          </cell>
          <cell r="G279">
            <v>2001</v>
          </cell>
          <cell r="H279" t="str">
            <v>Deluxe - 1 Person - No Breakfast</v>
          </cell>
          <cell r="I279">
            <v>44637</v>
          </cell>
          <cell r="J279">
            <v>44638</v>
          </cell>
          <cell r="M279">
            <v>671</v>
          </cell>
          <cell r="N279">
            <v>517</v>
          </cell>
          <cell r="O279">
            <v>1</v>
          </cell>
        </row>
        <row r="280">
          <cell r="E280" t="str">
            <v>714-584-2237</v>
          </cell>
          <cell r="G280" t="str">
            <v>G001F</v>
          </cell>
          <cell r="H280" t="str">
            <v>Sharing - 1 Person - with Breakfast</v>
          </cell>
          <cell r="I280">
            <v>44525</v>
          </cell>
          <cell r="J280">
            <v>44534</v>
          </cell>
          <cell r="M280">
            <v>1023</v>
          </cell>
          <cell r="N280">
            <v>49</v>
          </cell>
          <cell r="O280">
            <v>9</v>
          </cell>
        </row>
        <row r="281">
          <cell r="E281" t="str">
            <v>916-591-3277</v>
          </cell>
          <cell r="G281" t="str">
            <v>G001F</v>
          </cell>
          <cell r="H281" t="str">
            <v>Sharing - 1 Person - with Breakfast</v>
          </cell>
          <cell r="I281">
            <v>44652</v>
          </cell>
          <cell r="J281">
            <v>44654</v>
          </cell>
          <cell r="M281">
            <v>686</v>
          </cell>
          <cell r="N281">
            <v>500</v>
          </cell>
          <cell r="O281">
            <v>2</v>
          </cell>
        </row>
        <row r="282">
          <cell r="E282" t="str">
            <v>410-655-8723</v>
          </cell>
          <cell r="G282">
            <v>2005</v>
          </cell>
          <cell r="H282" t="str">
            <v>Deluxe - 1 Person - No Breakfast</v>
          </cell>
          <cell r="I282">
            <v>44660</v>
          </cell>
          <cell r="J282">
            <v>44665</v>
          </cell>
          <cell r="M282">
            <v>855</v>
          </cell>
          <cell r="N282">
            <v>203</v>
          </cell>
          <cell r="O282">
            <v>5</v>
          </cell>
        </row>
        <row r="283">
          <cell r="E283" t="str">
            <v>323-453-2780</v>
          </cell>
          <cell r="G283" t="str">
            <v>G001B</v>
          </cell>
          <cell r="H283" t="str">
            <v>Sharing - 1 Person - with Breakfast</v>
          </cell>
          <cell r="I283">
            <v>44745</v>
          </cell>
          <cell r="J283">
            <v>44752</v>
          </cell>
          <cell r="M283">
            <v>908</v>
          </cell>
          <cell r="N283">
            <v>131</v>
          </cell>
          <cell r="O283">
            <v>7</v>
          </cell>
        </row>
        <row r="284">
          <cell r="E284" t="str">
            <v>510-677-9785</v>
          </cell>
          <cell r="G284">
            <v>2005</v>
          </cell>
          <cell r="H284" t="str">
            <v>Deluxe - 1 Person - No Breakfast</v>
          </cell>
          <cell r="I284">
            <v>44581</v>
          </cell>
          <cell r="J284">
            <v>44587</v>
          </cell>
          <cell r="M284">
            <v>890</v>
          </cell>
          <cell r="N284">
            <v>173</v>
          </cell>
          <cell r="O284">
            <v>6</v>
          </cell>
        </row>
        <row r="285">
          <cell r="E285" t="str">
            <v>808-315-3077</v>
          </cell>
          <cell r="G285" t="str">
            <v>G001C</v>
          </cell>
          <cell r="H285" t="str">
            <v>Sharing - 1 Person - with Breakfast</v>
          </cell>
          <cell r="I285">
            <v>44633</v>
          </cell>
          <cell r="J285">
            <v>44635</v>
          </cell>
          <cell r="M285">
            <v>695</v>
          </cell>
          <cell r="N285">
            <v>491</v>
          </cell>
          <cell r="O285">
            <v>2</v>
          </cell>
        </row>
        <row r="286">
          <cell r="E286" t="str">
            <v>415-767-6596</v>
          </cell>
          <cell r="G286">
            <v>2007</v>
          </cell>
          <cell r="H286" t="str">
            <v>Deluxe - 2 Person - with Breakfast</v>
          </cell>
          <cell r="I286">
            <v>44762</v>
          </cell>
          <cell r="J286">
            <v>44763</v>
          </cell>
          <cell r="M286">
            <v>654</v>
          </cell>
          <cell r="N286">
            <v>579</v>
          </cell>
          <cell r="O286">
            <v>1</v>
          </cell>
        </row>
        <row r="287">
          <cell r="E287" t="str">
            <v>321-749-4981</v>
          </cell>
          <cell r="G287">
            <v>3005</v>
          </cell>
          <cell r="H287" t="str">
            <v>Superior - 2 Person - with Breakfast</v>
          </cell>
          <cell r="I287">
            <v>44809</v>
          </cell>
          <cell r="J287">
            <v>44816</v>
          </cell>
          <cell r="M287">
            <v>1225</v>
          </cell>
          <cell r="N287">
            <v>11</v>
          </cell>
          <cell r="O287">
            <v>7</v>
          </cell>
        </row>
        <row r="288">
          <cell r="E288" t="str">
            <v>415-331-9634</v>
          </cell>
          <cell r="G288">
            <v>3002</v>
          </cell>
          <cell r="H288" t="str">
            <v>Superior - 2 Person - No Breakfast</v>
          </cell>
          <cell r="I288">
            <v>44781</v>
          </cell>
          <cell r="J288">
            <v>44782</v>
          </cell>
          <cell r="M288">
            <v>656</v>
          </cell>
          <cell r="N288">
            <v>573</v>
          </cell>
          <cell r="O288">
            <v>1</v>
          </cell>
        </row>
        <row r="289">
          <cell r="E289" t="str">
            <v>207-458-9196</v>
          </cell>
          <cell r="G289">
            <v>2004</v>
          </cell>
          <cell r="H289" t="str">
            <v>Deluxe - 1 Person - No Breakfast</v>
          </cell>
          <cell r="I289">
            <v>44521</v>
          </cell>
          <cell r="J289">
            <v>44523</v>
          </cell>
          <cell r="M289">
            <v>719</v>
          </cell>
          <cell r="N289">
            <v>462</v>
          </cell>
          <cell r="O289">
            <v>2</v>
          </cell>
        </row>
        <row r="290">
          <cell r="E290" t="str">
            <v>714-771-3880</v>
          </cell>
          <cell r="G290">
            <v>3005</v>
          </cell>
          <cell r="H290" t="str">
            <v>Superior - 2 Person - with Breakfast</v>
          </cell>
          <cell r="I290">
            <v>44805</v>
          </cell>
          <cell r="J290">
            <v>44809</v>
          </cell>
          <cell r="M290">
            <v>866</v>
          </cell>
          <cell r="N290">
            <v>185</v>
          </cell>
          <cell r="O290">
            <v>4</v>
          </cell>
        </row>
        <row r="291">
          <cell r="E291" t="str">
            <v>810-292-9388</v>
          </cell>
          <cell r="G291">
            <v>2008</v>
          </cell>
          <cell r="H291" t="str">
            <v>Deluxe - 2 Person - with Breakfast</v>
          </cell>
          <cell r="I291">
            <v>44587</v>
          </cell>
          <cell r="J291">
            <v>44594</v>
          </cell>
          <cell r="M291">
            <v>1071</v>
          </cell>
          <cell r="N291">
            <v>30</v>
          </cell>
          <cell r="O291">
            <v>7</v>
          </cell>
        </row>
        <row r="292">
          <cell r="E292" t="str">
            <v>973-852-2736</v>
          </cell>
          <cell r="G292">
            <v>2005</v>
          </cell>
          <cell r="H292" t="str">
            <v>Deluxe - 1 Person - No Breakfast</v>
          </cell>
          <cell r="I292">
            <v>44705</v>
          </cell>
          <cell r="J292">
            <v>44707</v>
          </cell>
          <cell r="M292">
            <v>722</v>
          </cell>
          <cell r="N292">
            <v>459</v>
          </cell>
          <cell r="O292">
            <v>2</v>
          </cell>
        </row>
        <row r="293">
          <cell r="E293" t="str">
            <v>808-315-3077</v>
          </cell>
          <cell r="G293">
            <v>3004</v>
          </cell>
          <cell r="H293" t="str">
            <v>Superior - 2 Person - with Breakfast</v>
          </cell>
          <cell r="I293">
            <v>44525</v>
          </cell>
          <cell r="J293">
            <v>44531</v>
          </cell>
          <cell r="M293">
            <v>1063</v>
          </cell>
          <cell r="N293">
            <v>41</v>
          </cell>
          <cell r="O293">
            <v>6</v>
          </cell>
        </row>
        <row r="294">
          <cell r="E294" t="str">
            <v>714-584-2237</v>
          </cell>
          <cell r="G294">
            <v>3004</v>
          </cell>
          <cell r="H294" t="str">
            <v>Superior - 2 Person - with Breakfast</v>
          </cell>
          <cell r="I294">
            <v>44596</v>
          </cell>
          <cell r="J294">
            <v>44601</v>
          </cell>
          <cell r="M294">
            <v>961</v>
          </cell>
          <cell r="N294">
            <v>92</v>
          </cell>
          <cell r="O294">
            <v>5</v>
          </cell>
        </row>
        <row r="295">
          <cell r="E295" t="str">
            <v>973-354-2040</v>
          </cell>
          <cell r="G295" t="str">
            <v>G001B</v>
          </cell>
          <cell r="H295" t="str">
            <v>Sharing - 1 Person - with Breakfast</v>
          </cell>
          <cell r="I295">
            <v>44719</v>
          </cell>
          <cell r="J295">
            <v>44723</v>
          </cell>
          <cell r="M295">
            <v>805</v>
          </cell>
          <cell r="N295">
            <v>277</v>
          </cell>
          <cell r="O295">
            <v>4</v>
          </cell>
        </row>
        <row r="296">
          <cell r="E296" t="str">
            <v>810-292-9388</v>
          </cell>
          <cell r="G296">
            <v>2001</v>
          </cell>
          <cell r="H296" t="str">
            <v>Deluxe - 1 Person - No Breakfast</v>
          </cell>
          <cell r="I296">
            <v>44699</v>
          </cell>
          <cell r="J296">
            <v>44701</v>
          </cell>
          <cell r="M296">
            <v>720</v>
          </cell>
          <cell r="N296">
            <v>461</v>
          </cell>
          <cell r="O296">
            <v>2</v>
          </cell>
        </row>
        <row r="297">
          <cell r="E297" t="str">
            <v>386-248-4118</v>
          </cell>
          <cell r="G297">
            <v>3002</v>
          </cell>
          <cell r="H297" t="str">
            <v>Superior - 2 Person - No Breakfast</v>
          </cell>
          <cell r="I297">
            <v>44515</v>
          </cell>
          <cell r="J297">
            <v>44519</v>
          </cell>
          <cell r="M297">
            <v>860</v>
          </cell>
          <cell r="N297">
            <v>193</v>
          </cell>
          <cell r="O297">
            <v>4</v>
          </cell>
        </row>
        <row r="298">
          <cell r="E298" t="str">
            <v>269-756-7222</v>
          </cell>
          <cell r="G298">
            <v>3001</v>
          </cell>
          <cell r="H298" t="str">
            <v>Superior - 2 Person - No Breakfast</v>
          </cell>
          <cell r="I298">
            <v>44597</v>
          </cell>
          <cell r="J298">
            <v>44599</v>
          </cell>
          <cell r="M298">
            <v>749</v>
          </cell>
          <cell r="N298">
            <v>407</v>
          </cell>
          <cell r="O298">
            <v>2</v>
          </cell>
        </row>
        <row r="299">
          <cell r="E299" t="str">
            <v>973-943-3423</v>
          </cell>
          <cell r="G299">
            <v>2006</v>
          </cell>
          <cell r="H299" t="str">
            <v>Deluxe - 1 Person - No Breakfast</v>
          </cell>
          <cell r="I299">
            <v>44704</v>
          </cell>
          <cell r="J299">
            <v>44707</v>
          </cell>
          <cell r="M299">
            <v>778</v>
          </cell>
          <cell r="N299">
            <v>350</v>
          </cell>
          <cell r="O299">
            <v>3</v>
          </cell>
        </row>
        <row r="300">
          <cell r="E300" t="str">
            <v>909-993-3242</v>
          </cell>
          <cell r="G300">
            <v>2003</v>
          </cell>
          <cell r="H300" t="str">
            <v>Deluxe - 1 Person - No Breakfast</v>
          </cell>
          <cell r="I300">
            <v>44736</v>
          </cell>
          <cell r="J300">
            <v>44742</v>
          </cell>
          <cell r="M300">
            <v>884</v>
          </cell>
          <cell r="N300">
            <v>180</v>
          </cell>
          <cell r="O300">
            <v>6</v>
          </cell>
        </row>
        <row r="301">
          <cell r="E301" t="str">
            <v>337-515-1438</v>
          </cell>
          <cell r="G301" t="str">
            <v>G001B</v>
          </cell>
          <cell r="H301" t="str">
            <v>Sharing - 1 Person - with Breakfast</v>
          </cell>
          <cell r="I301">
            <v>44810</v>
          </cell>
          <cell r="J301">
            <v>44815</v>
          </cell>
          <cell r="M301">
            <v>802</v>
          </cell>
          <cell r="N301">
            <v>286</v>
          </cell>
          <cell r="O301">
            <v>5</v>
          </cell>
        </row>
        <row r="302">
          <cell r="E302" t="str">
            <v>410-665-4903</v>
          </cell>
          <cell r="G302">
            <v>2002</v>
          </cell>
          <cell r="H302" t="str">
            <v>Deluxe - 1 Person - No Breakfast</v>
          </cell>
          <cell r="I302">
            <v>44497</v>
          </cell>
          <cell r="J302">
            <v>44500</v>
          </cell>
          <cell r="M302">
            <v>768</v>
          </cell>
          <cell r="N302">
            <v>380</v>
          </cell>
          <cell r="O302">
            <v>3</v>
          </cell>
        </row>
        <row r="303">
          <cell r="E303" t="str">
            <v>415-315-2761</v>
          </cell>
          <cell r="G303" t="str">
            <v>G001B</v>
          </cell>
          <cell r="H303" t="str">
            <v>Sharing - 1 Person - with Breakfast</v>
          </cell>
          <cell r="I303">
            <v>44621</v>
          </cell>
          <cell r="J303">
            <v>44622</v>
          </cell>
          <cell r="M303">
            <v>664</v>
          </cell>
          <cell r="N303">
            <v>541</v>
          </cell>
          <cell r="O303">
            <v>1</v>
          </cell>
        </row>
        <row r="304">
          <cell r="E304" t="str">
            <v>323-453-2780</v>
          </cell>
          <cell r="G304" t="str">
            <v>G001B</v>
          </cell>
          <cell r="H304" t="str">
            <v>Sharing - 1 Person - with Breakfast</v>
          </cell>
          <cell r="I304">
            <v>44778</v>
          </cell>
          <cell r="J304">
            <v>44780</v>
          </cell>
          <cell r="M304">
            <v>689</v>
          </cell>
          <cell r="N304">
            <v>497</v>
          </cell>
          <cell r="O304">
            <v>2</v>
          </cell>
        </row>
        <row r="305">
          <cell r="E305" t="str">
            <v>973-649-2922</v>
          </cell>
          <cell r="G305" t="str">
            <v>G001B</v>
          </cell>
          <cell r="H305" t="str">
            <v>Sharing - 1 Person - with Breakfast</v>
          </cell>
          <cell r="I305">
            <v>44567</v>
          </cell>
          <cell r="J305">
            <v>44573</v>
          </cell>
          <cell r="M305">
            <v>850</v>
          </cell>
          <cell r="N305">
            <v>214</v>
          </cell>
          <cell r="O305">
            <v>6</v>
          </cell>
        </row>
        <row r="306">
          <cell r="E306" t="str">
            <v>510-955-3016</v>
          </cell>
          <cell r="G306" t="str">
            <v>G001E</v>
          </cell>
          <cell r="H306" t="str">
            <v>Sharing - 1 Person - with Breakfast</v>
          </cell>
          <cell r="I306">
            <v>44526</v>
          </cell>
          <cell r="J306">
            <v>44535</v>
          </cell>
          <cell r="M306">
            <v>1024</v>
          </cell>
          <cell r="N306">
            <v>48</v>
          </cell>
          <cell r="O306">
            <v>9</v>
          </cell>
        </row>
        <row r="307">
          <cell r="E307" t="str">
            <v>919-623-2524</v>
          </cell>
          <cell r="G307">
            <v>2001</v>
          </cell>
          <cell r="H307" t="str">
            <v>Deluxe - 1 Person - No Breakfast</v>
          </cell>
          <cell r="I307">
            <v>44786</v>
          </cell>
          <cell r="J307">
            <v>44792</v>
          </cell>
          <cell r="M307">
            <v>909</v>
          </cell>
          <cell r="N307">
            <v>128</v>
          </cell>
          <cell r="O307">
            <v>6</v>
          </cell>
        </row>
        <row r="308">
          <cell r="E308" t="str">
            <v>973-544-2677</v>
          </cell>
          <cell r="G308">
            <v>3005</v>
          </cell>
          <cell r="H308" t="str">
            <v>Superior - 2 Person - with Breakfast</v>
          </cell>
          <cell r="I308">
            <v>44774</v>
          </cell>
          <cell r="J308">
            <v>44779</v>
          </cell>
          <cell r="M308">
            <v>963</v>
          </cell>
          <cell r="N308">
            <v>88</v>
          </cell>
          <cell r="O308">
            <v>5</v>
          </cell>
        </row>
        <row r="309">
          <cell r="E309" t="str">
            <v>908-877-6135</v>
          </cell>
          <cell r="G309" t="str">
            <v>G001F</v>
          </cell>
          <cell r="H309" t="str">
            <v>Sharing - 1 Person - with Breakfast</v>
          </cell>
          <cell r="I309">
            <v>44776</v>
          </cell>
          <cell r="J309">
            <v>44780</v>
          </cell>
          <cell r="M309">
            <v>803</v>
          </cell>
          <cell r="N309">
            <v>283</v>
          </cell>
          <cell r="O309">
            <v>4</v>
          </cell>
        </row>
        <row r="310">
          <cell r="E310" t="str">
            <v>732-628-9909</v>
          </cell>
          <cell r="G310">
            <v>3003</v>
          </cell>
          <cell r="H310" t="str">
            <v>Superior - 2 Person - No Breakfast</v>
          </cell>
          <cell r="I310">
            <v>44775</v>
          </cell>
          <cell r="J310">
            <v>44778</v>
          </cell>
          <cell r="M310">
            <v>785</v>
          </cell>
          <cell r="N310">
            <v>332</v>
          </cell>
          <cell r="O310">
            <v>3</v>
          </cell>
        </row>
        <row r="311">
          <cell r="E311" t="str">
            <v>785-463-7829</v>
          </cell>
          <cell r="G311">
            <v>2008</v>
          </cell>
          <cell r="H311" t="str">
            <v>Deluxe - 2 Person - with Breakfast</v>
          </cell>
          <cell r="I311">
            <v>44556</v>
          </cell>
          <cell r="J311">
            <v>44559</v>
          </cell>
          <cell r="M311">
            <v>770</v>
          </cell>
          <cell r="N311">
            <v>376</v>
          </cell>
          <cell r="O311">
            <v>3</v>
          </cell>
        </row>
        <row r="312">
          <cell r="G312">
            <v>3003</v>
          </cell>
          <cell r="H312" t="str">
            <v>Superior - 2 Person - No Breakfast</v>
          </cell>
          <cell r="I312">
            <v>44652</v>
          </cell>
          <cell r="J312">
            <v>44658</v>
          </cell>
          <cell r="M312">
            <v>1001</v>
          </cell>
          <cell r="N312">
            <v>54</v>
          </cell>
          <cell r="O312">
            <v>6</v>
          </cell>
        </row>
        <row r="313">
          <cell r="E313" t="str">
            <v>810-292-9388</v>
          </cell>
          <cell r="G313">
            <v>2004</v>
          </cell>
          <cell r="H313" t="str">
            <v>Deluxe - 1 Person - No Breakfast</v>
          </cell>
          <cell r="I313">
            <v>44754</v>
          </cell>
          <cell r="J313">
            <v>44759</v>
          </cell>
          <cell r="M313">
            <v>857</v>
          </cell>
          <cell r="N313">
            <v>199</v>
          </cell>
          <cell r="O313">
            <v>5</v>
          </cell>
        </row>
        <row r="314">
          <cell r="G314" t="str">
            <v>G001F</v>
          </cell>
          <cell r="H314" t="str">
            <v>Sharing - 1 Person - with Breakfast</v>
          </cell>
          <cell r="I314">
            <v>44681</v>
          </cell>
          <cell r="J314">
            <v>44683</v>
          </cell>
          <cell r="M314">
            <v>703</v>
          </cell>
          <cell r="N314">
            <v>481</v>
          </cell>
          <cell r="O314">
            <v>2</v>
          </cell>
        </row>
        <row r="315">
          <cell r="E315" t="str">
            <v>337-740-9323</v>
          </cell>
          <cell r="G315">
            <v>3001</v>
          </cell>
          <cell r="H315" t="str">
            <v>Superior - 2 Person - No Breakfast</v>
          </cell>
          <cell r="I315">
            <v>44790</v>
          </cell>
          <cell r="J315">
            <v>44792</v>
          </cell>
          <cell r="M315">
            <v>747</v>
          </cell>
          <cell r="N315">
            <v>409</v>
          </cell>
          <cell r="O315">
            <v>2</v>
          </cell>
        </row>
        <row r="316">
          <cell r="E316" t="str">
            <v>602-919-4211</v>
          </cell>
          <cell r="G316">
            <v>2007</v>
          </cell>
          <cell r="H316" t="str">
            <v>Deluxe - 2 Person - with Breakfast</v>
          </cell>
          <cell r="I316">
            <v>44555</v>
          </cell>
          <cell r="J316">
            <v>44561</v>
          </cell>
          <cell r="M316">
            <v>972</v>
          </cell>
          <cell r="N316">
            <v>76</v>
          </cell>
          <cell r="O316">
            <v>6</v>
          </cell>
        </row>
        <row r="317">
          <cell r="E317" t="str">
            <v>517-499-2322</v>
          </cell>
          <cell r="G317">
            <v>2001</v>
          </cell>
          <cell r="H317" t="str">
            <v>Deluxe - 1 Person - No Breakfast</v>
          </cell>
          <cell r="I317">
            <v>44568</v>
          </cell>
          <cell r="J317">
            <v>44575</v>
          </cell>
          <cell r="M317">
            <v>971</v>
          </cell>
          <cell r="N317">
            <v>78</v>
          </cell>
          <cell r="O317">
            <v>7</v>
          </cell>
        </row>
        <row r="318">
          <cell r="E318" t="str">
            <v>916-591-3277</v>
          </cell>
          <cell r="G318">
            <v>2006</v>
          </cell>
          <cell r="H318" t="str">
            <v>Deluxe - 1 Person - No Breakfast</v>
          </cell>
          <cell r="I318">
            <v>44570</v>
          </cell>
          <cell r="J318">
            <v>44576</v>
          </cell>
          <cell r="M318">
            <v>889</v>
          </cell>
          <cell r="N318">
            <v>175</v>
          </cell>
          <cell r="O318">
            <v>6</v>
          </cell>
        </row>
        <row r="319">
          <cell r="E319" t="str">
            <v>785-629-8542</v>
          </cell>
          <cell r="G319">
            <v>2008</v>
          </cell>
          <cell r="H319" t="str">
            <v>Deluxe - 2 Person - with Breakfast</v>
          </cell>
          <cell r="I319">
            <v>44547</v>
          </cell>
          <cell r="J319">
            <v>44552</v>
          </cell>
          <cell r="M319">
            <v>912</v>
          </cell>
          <cell r="N319">
            <v>119</v>
          </cell>
          <cell r="O319">
            <v>5</v>
          </cell>
        </row>
        <row r="320">
          <cell r="E320" t="str">
            <v>847-353-2156</v>
          </cell>
          <cell r="G320">
            <v>2005</v>
          </cell>
          <cell r="H320" t="str">
            <v>Deluxe - 1 Person - No Breakfast</v>
          </cell>
          <cell r="I320">
            <v>44516</v>
          </cell>
          <cell r="J320">
            <v>44520</v>
          </cell>
          <cell r="M320">
            <v>802</v>
          </cell>
          <cell r="N320">
            <v>286</v>
          </cell>
          <cell r="O320">
            <v>4</v>
          </cell>
        </row>
        <row r="321">
          <cell r="E321" t="str">
            <v>408-758-5015</v>
          </cell>
          <cell r="G321">
            <v>2007</v>
          </cell>
          <cell r="H321" t="str">
            <v>Deluxe - 2 Person - with Breakfast</v>
          </cell>
          <cell r="I321">
            <v>44601</v>
          </cell>
          <cell r="J321">
            <v>44608</v>
          </cell>
          <cell r="M321">
            <v>1061</v>
          </cell>
          <cell r="N321">
            <v>43</v>
          </cell>
          <cell r="O321">
            <v>7</v>
          </cell>
        </row>
        <row r="322">
          <cell r="E322" t="str">
            <v>510-677-9785</v>
          </cell>
          <cell r="G322" t="str">
            <v>G001A</v>
          </cell>
          <cell r="H322" t="str">
            <v>Sharing - 1 Person - with Breakfast</v>
          </cell>
          <cell r="I322">
            <v>44649</v>
          </cell>
          <cell r="J322">
            <v>44657</v>
          </cell>
          <cell r="M322">
            <v>960</v>
          </cell>
          <cell r="N322">
            <v>95</v>
          </cell>
          <cell r="O322">
            <v>8</v>
          </cell>
        </row>
        <row r="323">
          <cell r="E323" t="str">
            <v>785-463-7829</v>
          </cell>
          <cell r="G323">
            <v>2001</v>
          </cell>
          <cell r="H323" t="str">
            <v>Deluxe - 1 Person - No Breakfast</v>
          </cell>
          <cell r="I323">
            <v>44500</v>
          </cell>
          <cell r="J323">
            <v>44504</v>
          </cell>
          <cell r="M323">
            <v>804</v>
          </cell>
          <cell r="N323">
            <v>280</v>
          </cell>
          <cell r="O323">
            <v>4</v>
          </cell>
        </row>
        <row r="324">
          <cell r="E324" t="str">
            <v>410-655-8723</v>
          </cell>
          <cell r="G324" t="str">
            <v>G001B</v>
          </cell>
          <cell r="H324" t="str">
            <v>Sharing - 1 Person - with Breakfast</v>
          </cell>
          <cell r="I324">
            <v>44688</v>
          </cell>
          <cell r="J324">
            <v>44693</v>
          </cell>
          <cell r="M324">
            <v>809</v>
          </cell>
          <cell r="N324">
            <v>268</v>
          </cell>
          <cell r="O324">
            <v>5</v>
          </cell>
        </row>
        <row r="325">
          <cell r="E325" t="str">
            <v>650-473-1262</v>
          </cell>
          <cell r="G325">
            <v>2005</v>
          </cell>
          <cell r="H325" t="str">
            <v>Deluxe - 1 Person - No Breakfast</v>
          </cell>
          <cell r="I325">
            <v>44687</v>
          </cell>
          <cell r="J325">
            <v>44694</v>
          </cell>
          <cell r="M325">
            <v>956</v>
          </cell>
          <cell r="N325">
            <v>104</v>
          </cell>
          <cell r="O325">
            <v>7</v>
          </cell>
        </row>
        <row r="326">
          <cell r="E326" t="str">
            <v>812-368-1511</v>
          </cell>
          <cell r="G326" t="str">
            <v>G001C</v>
          </cell>
          <cell r="H326" t="str">
            <v>Sharing - 1 Person - with Breakfast</v>
          </cell>
          <cell r="I326">
            <v>44525</v>
          </cell>
          <cell r="J326">
            <v>44526</v>
          </cell>
          <cell r="M326">
            <v>670</v>
          </cell>
          <cell r="N326">
            <v>519</v>
          </cell>
          <cell r="O326">
            <v>1</v>
          </cell>
        </row>
        <row r="327">
          <cell r="E327" t="str">
            <v>973-649-2922</v>
          </cell>
          <cell r="G327">
            <v>3004</v>
          </cell>
          <cell r="H327" t="str">
            <v>Superior - 2 Person - with Breakfast</v>
          </cell>
          <cell r="I327">
            <v>44579</v>
          </cell>
          <cell r="J327">
            <v>44584</v>
          </cell>
          <cell r="M327">
            <v>964</v>
          </cell>
          <cell r="N327">
            <v>86</v>
          </cell>
          <cell r="O327">
            <v>5</v>
          </cell>
        </row>
        <row r="328">
          <cell r="E328" t="str">
            <v>415-423-3294</v>
          </cell>
          <cell r="G328">
            <v>2001</v>
          </cell>
          <cell r="H328" t="str">
            <v>Deluxe - 1 Person - No Breakfast</v>
          </cell>
          <cell r="I328">
            <v>44589</v>
          </cell>
          <cell r="J328">
            <v>44595</v>
          </cell>
          <cell r="M328">
            <v>886</v>
          </cell>
          <cell r="N328">
            <v>178</v>
          </cell>
          <cell r="O328">
            <v>6</v>
          </cell>
        </row>
        <row r="329">
          <cell r="E329" t="str">
            <v>847-728-7286</v>
          </cell>
          <cell r="G329" t="str">
            <v>G001F</v>
          </cell>
          <cell r="H329" t="str">
            <v>Sharing - 1 Person - with Breakfast</v>
          </cell>
          <cell r="I329">
            <v>44750</v>
          </cell>
          <cell r="J329">
            <v>44755</v>
          </cell>
          <cell r="M329">
            <v>800</v>
          </cell>
          <cell r="N329">
            <v>292</v>
          </cell>
          <cell r="O329">
            <v>5</v>
          </cell>
        </row>
        <row r="330">
          <cell r="E330" t="str">
            <v>858-617-7834</v>
          </cell>
          <cell r="G330">
            <v>2008</v>
          </cell>
          <cell r="H330" t="str">
            <v>Deluxe - 2 Person - with Breakfast</v>
          </cell>
          <cell r="I330">
            <v>44722</v>
          </cell>
          <cell r="J330">
            <v>44728</v>
          </cell>
          <cell r="M330">
            <v>975</v>
          </cell>
          <cell r="N330">
            <v>70</v>
          </cell>
          <cell r="O330">
            <v>6</v>
          </cell>
        </row>
        <row r="331">
          <cell r="E331" t="str">
            <v>985-890-7262</v>
          </cell>
          <cell r="G331">
            <v>2006</v>
          </cell>
          <cell r="H331" t="str">
            <v>Deluxe - 1 Person - No Breakfast</v>
          </cell>
          <cell r="I331">
            <v>44783</v>
          </cell>
          <cell r="J331">
            <v>44790</v>
          </cell>
          <cell r="M331">
            <v>968</v>
          </cell>
          <cell r="N331">
            <v>82</v>
          </cell>
          <cell r="O331">
            <v>7</v>
          </cell>
        </row>
        <row r="332">
          <cell r="E332" t="str">
            <v>203-506-4706</v>
          </cell>
          <cell r="G332">
            <v>2009</v>
          </cell>
          <cell r="H332" t="str">
            <v>Deluxe - 2 Person - with Breakfast</v>
          </cell>
          <cell r="I332">
            <v>44647</v>
          </cell>
          <cell r="J332">
            <v>44655</v>
          </cell>
          <cell r="M332">
            <v>1200</v>
          </cell>
          <cell r="N332">
            <v>14</v>
          </cell>
          <cell r="O332">
            <v>8</v>
          </cell>
        </row>
        <row r="333">
          <cell r="E333" t="str">
            <v>410-678-2473</v>
          </cell>
          <cell r="G333">
            <v>2001</v>
          </cell>
          <cell r="H333" t="str">
            <v>Deluxe - 1 Person - No Breakfast</v>
          </cell>
          <cell r="I333">
            <v>44684</v>
          </cell>
          <cell r="J333">
            <v>44686</v>
          </cell>
          <cell r="M333">
            <v>718</v>
          </cell>
          <cell r="N333">
            <v>463</v>
          </cell>
          <cell r="O333">
            <v>2</v>
          </cell>
        </row>
        <row r="334">
          <cell r="E334" t="str">
            <v>916-741-7884</v>
          </cell>
          <cell r="G334">
            <v>2003</v>
          </cell>
          <cell r="H334" t="str">
            <v>Deluxe - 1 Person - No Breakfast</v>
          </cell>
          <cell r="I334">
            <v>44548</v>
          </cell>
          <cell r="J334">
            <v>44549</v>
          </cell>
          <cell r="M334">
            <v>653</v>
          </cell>
          <cell r="N334">
            <v>582</v>
          </cell>
          <cell r="O334">
            <v>1</v>
          </cell>
        </row>
        <row r="335">
          <cell r="E335" t="str">
            <v>847-633-3216</v>
          </cell>
          <cell r="G335">
            <v>3004</v>
          </cell>
          <cell r="H335" t="str">
            <v>Superior - 2 Person - with Breakfast</v>
          </cell>
          <cell r="I335">
            <v>44603</v>
          </cell>
          <cell r="J335">
            <v>44607</v>
          </cell>
          <cell r="M335">
            <v>868</v>
          </cell>
          <cell r="N335">
            <v>183</v>
          </cell>
          <cell r="O335">
            <v>4</v>
          </cell>
        </row>
        <row r="336">
          <cell r="G336" t="str">
            <v>G001E</v>
          </cell>
          <cell r="H336" t="str">
            <v>Sharing - 1 Person - with Breakfast</v>
          </cell>
          <cell r="I336">
            <v>44661</v>
          </cell>
          <cell r="J336">
            <v>44665</v>
          </cell>
          <cell r="M336">
            <v>795</v>
          </cell>
          <cell r="N336">
            <v>307</v>
          </cell>
          <cell r="O336">
            <v>4</v>
          </cell>
        </row>
        <row r="337">
          <cell r="E337" t="str">
            <v>410-520-4832</v>
          </cell>
          <cell r="G337" t="str">
            <v>G001C</v>
          </cell>
          <cell r="H337" t="str">
            <v>Sharing - 1 Person - with Breakfast</v>
          </cell>
          <cell r="I337">
            <v>44822</v>
          </cell>
          <cell r="J337">
            <v>44823</v>
          </cell>
          <cell r="M337">
            <v>674</v>
          </cell>
          <cell r="N337">
            <v>511</v>
          </cell>
          <cell r="O337">
            <v>1</v>
          </cell>
        </row>
        <row r="338">
          <cell r="E338" t="str">
            <v>408-758-5015</v>
          </cell>
          <cell r="G338">
            <v>3004</v>
          </cell>
          <cell r="H338" t="str">
            <v>Superior - 2 Person - with Breakfast</v>
          </cell>
          <cell r="I338">
            <v>44765</v>
          </cell>
          <cell r="J338">
            <v>44769</v>
          </cell>
          <cell r="M338">
            <v>867</v>
          </cell>
          <cell r="N338">
            <v>184</v>
          </cell>
          <cell r="O338">
            <v>4</v>
          </cell>
        </row>
        <row r="339">
          <cell r="G339" t="str">
            <v>G001B</v>
          </cell>
          <cell r="H339" t="str">
            <v>Sharing - 1 Person - with Breakfast</v>
          </cell>
          <cell r="I339">
            <v>44808</v>
          </cell>
          <cell r="J339">
            <v>44810</v>
          </cell>
          <cell r="M339">
            <v>693</v>
          </cell>
          <cell r="N339">
            <v>493</v>
          </cell>
          <cell r="O339">
            <v>2</v>
          </cell>
        </row>
        <row r="340">
          <cell r="E340" t="str">
            <v>714-584-2237</v>
          </cell>
          <cell r="G340">
            <v>3005</v>
          </cell>
          <cell r="H340" t="str">
            <v>Superior - 2 Person - with Breakfast</v>
          </cell>
          <cell r="I340">
            <v>44781</v>
          </cell>
          <cell r="J340">
            <v>44782</v>
          </cell>
          <cell r="M340">
            <v>662</v>
          </cell>
          <cell r="N340">
            <v>549</v>
          </cell>
          <cell r="O340">
            <v>1</v>
          </cell>
        </row>
        <row r="341">
          <cell r="E341" t="str">
            <v>337-740-9323</v>
          </cell>
          <cell r="G341">
            <v>2004</v>
          </cell>
          <cell r="H341" t="str">
            <v>Deluxe - 1 Person - No Breakfast</v>
          </cell>
          <cell r="I341">
            <v>44630</v>
          </cell>
          <cell r="J341">
            <v>44634</v>
          </cell>
          <cell r="M341">
            <v>808</v>
          </cell>
          <cell r="N341">
            <v>270</v>
          </cell>
          <cell r="O341">
            <v>4</v>
          </cell>
        </row>
        <row r="342">
          <cell r="E342" t="str">
            <v>701-898-2154</v>
          </cell>
          <cell r="G342">
            <v>2006</v>
          </cell>
          <cell r="H342" t="str">
            <v>Deluxe - 1 Person - No Breakfast</v>
          </cell>
          <cell r="I342">
            <v>44759</v>
          </cell>
          <cell r="J342">
            <v>44766</v>
          </cell>
          <cell r="M342">
            <v>976</v>
          </cell>
          <cell r="N342">
            <v>68</v>
          </cell>
          <cell r="O342">
            <v>7</v>
          </cell>
        </row>
        <row r="343">
          <cell r="E343" t="str">
            <v>719-669-1664</v>
          </cell>
          <cell r="G343">
            <v>2003</v>
          </cell>
          <cell r="H343" t="str">
            <v>Deluxe - 1 Person - No Breakfast</v>
          </cell>
          <cell r="I343">
            <v>44724</v>
          </cell>
          <cell r="J343">
            <v>44729</v>
          </cell>
          <cell r="M343">
            <v>850</v>
          </cell>
          <cell r="N343">
            <v>214</v>
          </cell>
          <cell r="O343">
            <v>5</v>
          </cell>
        </row>
        <row r="344">
          <cell r="E344" t="str">
            <v>617-418-5043</v>
          </cell>
          <cell r="G344">
            <v>2008</v>
          </cell>
          <cell r="H344" t="str">
            <v>Deluxe - 2 Person - with Breakfast</v>
          </cell>
          <cell r="I344">
            <v>44560</v>
          </cell>
          <cell r="J344">
            <v>44564</v>
          </cell>
          <cell r="M344">
            <v>832</v>
          </cell>
          <cell r="N344">
            <v>249</v>
          </cell>
          <cell r="O344">
            <v>4</v>
          </cell>
        </row>
        <row r="345">
          <cell r="E345" t="str">
            <v>907-385-4412</v>
          </cell>
          <cell r="G345" t="str">
            <v>G001B</v>
          </cell>
          <cell r="H345" t="str">
            <v>Sharing - 1 Person - with Breakfast</v>
          </cell>
          <cell r="I345">
            <v>44577</v>
          </cell>
          <cell r="J345">
            <v>44581</v>
          </cell>
          <cell r="M345">
            <v>774</v>
          </cell>
          <cell r="N345">
            <v>366</v>
          </cell>
          <cell r="O345">
            <v>4</v>
          </cell>
        </row>
        <row r="346">
          <cell r="E346" t="str">
            <v>919-623-2524</v>
          </cell>
          <cell r="G346" t="str">
            <v>G001A</v>
          </cell>
          <cell r="H346" t="str">
            <v>Sharing - 1 Person - with Breakfast</v>
          </cell>
          <cell r="I346">
            <v>44767</v>
          </cell>
          <cell r="J346">
            <v>44771</v>
          </cell>
          <cell r="M346">
            <v>801</v>
          </cell>
          <cell r="N346">
            <v>289</v>
          </cell>
          <cell r="O346">
            <v>4</v>
          </cell>
        </row>
        <row r="347">
          <cell r="E347" t="str">
            <v>719-669-1664</v>
          </cell>
          <cell r="G347">
            <v>2009</v>
          </cell>
          <cell r="H347" t="str">
            <v>Deluxe - 2 Person - with Breakfast</v>
          </cell>
          <cell r="I347">
            <v>44496</v>
          </cell>
          <cell r="J347">
            <v>44497</v>
          </cell>
          <cell r="M347">
            <v>660</v>
          </cell>
          <cell r="N347">
            <v>557</v>
          </cell>
          <cell r="O347">
            <v>1</v>
          </cell>
        </row>
        <row r="348">
          <cell r="E348" t="str">
            <v>973-412-2995</v>
          </cell>
          <cell r="G348">
            <v>2007</v>
          </cell>
          <cell r="H348" t="str">
            <v>Deluxe - 2 Person - with Breakfast</v>
          </cell>
          <cell r="I348">
            <v>44660</v>
          </cell>
          <cell r="J348">
            <v>44663</v>
          </cell>
          <cell r="M348">
            <v>781</v>
          </cell>
          <cell r="N348">
            <v>341</v>
          </cell>
          <cell r="O348">
            <v>3</v>
          </cell>
        </row>
        <row r="349">
          <cell r="E349" t="str">
            <v>706-221-4243</v>
          </cell>
          <cell r="G349">
            <v>2002</v>
          </cell>
          <cell r="H349" t="str">
            <v>Deluxe - 1 Person - No Breakfast</v>
          </cell>
          <cell r="I349">
            <v>44703</v>
          </cell>
          <cell r="J349">
            <v>44710</v>
          </cell>
          <cell r="M349">
            <v>965</v>
          </cell>
          <cell r="N349">
            <v>85</v>
          </cell>
          <cell r="O349">
            <v>7</v>
          </cell>
        </row>
        <row r="350">
          <cell r="G350">
            <v>2010</v>
          </cell>
          <cell r="H350" t="str">
            <v>Deluxe - 2 Person - with Breakfast</v>
          </cell>
          <cell r="I350">
            <v>44600</v>
          </cell>
          <cell r="J350">
            <v>44605</v>
          </cell>
          <cell r="M350">
            <v>906</v>
          </cell>
          <cell r="N350">
            <v>137</v>
          </cell>
          <cell r="O350">
            <v>5</v>
          </cell>
        </row>
        <row r="351">
          <cell r="E351" t="str">
            <v>305-606-7291</v>
          </cell>
          <cell r="G351">
            <v>2001</v>
          </cell>
          <cell r="H351" t="str">
            <v>Deluxe - 1 Person - No Breakfast</v>
          </cell>
          <cell r="I351">
            <v>44726</v>
          </cell>
          <cell r="J351">
            <v>44733</v>
          </cell>
          <cell r="M351">
            <v>964</v>
          </cell>
          <cell r="N351">
            <v>86</v>
          </cell>
          <cell r="O351">
            <v>7</v>
          </cell>
        </row>
        <row r="352">
          <cell r="E352" t="str">
            <v>201-474-4924</v>
          </cell>
          <cell r="G352" t="str">
            <v>G001D</v>
          </cell>
          <cell r="H352" t="str">
            <v>Sharing - 1 Person - with Breakfast</v>
          </cell>
          <cell r="I352">
            <v>44785</v>
          </cell>
          <cell r="J352">
            <v>44792</v>
          </cell>
          <cell r="M352">
            <v>921</v>
          </cell>
          <cell r="N352">
            <v>106</v>
          </cell>
          <cell r="O352">
            <v>7</v>
          </cell>
        </row>
        <row r="353">
          <cell r="G353">
            <v>3005</v>
          </cell>
          <cell r="H353" t="str">
            <v>Superior - 2 Person - with Breakfast</v>
          </cell>
          <cell r="I353">
            <v>44597</v>
          </cell>
          <cell r="J353">
            <v>44601</v>
          </cell>
          <cell r="M353">
            <v>869</v>
          </cell>
          <cell r="N353">
            <v>182</v>
          </cell>
          <cell r="O353">
            <v>4</v>
          </cell>
        </row>
        <row r="354">
          <cell r="G354" t="str">
            <v>G001F</v>
          </cell>
          <cell r="H354" t="str">
            <v>Sharing - 1 Person - with Breakfast</v>
          </cell>
          <cell r="I354">
            <v>44795</v>
          </cell>
          <cell r="J354">
            <v>44797</v>
          </cell>
          <cell r="M354">
            <v>705</v>
          </cell>
          <cell r="N354">
            <v>477</v>
          </cell>
          <cell r="O354">
            <v>2</v>
          </cell>
        </row>
        <row r="355">
          <cell r="E355" t="str">
            <v>301-841-5012</v>
          </cell>
          <cell r="G355">
            <v>2007</v>
          </cell>
          <cell r="H355" t="str">
            <v>Deluxe - 2 Person - with Breakfast</v>
          </cell>
          <cell r="I355">
            <v>44505</v>
          </cell>
          <cell r="J355">
            <v>44512</v>
          </cell>
          <cell r="M355">
            <v>1069</v>
          </cell>
          <cell r="N355">
            <v>34</v>
          </cell>
          <cell r="O355">
            <v>7</v>
          </cell>
        </row>
        <row r="356">
          <cell r="E356" t="str">
            <v>517-906-1108</v>
          </cell>
          <cell r="G356">
            <v>2003</v>
          </cell>
          <cell r="H356" t="str">
            <v>Deluxe - 1 Person - No Breakfast</v>
          </cell>
          <cell r="I356">
            <v>44588</v>
          </cell>
          <cell r="J356">
            <v>44593</v>
          </cell>
          <cell r="M356">
            <v>858</v>
          </cell>
          <cell r="N356">
            <v>197</v>
          </cell>
          <cell r="O356">
            <v>5</v>
          </cell>
        </row>
        <row r="357">
          <cell r="E357" t="str">
            <v>201-431-2989</v>
          </cell>
          <cell r="G357">
            <v>2005</v>
          </cell>
          <cell r="H357" t="str">
            <v>Deluxe - 1 Person - No Breakfast</v>
          </cell>
          <cell r="I357">
            <v>44727</v>
          </cell>
          <cell r="J357">
            <v>44732</v>
          </cell>
          <cell r="M357">
            <v>861</v>
          </cell>
          <cell r="N357">
            <v>191</v>
          </cell>
          <cell r="O357">
            <v>5</v>
          </cell>
        </row>
        <row r="358">
          <cell r="E358" t="str">
            <v>719-669-1664</v>
          </cell>
          <cell r="G358">
            <v>2006</v>
          </cell>
          <cell r="H358" t="str">
            <v>Deluxe - 1 Person - No Breakfast</v>
          </cell>
          <cell r="I358">
            <v>44688</v>
          </cell>
          <cell r="J358">
            <v>44692</v>
          </cell>
          <cell r="M358">
            <v>798</v>
          </cell>
          <cell r="N358">
            <v>298</v>
          </cell>
          <cell r="O358">
            <v>4</v>
          </cell>
        </row>
        <row r="359">
          <cell r="E359" t="str">
            <v>760-971-4322</v>
          </cell>
          <cell r="G359">
            <v>2006</v>
          </cell>
          <cell r="H359" t="str">
            <v>Deluxe - 1 Person - No Breakfast</v>
          </cell>
          <cell r="I359">
            <v>44584</v>
          </cell>
          <cell r="J359">
            <v>44591</v>
          </cell>
          <cell r="M359">
            <v>957</v>
          </cell>
          <cell r="N359">
            <v>102</v>
          </cell>
          <cell r="O359">
            <v>7</v>
          </cell>
        </row>
        <row r="360">
          <cell r="E360" t="str">
            <v>973-936-5095</v>
          </cell>
          <cell r="G360">
            <v>2002</v>
          </cell>
          <cell r="H360" t="str">
            <v>Deluxe - 1 Person - No Breakfast</v>
          </cell>
          <cell r="I360">
            <v>44544</v>
          </cell>
          <cell r="J360">
            <v>44550</v>
          </cell>
          <cell r="M360">
            <v>910</v>
          </cell>
          <cell r="N360">
            <v>125</v>
          </cell>
          <cell r="O360">
            <v>6</v>
          </cell>
        </row>
        <row r="361">
          <cell r="E361" t="str">
            <v>909-639-9887</v>
          </cell>
          <cell r="G361">
            <v>3003</v>
          </cell>
          <cell r="H361" t="str">
            <v>Superior - 2 Person - No Breakfast</v>
          </cell>
          <cell r="I361">
            <v>44778</v>
          </cell>
          <cell r="J361">
            <v>44782</v>
          </cell>
          <cell r="M361">
            <v>858</v>
          </cell>
          <cell r="N361">
            <v>197</v>
          </cell>
          <cell r="O361">
            <v>4</v>
          </cell>
        </row>
        <row r="362">
          <cell r="E362" t="str">
            <v>973-767-3008</v>
          </cell>
          <cell r="G362">
            <v>2003</v>
          </cell>
          <cell r="H362" t="str">
            <v>Deluxe - 1 Person - No Breakfast</v>
          </cell>
          <cell r="I362">
            <v>44642</v>
          </cell>
          <cell r="J362">
            <v>44648</v>
          </cell>
          <cell r="M362">
            <v>913</v>
          </cell>
          <cell r="N362">
            <v>116</v>
          </cell>
          <cell r="O362">
            <v>6</v>
          </cell>
        </row>
        <row r="363">
          <cell r="E363" t="str">
            <v>386-526-7800</v>
          </cell>
          <cell r="G363">
            <v>2006</v>
          </cell>
          <cell r="H363" t="str">
            <v>Superior - 2 Person - with Breakfast</v>
          </cell>
          <cell r="I363">
            <v>44470</v>
          </cell>
          <cell r="J363">
            <v>44472</v>
          </cell>
          <cell r="M363">
            <v>740</v>
          </cell>
          <cell r="N363">
            <v>426</v>
          </cell>
          <cell r="O363">
            <v>2</v>
          </cell>
        </row>
        <row r="364">
          <cell r="E364" t="str">
            <v>310-699-1222</v>
          </cell>
          <cell r="G364">
            <v>3005</v>
          </cell>
          <cell r="H364" t="str">
            <v>Superior - 2 Person - with Breakfast</v>
          </cell>
          <cell r="I364">
            <v>44555</v>
          </cell>
          <cell r="J364">
            <v>44558</v>
          </cell>
          <cell r="M364">
            <v>790</v>
          </cell>
          <cell r="N364">
            <v>322</v>
          </cell>
          <cell r="O364">
            <v>3</v>
          </cell>
        </row>
        <row r="365">
          <cell r="E365" t="str">
            <v>856-487-5412</v>
          </cell>
          <cell r="G365">
            <v>3002</v>
          </cell>
          <cell r="H365" t="str">
            <v>Superior - 2 Person - No Breakfast</v>
          </cell>
          <cell r="I365">
            <v>44725</v>
          </cell>
          <cell r="J365">
            <v>44727</v>
          </cell>
          <cell r="M365">
            <v>752</v>
          </cell>
          <cell r="N365">
            <v>404</v>
          </cell>
          <cell r="O365">
            <v>2</v>
          </cell>
        </row>
        <row r="366">
          <cell r="E366" t="str">
            <v>973-927-3447</v>
          </cell>
          <cell r="G366">
            <v>3005</v>
          </cell>
          <cell r="H366" t="str">
            <v>Superior - 2 Person - with Breakfast</v>
          </cell>
          <cell r="I366">
            <v>44615</v>
          </cell>
          <cell r="J366">
            <v>44621</v>
          </cell>
          <cell r="M366">
            <v>1077</v>
          </cell>
          <cell r="N366">
            <v>23</v>
          </cell>
          <cell r="O366">
            <v>6</v>
          </cell>
        </row>
        <row r="367">
          <cell r="E367" t="str">
            <v>910-922-3672</v>
          </cell>
          <cell r="G367" t="str">
            <v>G001D</v>
          </cell>
          <cell r="H367" t="str">
            <v>Sharing - 1 Person - with Breakfast</v>
          </cell>
          <cell r="I367">
            <v>44706</v>
          </cell>
          <cell r="J367">
            <v>44713</v>
          </cell>
          <cell r="M367">
            <v>917</v>
          </cell>
          <cell r="N367">
            <v>110</v>
          </cell>
          <cell r="O367">
            <v>7</v>
          </cell>
        </row>
        <row r="368">
          <cell r="E368" t="str">
            <v>773-704-9903</v>
          </cell>
          <cell r="G368">
            <v>2004</v>
          </cell>
          <cell r="H368" t="str">
            <v>Deluxe - 1 Person - No Breakfast</v>
          </cell>
          <cell r="I368">
            <v>44649</v>
          </cell>
          <cell r="J368">
            <v>44657</v>
          </cell>
          <cell r="M368">
            <v>1069</v>
          </cell>
          <cell r="N368">
            <v>34</v>
          </cell>
          <cell r="O368">
            <v>8</v>
          </cell>
        </row>
        <row r="369">
          <cell r="E369" t="str">
            <v>301-696-6420</v>
          </cell>
          <cell r="G369">
            <v>3001</v>
          </cell>
          <cell r="H369" t="str">
            <v>Superior - 2 Person - No Breakfast</v>
          </cell>
          <cell r="I369">
            <v>44564</v>
          </cell>
          <cell r="J369">
            <v>44568</v>
          </cell>
          <cell r="M369">
            <v>862</v>
          </cell>
          <cell r="N369">
            <v>189</v>
          </cell>
          <cell r="O369">
            <v>4</v>
          </cell>
        </row>
        <row r="370">
          <cell r="E370" t="str">
            <v>813-769-2939</v>
          </cell>
          <cell r="G370">
            <v>3003</v>
          </cell>
          <cell r="H370" t="str">
            <v>Superior - 2 Person - No Breakfast</v>
          </cell>
          <cell r="I370">
            <v>44762</v>
          </cell>
          <cell r="J370">
            <v>44764</v>
          </cell>
          <cell r="M370">
            <v>742</v>
          </cell>
          <cell r="N370">
            <v>419</v>
          </cell>
          <cell r="O370">
            <v>2</v>
          </cell>
        </row>
        <row r="371">
          <cell r="E371" t="str">
            <v>510-828-7047</v>
          </cell>
          <cell r="G371">
            <v>3003</v>
          </cell>
          <cell r="H371" t="str">
            <v>Superior - 2 Person - No Breakfast</v>
          </cell>
          <cell r="I371">
            <v>44562</v>
          </cell>
          <cell r="J371">
            <v>44569</v>
          </cell>
          <cell r="M371">
            <v>1121</v>
          </cell>
          <cell r="N371">
            <v>20</v>
          </cell>
          <cell r="O371">
            <v>7</v>
          </cell>
        </row>
        <row r="372">
          <cell r="E372" t="str">
            <v>310-820-2117</v>
          </cell>
          <cell r="G372">
            <v>2001</v>
          </cell>
          <cell r="H372" t="str">
            <v>Deluxe - 1 Person - No Breakfast</v>
          </cell>
          <cell r="I372">
            <v>44628</v>
          </cell>
          <cell r="J372">
            <v>44630</v>
          </cell>
          <cell r="M372">
            <v>704</v>
          </cell>
          <cell r="N372">
            <v>479</v>
          </cell>
          <cell r="O372">
            <v>2</v>
          </cell>
        </row>
        <row r="373">
          <cell r="E373" t="str">
            <v>321-749-4981</v>
          </cell>
          <cell r="G373">
            <v>2006</v>
          </cell>
          <cell r="H373" t="str">
            <v>Deluxe - 1 Person - No Breakfast</v>
          </cell>
          <cell r="I373">
            <v>44673</v>
          </cell>
          <cell r="J373">
            <v>44679</v>
          </cell>
          <cell r="M373">
            <v>897</v>
          </cell>
          <cell r="N373">
            <v>159</v>
          </cell>
          <cell r="O373">
            <v>6</v>
          </cell>
        </row>
        <row r="374">
          <cell r="E374" t="str">
            <v>508-769-5250</v>
          </cell>
          <cell r="G374">
            <v>2008</v>
          </cell>
          <cell r="H374" t="str">
            <v>Deluxe - 2 Person - with Breakfast</v>
          </cell>
          <cell r="I374">
            <v>44672</v>
          </cell>
          <cell r="J374">
            <v>44676</v>
          </cell>
          <cell r="M374">
            <v>831</v>
          </cell>
          <cell r="N374">
            <v>251</v>
          </cell>
          <cell r="O374">
            <v>4</v>
          </cell>
        </row>
        <row r="375">
          <cell r="E375" t="str">
            <v>410-669-1642</v>
          </cell>
          <cell r="G375">
            <v>3001</v>
          </cell>
          <cell r="H375" t="str">
            <v>Superior - 2 Person - No Breakfast</v>
          </cell>
          <cell r="I375">
            <v>44650</v>
          </cell>
          <cell r="J375">
            <v>44655</v>
          </cell>
          <cell r="M375">
            <v>900</v>
          </cell>
          <cell r="N375">
            <v>153</v>
          </cell>
          <cell r="O375">
            <v>5</v>
          </cell>
        </row>
        <row r="376">
          <cell r="E376" t="str">
            <v>508-769-5250</v>
          </cell>
          <cell r="G376">
            <v>2008</v>
          </cell>
          <cell r="H376" t="str">
            <v>Deluxe - 2 Person - with Breakfast</v>
          </cell>
          <cell r="I376">
            <v>44613</v>
          </cell>
          <cell r="J376">
            <v>44617</v>
          </cell>
          <cell r="M376">
            <v>833</v>
          </cell>
          <cell r="N376">
            <v>247</v>
          </cell>
          <cell r="O376">
            <v>4</v>
          </cell>
        </row>
        <row r="377">
          <cell r="G377" t="str">
            <v>G001C</v>
          </cell>
          <cell r="H377" t="str">
            <v>Sharing - 1 Person - with Breakfast</v>
          </cell>
          <cell r="I377">
            <v>44600</v>
          </cell>
          <cell r="J377">
            <v>44603</v>
          </cell>
          <cell r="M377">
            <v>727</v>
          </cell>
          <cell r="N377">
            <v>453</v>
          </cell>
          <cell r="O377">
            <v>3</v>
          </cell>
        </row>
        <row r="378">
          <cell r="E378" t="str">
            <v>617-365-2134</v>
          </cell>
          <cell r="G378" t="str">
            <v>G001E</v>
          </cell>
          <cell r="H378" t="str">
            <v>Sharing - 1 Person - with Breakfast</v>
          </cell>
          <cell r="I378">
            <v>44711</v>
          </cell>
          <cell r="J378">
            <v>44716</v>
          </cell>
          <cell r="M378">
            <v>805</v>
          </cell>
          <cell r="N378">
            <v>277</v>
          </cell>
          <cell r="O378">
            <v>5</v>
          </cell>
        </row>
        <row r="379">
          <cell r="E379" t="str">
            <v>602-954-5141</v>
          </cell>
          <cell r="G379">
            <v>3002</v>
          </cell>
          <cell r="H379" t="str">
            <v>Superior - 2 Person - No Breakfast</v>
          </cell>
          <cell r="I379">
            <v>44661</v>
          </cell>
          <cell r="J379">
            <v>44664</v>
          </cell>
          <cell r="M379">
            <v>775</v>
          </cell>
          <cell r="N379">
            <v>362</v>
          </cell>
          <cell r="O379">
            <v>3</v>
          </cell>
        </row>
        <row r="380">
          <cell r="E380" t="str">
            <v>973-767-3008</v>
          </cell>
          <cell r="G380">
            <v>3003</v>
          </cell>
          <cell r="H380" t="str">
            <v>Superior - 2 Person - No Breakfast</v>
          </cell>
          <cell r="I380">
            <v>44798</v>
          </cell>
          <cell r="J380">
            <v>44803</v>
          </cell>
          <cell r="M380">
            <v>901</v>
          </cell>
          <cell r="N380">
            <v>151</v>
          </cell>
          <cell r="O380">
            <v>5</v>
          </cell>
        </row>
        <row r="381">
          <cell r="E381" t="str">
            <v>203-721-3388</v>
          </cell>
          <cell r="G381">
            <v>2003</v>
          </cell>
          <cell r="H381" t="str">
            <v>Deluxe - 1 Person - No Breakfast</v>
          </cell>
          <cell r="I381">
            <v>44777</v>
          </cell>
          <cell r="J381">
            <v>44781</v>
          </cell>
          <cell r="M381">
            <v>799</v>
          </cell>
          <cell r="N381">
            <v>295</v>
          </cell>
          <cell r="O381">
            <v>4</v>
          </cell>
        </row>
        <row r="382">
          <cell r="E382" t="str">
            <v>501-308-1040</v>
          </cell>
          <cell r="G382" t="str">
            <v>G001C</v>
          </cell>
          <cell r="H382" t="str">
            <v>Sharing - 1 Person - with Breakfast</v>
          </cell>
          <cell r="I382">
            <v>44486</v>
          </cell>
          <cell r="J382">
            <v>44491</v>
          </cell>
          <cell r="M382">
            <v>794</v>
          </cell>
          <cell r="N382">
            <v>310</v>
          </cell>
          <cell r="O382">
            <v>5</v>
          </cell>
        </row>
        <row r="383">
          <cell r="E383" t="str">
            <v>602-954-5141</v>
          </cell>
          <cell r="G383" t="str">
            <v>G001B</v>
          </cell>
          <cell r="H383" t="str">
            <v>Sharing - 1 Person - with Breakfast</v>
          </cell>
          <cell r="I383">
            <v>44609</v>
          </cell>
          <cell r="J383">
            <v>44615</v>
          </cell>
          <cell r="M383">
            <v>832</v>
          </cell>
          <cell r="N383">
            <v>249</v>
          </cell>
          <cell r="O383">
            <v>6</v>
          </cell>
        </row>
        <row r="384">
          <cell r="G384">
            <v>2003</v>
          </cell>
          <cell r="H384" t="str">
            <v>Deluxe - 1 Person - No Breakfast</v>
          </cell>
          <cell r="I384">
            <v>44718</v>
          </cell>
          <cell r="J384">
            <v>44722</v>
          </cell>
          <cell r="M384">
            <v>794</v>
          </cell>
          <cell r="N384">
            <v>310</v>
          </cell>
          <cell r="O384">
            <v>4</v>
          </cell>
        </row>
        <row r="385">
          <cell r="E385" t="str">
            <v>336-670-2640</v>
          </cell>
          <cell r="G385" t="str">
            <v>G001E</v>
          </cell>
          <cell r="H385" t="str">
            <v>Sharing - 1 Person - with Breakfast</v>
          </cell>
          <cell r="I385">
            <v>44749</v>
          </cell>
          <cell r="J385">
            <v>44752</v>
          </cell>
          <cell r="M385">
            <v>743</v>
          </cell>
          <cell r="N385">
            <v>416</v>
          </cell>
          <cell r="O385">
            <v>3</v>
          </cell>
        </row>
        <row r="386">
          <cell r="E386" t="str">
            <v>310-820-2117</v>
          </cell>
          <cell r="G386">
            <v>3003</v>
          </cell>
          <cell r="H386" t="str">
            <v>Superior - 2 Person - No Breakfast</v>
          </cell>
          <cell r="I386">
            <v>44605</v>
          </cell>
          <cell r="J386">
            <v>44610</v>
          </cell>
          <cell r="M386">
            <v>891</v>
          </cell>
          <cell r="N386">
            <v>171</v>
          </cell>
          <cell r="O386">
            <v>5</v>
          </cell>
        </row>
        <row r="387">
          <cell r="E387" t="str">
            <v>973-544-2677</v>
          </cell>
          <cell r="G387">
            <v>3004</v>
          </cell>
          <cell r="H387" t="str">
            <v>Superior - 2 Person - with Breakfast</v>
          </cell>
          <cell r="I387">
            <v>44724</v>
          </cell>
          <cell r="J387">
            <v>44731</v>
          </cell>
          <cell r="M387">
            <v>1425</v>
          </cell>
          <cell r="N387">
            <v>2</v>
          </cell>
          <cell r="O387">
            <v>7</v>
          </cell>
        </row>
        <row r="388">
          <cell r="E388" t="str">
            <v>317-722-5066</v>
          </cell>
          <cell r="G388">
            <v>3003</v>
          </cell>
          <cell r="H388" t="str">
            <v>Superior - 2 Person - No Breakfast</v>
          </cell>
          <cell r="I388">
            <v>44811</v>
          </cell>
          <cell r="J388">
            <v>44817</v>
          </cell>
          <cell r="M388">
            <v>1000</v>
          </cell>
          <cell r="N388">
            <v>55</v>
          </cell>
          <cell r="O388">
            <v>6</v>
          </cell>
        </row>
        <row r="389">
          <cell r="G389">
            <v>2007</v>
          </cell>
          <cell r="H389" t="str">
            <v>Deluxe - 2 Person - with Breakfast</v>
          </cell>
          <cell r="I389">
            <v>44629</v>
          </cell>
          <cell r="J389">
            <v>44631</v>
          </cell>
          <cell r="M389">
            <v>738</v>
          </cell>
          <cell r="N389">
            <v>434</v>
          </cell>
          <cell r="O389">
            <v>2</v>
          </cell>
        </row>
        <row r="390">
          <cell r="E390" t="str">
            <v>850-430-1663</v>
          </cell>
          <cell r="G390" t="str">
            <v>G001A</v>
          </cell>
          <cell r="H390" t="str">
            <v>Sharing - 1 Person - with Breakfast</v>
          </cell>
          <cell r="I390">
            <v>44582</v>
          </cell>
          <cell r="J390">
            <v>44588</v>
          </cell>
          <cell r="M390">
            <v>840</v>
          </cell>
          <cell r="N390">
            <v>233</v>
          </cell>
          <cell r="O390">
            <v>6</v>
          </cell>
        </row>
        <row r="391">
          <cell r="E391" t="str">
            <v>925-634-7158</v>
          </cell>
          <cell r="G391">
            <v>2010</v>
          </cell>
          <cell r="H391" t="str">
            <v>Deluxe - 2 Person - with Breakfast</v>
          </cell>
          <cell r="I391">
            <v>44794</v>
          </cell>
          <cell r="J391">
            <v>44801</v>
          </cell>
          <cell r="M391">
            <v>1060</v>
          </cell>
          <cell r="N391">
            <v>44</v>
          </cell>
          <cell r="O391">
            <v>7</v>
          </cell>
        </row>
        <row r="392">
          <cell r="E392" t="str">
            <v>858-793-9684</v>
          </cell>
          <cell r="G392">
            <v>2005</v>
          </cell>
          <cell r="H392" t="str">
            <v>Deluxe - 1 Person - No Breakfast</v>
          </cell>
          <cell r="I392">
            <v>44648</v>
          </cell>
          <cell r="J392">
            <v>44655</v>
          </cell>
          <cell r="M392">
            <v>961</v>
          </cell>
          <cell r="N392">
            <v>92</v>
          </cell>
          <cell r="O392">
            <v>7</v>
          </cell>
        </row>
        <row r="393">
          <cell r="E393" t="str">
            <v>760-291-5497</v>
          </cell>
          <cell r="G393" t="str">
            <v>G001C</v>
          </cell>
          <cell r="H393" t="str">
            <v>Sharing - 1 Person - with Breakfast</v>
          </cell>
          <cell r="I393">
            <v>44612</v>
          </cell>
          <cell r="J393">
            <v>44619</v>
          </cell>
          <cell r="M393">
            <v>907</v>
          </cell>
          <cell r="N393">
            <v>134</v>
          </cell>
          <cell r="O393">
            <v>7</v>
          </cell>
        </row>
        <row r="394">
          <cell r="E394" t="str">
            <v>336-243-5659</v>
          </cell>
          <cell r="G394">
            <v>2004</v>
          </cell>
          <cell r="H394" t="str">
            <v>Deluxe - 1 Person - No Breakfast</v>
          </cell>
          <cell r="I394">
            <v>44597</v>
          </cell>
          <cell r="J394">
            <v>44604</v>
          </cell>
          <cell r="M394">
            <v>974</v>
          </cell>
          <cell r="N394">
            <v>72</v>
          </cell>
          <cell r="O394">
            <v>7</v>
          </cell>
        </row>
        <row r="395">
          <cell r="E395" t="str">
            <v>650-528-5783</v>
          </cell>
          <cell r="G395">
            <v>2008</v>
          </cell>
          <cell r="H395" t="str">
            <v>Deluxe - 2 Person - with Breakfast</v>
          </cell>
          <cell r="I395">
            <v>44735</v>
          </cell>
          <cell r="J395">
            <v>44736</v>
          </cell>
          <cell r="M395">
            <v>657</v>
          </cell>
          <cell r="N395">
            <v>569</v>
          </cell>
          <cell r="O395">
            <v>1</v>
          </cell>
        </row>
        <row r="396">
          <cell r="E396" t="str">
            <v>586-970-7380</v>
          </cell>
          <cell r="G396">
            <v>2005</v>
          </cell>
          <cell r="H396" t="str">
            <v>Deluxe - 1 Person - No Breakfast</v>
          </cell>
          <cell r="I396">
            <v>44750</v>
          </cell>
          <cell r="J396">
            <v>44751</v>
          </cell>
          <cell r="M396">
            <v>669</v>
          </cell>
          <cell r="N396">
            <v>522</v>
          </cell>
          <cell r="O396">
            <v>1</v>
          </cell>
        </row>
        <row r="397">
          <cell r="E397" t="str">
            <v>773-446-5569</v>
          </cell>
          <cell r="G397" t="str">
            <v>G001D</v>
          </cell>
          <cell r="H397" t="str">
            <v>Sharing - 1 Person - with Breakfast</v>
          </cell>
          <cell r="I397">
            <v>44717</v>
          </cell>
          <cell r="J397">
            <v>44724</v>
          </cell>
          <cell r="M397">
            <v>911</v>
          </cell>
          <cell r="N397">
            <v>122</v>
          </cell>
          <cell r="O397">
            <v>7</v>
          </cell>
        </row>
        <row r="398">
          <cell r="E398" t="str">
            <v>574-656-2800</v>
          </cell>
          <cell r="G398">
            <v>3002</v>
          </cell>
          <cell r="H398" t="str">
            <v>Superior - 2 Person - No Breakfast</v>
          </cell>
          <cell r="I398">
            <v>44574</v>
          </cell>
          <cell r="J398">
            <v>44575</v>
          </cell>
          <cell r="M398">
            <v>658</v>
          </cell>
          <cell r="N398">
            <v>565</v>
          </cell>
          <cell r="O398">
            <v>1</v>
          </cell>
        </row>
        <row r="399">
          <cell r="E399" t="str">
            <v>773-775-4522</v>
          </cell>
          <cell r="G399">
            <v>2008</v>
          </cell>
          <cell r="H399" t="str">
            <v>Deluxe - 2 Person - with Breakfast</v>
          </cell>
          <cell r="I399">
            <v>44790</v>
          </cell>
          <cell r="J399">
            <v>44796</v>
          </cell>
          <cell r="M399">
            <v>979</v>
          </cell>
          <cell r="N399">
            <v>62</v>
          </cell>
          <cell r="O399">
            <v>6</v>
          </cell>
        </row>
        <row r="400">
          <cell r="E400" t="str">
            <v>407-471-6908</v>
          </cell>
          <cell r="G400">
            <v>2003</v>
          </cell>
          <cell r="H400" t="str">
            <v>Deluxe - 1 Person - No Breakfast</v>
          </cell>
          <cell r="I400">
            <v>44667</v>
          </cell>
          <cell r="J400">
            <v>44669</v>
          </cell>
          <cell r="M400">
            <v>710</v>
          </cell>
          <cell r="N400">
            <v>471</v>
          </cell>
          <cell r="O400">
            <v>2</v>
          </cell>
        </row>
        <row r="401">
          <cell r="E401" t="str">
            <v>856-305-9731</v>
          </cell>
          <cell r="G401">
            <v>2001</v>
          </cell>
          <cell r="H401" t="str">
            <v>Deluxe - 1 Person - No Breakfast</v>
          </cell>
          <cell r="I401">
            <v>44547</v>
          </cell>
          <cell r="J401">
            <v>44554</v>
          </cell>
          <cell r="M401">
            <v>978</v>
          </cell>
          <cell r="N401">
            <v>64</v>
          </cell>
          <cell r="O401">
            <v>7</v>
          </cell>
        </row>
        <row r="402">
          <cell r="E402" t="str">
            <v>952-651-7597</v>
          </cell>
          <cell r="G402" t="str">
            <v>G001A</v>
          </cell>
          <cell r="H402" t="str">
            <v>Sharing - 1 Person - with Breakfast</v>
          </cell>
          <cell r="I402">
            <v>44713</v>
          </cell>
          <cell r="J402">
            <v>44717</v>
          </cell>
          <cell r="M402">
            <v>799</v>
          </cell>
          <cell r="N402">
            <v>295</v>
          </cell>
          <cell r="O402">
            <v>4</v>
          </cell>
        </row>
        <row r="403">
          <cell r="E403" t="str">
            <v>602-277-4385</v>
          </cell>
          <cell r="G403">
            <v>2004</v>
          </cell>
          <cell r="H403" t="str">
            <v>Deluxe - 1 Person - No Breakfast</v>
          </cell>
          <cell r="I403">
            <v>44496</v>
          </cell>
          <cell r="J403">
            <v>44497</v>
          </cell>
          <cell r="M403">
            <v>652</v>
          </cell>
          <cell r="N403">
            <v>584</v>
          </cell>
          <cell r="O403">
            <v>1</v>
          </cell>
        </row>
        <row r="404">
          <cell r="E404" t="str">
            <v>626-866-2339</v>
          </cell>
          <cell r="G404" t="str">
            <v>G001B</v>
          </cell>
          <cell r="H404" t="str">
            <v>Sharing - 1 Person - with Breakfast</v>
          </cell>
          <cell r="I404">
            <v>44556</v>
          </cell>
          <cell r="J404">
            <v>44562</v>
          </cell>
          <cell r="M404">
            <v>836</v>
          </cell>
          <cell r="N404">
            <v>241</v>
          </cell>
          <cell r="O404">
            <v>6</v>
          </cell>
        </row>
        <row r="405">
          <cell r="E405" t="str">
            <v>805-690-1682</v>
          </cell>
          <cell r="G405">
            <v>3003</v>
          </cell>
          <cell r="H405" t="str">
            <v>Superior - 2 Person - No Breakfast</v>
          </cell>
          <cell r="I405">
            <v>44536</v>
          </cell>
          <cell r="J405">
            <v>44540</v>
          </cell>
          <cell r="M405">
            <v>857</v>
          </cell>
          <cell r="N405">
            <v>199</v>
          </cell>
          <cell r="O405">
            <v>4</v>
          </cell>
        </row>
        <row r="406">
          <cell r="E406" t="str">
            <v>248-913-4677</v>
          </cell>
          <cell r="G406">
            <v>2004</v>
          </cell>
          <cell r="H406" t="str">
            <v>Deluxe - 1 Person - No Breakfast</v>
          </cell>
          <cell r="I406">
            <v>44545</v>
          </cell>
          <cell r="J406">
            <v>44551</v>
          </cell>
          <cell r="M406">
            <v>905</v>
          </cell>
          <cell r="N406">
            <v>140</v>
          </cell>
          <cell r="O406">
            <v>6</v>
          </cell>
        </row>
        <row r="407">
          <cell r="E407" t="str">
            <v>973-714-1721</v>
          </cell>
          <cell r="G407">
            <v>2004</v>
          </cell>
          <cell r="H407" t="str">
            <v>Deluxe - 1 Person - No Breakfast</v>
          </cell>
          <cell r="I407">
            <v>44634</v>
          </cell>
          <cell r="J407">
            <v>44635</v>
          </cell>
          <cell r="M407">
            <v>676</v>
          </cell>
          <cell r="N407">
            <v>507</v>
          </cell>
          <cell r="O407">
            <v>1</v>
          </cell>
        </row>
        <row r="408">
          <cell r="E408" t="str">
            <v>815-828-2147</v>
          </cell>
          <cell r="G408" t="str">
            <v>G001F</v>
          </cell>
          <cell r="H408" t="str">
            <v>Sharing - 1 Person - with Breakfast</v>
          </cell>
          <cell r="I408">
            <v>44734</v>
          </cell>
          <cell r="J408">
            <v>44738</v>
          </cell>
          <cell r="M408">
            <v>790</v>
          </cell>
          <cell r="N408">
            <v>322</v>
          </cell>
          <cell r="O408">
            <v>4</v>
          </cell>
        </row>
        <row r="409">
          <cell r="E409" t="str">
            <v>408-758-5015</v>
          </cell>
          <cell r="G409">
            <v>2009</v>
          </cell>
          <cell r="H409" t="str">
            <v>Deluxe - 2 Person - with Breakfast</v>
          </cell>
          <cell r="I409">
            <v>44815</v>
          </cell>
          <cell r="J409">
            <v>44820</v>
          </cell>
          <cell r="M409">
            <v>908</v>
          </cell>
          <cell r="N409">
            <v>131</v>
          </cell>
          <cell r="O409">
            <v>5</v>
          </cell>
        </row>
        <row r="410">
          <cell r="E410" t="str">
            <v>562-579-6900</v>
          </cell>
          <cell r="G410" t="str">
            <v>G001C</v>
          </cell>
          <cell r="H410" t="str">
            <v>Sharing - 1 Person - with Breakfast</v>
          </cell>
          <cell r="I410">
            <v>44587</v>
          </cell>
          <cell r="J410">
            <v>44590</v>
          </cell>
          <cell r="M410">
            <v>729</v>
          </cell>
          <cell r="N410">
            <v>451</v>
          </cell>
          <cell r="O410">
            <v>3</v>
          </cell>
        </row>
        <row r="411">
          <cell r="G411">
            <v>2003</v>
          </cell>
          <cell r="H411" t="str">
            <v>Deluxe - 1 Person - No Breakfast</v>
          </cell>
          <cell r="I411">
            <v>44781</v>
          </cell>
          <cell r="J411">
            <v>44786</v>
          </cell>
          <cell r="M411">
            <v>863</v>
          </cell>
          <cell r="N411">
            <v>187</v>
          </cell>
          <cell r="O411">
            <v>5</v>
          </cell>
        </row>
        <row r="412">
          <cell r="E412" t="str">
            <v>925-647-3298</v>
          </cell>
          <cell r="G412">
            <v>2001</v>
          </cell>
          <cell r="H412" t="str">
            <v>Deluxe - 1 Person - No Breakfast</v>
          </cell>
          <cell r="I412">
            <v>44605</v>
          </cell>
          <cell r="J412">
            <v>44607</v>
          </cell>
          <cell r="M412">
            <v>703</v>
          </cell>
          <cell r="N412">
            <v>481</v>
          </cell>
          <cell r="O412">
            <v>2</v>
          </cell>
        </row>
        <row r="413">
          <cell r="E413" t="str">
            <v>732-941-2621</v>
          </cell>
          <cell r="G413">
            <v>2004</v>
          </cell>
          <cell r="H413" t="str">
            <v>Deluxe - 1 Person - No Breakfast</v>
          </cell>
          <cell r="I413">
            <v>44742</v>
          </cell>
          <cell r="J413">
            <v>44748</v>
          </cell>
          <cell r="M413">
            <v>912</v>
          </cell>
          <cell r="N413">
            <v>119</v>
          </cell>
          <cell r="O413">
            <v>6</v>
          </cell>
        </row>
        <row r="414">
          <cell r="E414" t="str">
            <v>305-606-7291</v>
          </cell>
          <cell r="G414" t="str">
            <v>G001D</v>
          </cell>
          <cell r="H414" t="str">
            <v>Sharing - 1 Person - with Breakfast</v>
          </cell>
          <cell r="I414">
            <v>44528</v>
          </cell>
          <cell r="J414">
            <v>44532</v>
          </cell>
          <cell r="M414">
            <v>786</v>
          </cell>
          <cell r="N414">
            <v>330</v>
          </cell>
          <cell r="O414">
            <v>4</v>
          </cell>
        </row>
        <row r="415">
          <cell r="E415" t="str">
            <v>973-714-1721</v>
          </cell>
          <cell r="G415">
            <v>3003</v>
          </cell>
          <cell r="H415" t="str">
            <v>Superior - 2 Person - No Breakfast</v>
          </cell>
          <cell r="I415">
            <v>44519</v>
          </cell>
          <cell r="J415">
            <v>44524</v>
          </cell>
          <cell r="M415">
            <v>902</v>
          </cell>
          <cell r="N415">
            <v>149</v>
          </cell>
          <cell r="O415">
            <v>5</v>
          </cell>
        </row>
        <row r="416">
          <cell r="E416" t="str">
            <v>562-579-6900</v>
          </cell>
          <cell r="G416">
            <v>2009</v>
          </cell>
          <cell r="H416" t="str">
            <v>Deluxe - 2 Person - with Breakfast</v>
          </cell>
          <cell r="I416">
            <v>44620</v>
          </cell>
          <cell r="J416">
            <v>44624</v>
          </cell>
          <cell r="M416">
            <v>826</v>
          </cell>
          <cell r="N416">
            <v>257</v>
          </cell>
          <cell r="O416">
            <v>4</v>
          </cell>
        </row>
        <row r="417">
          <cell r="E417" t="str">
            <v>773-573-6914</v>
          </cell>
          <cell r="G417" t="str">
            <v>G001B</v>
          </cell>
          <cell r="H417" t="str">
            <v>Sharing - 1 Person - with Breakfast</v>
          </cell>
          <cell r="I417">
            <v>44828</v>
          </cell>
          <cell r="J417">
            <v>44829</v>
          </cell>
          <cell r="M417">
            <v>669</v>
          </cell>
          <cell r="N417">
            <v>522</v>
          </cell>
          <cell r="O417">
            <v>1</v>
          </cell>
        </row>
        <row r="418">
          <cell r="E418" t="str">
            <v>530-986-9272</v>
          </cell>
          <cell r="G418">
            <v>2005</v>
          </cell>
          <cell r="H418" t="str">
            <v>Deluxe - 1 Person - No Breakfast</v>
          </cell>
          <cell r="I418">
            <v>44549</v>
          </cell>
          <cell r="J418">
            <v>44553</v>
          </cell>
          <cell r="M418">
            <v>791</v>
          </cell>
          <cell r="N418">
            <v>319</v>
          </cell>
          <cell r="O418">
            <v>4</v>
          </cell>
        </row>
        <row r="419">
          <cell r="E419" t="str">
            <v>973-714-1721</v>
          </cell>
          <cell r="G419" t="str">
            <v>G001C</v>
          </cell>
          <cell r="H419" t="str">
            <v>Sharing - 1 Person - with Breakfast</v>
          </cell>
          <cell r="I419">
            <v>44701</v>
          </cell>
          <cell r="J419">
            <v>44703</v>
          </cell>
          <cell r="M419">
            <v>706</v>
          </cell>
          <cell r="N419">
            <v>475</v>
          </cell>
          <cell r="O419">
            <v>2</v>
          </cell>
        </row>
        <row r="420">
          <cell r="G420">
            <v>2004</v>
          </cell>
          <cell r="H420" t="str">
            <v>Deluxe - 1 Person - No Breakfast</v>
          </cell>
          <cell r="I420">
            <v>44718</v>
          </cell>
          <cell r="J420">
            <v>44724</v>
          </cell>
          <cell r="M420">
            <v>899</v>
          </cell>
          <cell r="N420">
            <v>155</v>
          </cell>
          <cell r="O420">
            <v>6</v>
          </cell>
        </row>
        <row r="421">
          <cell r="E421" t="str">
            <v>650-947-1215</v>
          </cell>
          <cell r="G421" t="str">
            <v>G001A</v>
          </cell>
          <cell r="H421" t="str">
            <v>Sharing - 1 Person - with Breakfast</v>
          </cell>
          <cell r="I421">
            <v>44549</v>
          </cell>
          <cell r="J421">
            <v>44551</v>
          </cell>
          <cell r="M421">
            <v>688</v>
          </cell>
          <cell r="N421">
            <v>498</v>
          </cell>
          <cell r="O421">
            <v>2</v>
          </cell>
        </row>
        <row r="422">
          <cell r="E422" t="str">
            <v>760-291-5497</v>
          </cell>
          <cell r="G422" t="str">
            <v>G001D</v>
          </cell>
          <cell r="H422" t="str">
            <v>Sharing - 1 Person - with Breakfast</v>
          </cell>
          <cell r="I422">
            <v>44631</v>
          </cell>
          <cell r="J422">
            <v>44638</v>
          </cell>
          <cell r="M422">
            <v>906</v>
          </cell>
          <cell r="N422">
            <v>137</v>
          </cell>
          <cell r="O422">
            <v>7</v>
          </cell>
        </row>
        <row r="423">
          <cell r="E423" t="str">
            <v>913-413-4604</v>
          </cell>
          <cell r="G423" t="str">
            <v>G001E</v>
          </cell>
          <cell r="H423" t="str">
            <v>Sharing - 1 Person - with Breakfast</v>
          </cell>
          <cell r="I423">
            <v>44523</v>
          </cell>
          <cell r="J423">
            <v>44525</v>
          </cell>
          <cell r="M423">
            <v>697</v>
          </cell>
          <cell r="N423">
            <v>489</v>
          </cell>
          <cell r="O423">
            <v>2</v>
          </cell>
        </row>
        <row r="424">
          <cell r="E424" t="str">
            <v>856-636-8749</v>
          </cell>
          <cell r="G424" t="str">
            <v>G001B</v>
          </cell>
          <cell r="H424" t="str">
            <v>Sharing - 1 Person - with Breakfast</v>
          </cell>
          <cell r="I424">
            <v>44794</v>
          </cell>
          <cell r="J424">
            <v>44799</v>
          </cell>
          <cell r="M424">
            <v>811</v>
          </cell>
          <cell r="N424">
            <v>264</v>
          </cell>
          <cell r="O424">
            <v>5</v>
          </cell>
        </row>
        <row r="425">
          <cell r="E425" t="str">
            <v>336-370-5333</v>
          </cell>
          <cell r="G425">
            <v>2004</v>
          </cell>
          <cell r="H425" t="str">
            <v>Deluxe - 1 Person - No Breakfast</v>
          </cell>
          <cell r="I425">
            <v>44676</v>
          </cell>
          <cell r="J425">
            <v>44681</v>
          </cell>
          <cell r="M425">
            <v>860</v>
          </cell>
          <cell r="N425">
            <v>193</v>
          </cell>
          <cell r="O425">
            <v>5</v>
          </cell>
        </row>
        <row r="426">
          <cell r="E426" t="str">
            <v>336-370-5333</v>
          </cell>
          <cell r="G426">
            <v>2005</v>
          </cell>
          <cell r="H426" t="str">
            <v>Deluxe - 1 Person - No Breakfast</v>
          </cell>
          <cell r="I426">
            <v>44796</v>
          </cell>
          <cell r="J426">
            <v>44797</v>
          </cell>
          <cell r="M426">
            <v>674</v>
          </cell>
          <cell r="N426">
            <v>511</v>
          </cell>
          <cell r="O426">
            <v>1</v>
          </cell>
        </row>
        <row r="427">
          <cell r="E427" t="str">
            <v>201-971-1638</v>
          </cell>
          <cell r="G427">
            <v>2003</v>
          </cell>
          <cell r="H427" t="str">
            <v>Deluxe - 1 Person - No Breakfast</v>
          </cell>
          <cell r="I427">
            <v>44814</v>
          </cell>
          <cell r="J427">
            <v>44819</v>
          </cell>
          <cell r="M427">
            <v>862</v>
          </cell>
          <cell r="N427">
            <v>189</v>
          </cell>
          <cell r="O427">
            <v>5</v>
          </cell>
        </row>
        <row r="428">
          <cell r="G428">
            <v>2005</v>
          </cell>
          <cell r="H428" t="str">
            <v>Deluxe - 1 Person - No Breakfast</v>
          </cell>
          <cell r="I428">
            <v>44711</v>
          </cell>
          <cell r="J428">
            <v>44714</v>
          </cell>
          <cell r="M428">
            <v>764</v>
          </cell>
          <cell r="N428">
            <v>388</v>
          </cell>
          <cell r="O428">
            <v>3</v>
          </cell>
        </row>
        <row r="429">
          <cell r="E429" t="str">
            <v>352-598-8301</v>
          </cell>
          <cell r="G429" t="str">
            <v>G001D</v>
          </cell>
          <cell r="H429" t="str">
            <v>Sharing - 1 Person - with Breakfast</v>
          </cell>
          <cell r="I429">
            <v>44693</v>
          </cell>
          <cell r="J429">
            <v>44700</v>
          </cell>
          <cell r="M429">
            <v>910</v>
          </cell>
          <cell r="N429">
            <v>125</v>
          </cell>
          <cell r="O429">
            <v>7</v>
          </cell>
        </row>
        <row r="430">
          <cell r="E430" t="str">
            <v>508-837-9230</v>
          </cell>
          <cell r="G430">
            <v>2010</v>
          </cell>
          <cell r="H430" t="str">
            <v>Deluxe - 2 Person - with Breakfast</v>
          </cell>
          <cell r="I430">
            <v>44718</v>
          </cell>
          <cell r="J430">
            <v>44723</v>
          </cell>
          <cell r="M430">
            <v>913</v>
          </cell>
          <cell r="N430">
            <v>116</v>
          </cell>
          <cell r="O430">
            <v>5</v>
          </cell>
        </row>
        <row r="431">
          <cell r="E431" t="str">
            <v>973-714-1721</v>
          </cell>
          <cell r="G431">
            <v>3002</v>
          </cell>
          <cell r="H431" t="str">
            <v>Superior - 2 Person - No Breakfast</v>
          </cell>
          <cell r="I431">
            <v>44828</v>
          </cell>
          <cell r="J431">
            <v>44832</v>
          </cell>
          <cell r="M431">
            <v>864</v>
          </cell>
          <cell r="N431">
            <v>186</v>
          </cell>
          <cell r="O431">
            <v>4</v>
          </cell>
        </row>
        <row r="432">
          <cell r="E432" t="str">
            <v>248-913-4677</v>
          </cell>
          <cell r="G432">
            <v>3003</v>
          </cell>
          <cell r="H432" t="str">
            <v>Superior - 2 Person - No Breakfast</v>
          </cell>
          <cell r="I432">
            <v>44524</v>
          </cell>
          <cell r="J432">
            <v>44525</v>
          </cell>
          <cell r="M432">
            <v>659</v>
          </cell>
          <cell r="N432">
            <v>561</v>
          </cell>
          <cell r="O432">
            <v>1</v>
          </cell>
        </row>
        <row r="433">
          <cell r="E433" t="str">
            <v>415-306-7897</v>
          </cell>
          <cell r="G433" t="str">
            <v>G001F</v>
          </cell>
          <cell r="H433" t="str">
            <v>Sharing - 1 Person - with Breakfast</v>
          </cell>
          <cell r="I433">
            <v>44537</v>
          </cell>
          <cell r="J433">
            <v>44541</v>
          </cell>
          <cell r="M433">
            <v>784</v>
          </cell>
          <cell r="N433">
            <v>334</v>
          </cell>
          <cell r="O433">
            <v>4</v>
          </cell>
        </row>
        <row r="434">
          <cell r="E434" t="str">
            <v>808-477-4775</v>
          </cell>
          <cell r="G434">
            <v>2005</v>
          </cell>
          <cell r="H434" t="str">
            <v>Deluxe - 1 Person - No Breakfast</v>
          </cell>
          <cell r="I434">
            <v>44539</v>
          </cell>
          <cell r="J434">
            <v>44541</v>
          </cell>
          <cell r="M434">
            <v>711</v>
          </cell>
          <cell r="N434">
            <v>470</v>
          </cell>
          <cell r="O434">
            <v>2</v>
          </cell>
        </row>
        <row r="435">
          <cell r="E435" t="str">
            <v>732-924-7882</v>
          </cell>
          <cell r="G435">
            <v>2005</v>
          </cell>
          <cell r="H435" t="str">
            <v>Deluxe - 1 Person - No Breakfast</v>
          </cell>
          <cell r="I435">
            <v>44480</v>
          </cell>
          <cell r="J435">
            <v>44482</v>
          </cell>
          <cell r="M435">
            <v>724</v>
          </cell>
          <cell r="N435">
            <v>456</v>
          </cell>
          <cell r="O435">
            <v>2</v>
          </cell>
        </row>
        <row r="436">
          <cell r="E436" t="str">
            <v>907-797-9628</v>
          </cell>
          <cell r="G436">
            <v>2009</v>
          </cell>
          <cell r="H436" t="str">
            <v>Deluxe - 2 Person - with Breakfast</v>
          </cell>
          <cell r="I436">
            <v>44514</v>
          </cell>
          <cell r="J436">
            <v>44516</v>
          </cell>
          <cell r="M436">
            <v>733</v>
          </cell>
          <cell r="N436">
            <v>446</v>
          </cell>
          <cell r="O436">
            <v>2</v>
          </cell>
        </row>
        <row r="437">
          <cell r="E437" t="str">
            <v>336-370-5333</v>
          </cell>
          <cell r="G437">
            <v>3001</v>
          </cell>
          <cell r="H437" t="str">
            <v>Superior - 2 Person - No Breakfast</v>
          </cell>
          <cell r="I437">
            <v>44514</v>
          </cell>
          <cell r="J437">
            <v>44517</v>
          </cell>
          <cell r="M437">
            <v>784</v>
          </cell>
          <cell r="N437">
            <v>334</v>
          </cell>
          <cell r="O437">
            <v>3</v>
          </cell>
        </row>
        <row r="438">
          <cell r="E438" t="str">
            <v>760-938-6069</v>
          </cell>
          <cell r="G438">
            <v>2005</v>
          </cell>
          <cell r="H438" t="str">
            <v>Deluxe - 1 Person - No Breakfast</v>
          </cell>
          <cell r="I438">
            <v>44493</v>
          </cell>
          <cell r="J438">
            <v>44500</v>
          </cell>
          <cell r="M438">
            <v>960</v>
          </cell>
          <cell r="N438">
            <v>95</v>
          </cell>
          <cell r="O438">
            <v>7</v>
          </cell>
        </row>
        <row r="439">
          <cell r="E439" t="str">
            <v>760-616-5388</v>
          </cell>
          <cell r="G439" t="str">
            <v>G001C</v>
          </cell>
          <cell r="H439" t="str">
            <v>Sharing - 1 Person - with Breakfast</v>
          </cell>
          <cell r="I439">
            <v>44830</v>
          </cell>
          <cell r="J439">
            <v>44831</v>
          </cell>
          <cell r="M439">
            <v>658</v>
          </cell>
          <cell r="N439">
            <v>565</v>
          </cell>
          <cell r="O439">
            <v>1</v>
          </cell>
        </row>
        <row r="440">
          <cell r="E440" t="str">
            <v>617-418-5043</v>
          </cell>
          <cell r="G440" t="str">
            <v>G001A</v>
          </cell>
          <cell r="H440" t="str">
            <v>Sharing - 1 Person - with Breakfast</v>
          </cell>
          <cell r="I440">
            <v>44816</v>
          </cell>
          <cell r="J440">
            <v>44821</v>
          </cell>
          <cell r="M440">
            <v>806</v>
          </cell>
          <cell r="N440">
            <v>274</v>
          </cell>
          <cell r="O440">
            <v>5</v>
          </cell>
        </row>
        <row r="441">
          <cell r="E441" t="str">
            <v>925-647-3298</v>
          </cell>
          <cell r="G441">
            <v>2008</v>
          </cell>
          <cell r="H441" t="str">
            <v>Deluxe - 2 Person - with Breakfast</v>
          </cell>
          <cell r="I441">
            <v>44553</v>
          </cell>
          <cell r="J441">
            <v>44554</v>
          </cell>
          <cell r="M441">
            <v>656</v>
          </cell>
          <cell r="N441">
            <v>573</v>
          </cell>
          <cell r="O441">
            <v>1</v>
          </cell>
        </row>
        <row r="442">
          <cell r="G442" t="str">
            <v>G001B</v>
          </cell>
          <cell r="H442" t="str">
            <v>Sharing - 1 Person - with Breakfast</v>
          </cell>
          <cell r="I442">
            <v>44826</v>
          </cell>
          <cell r="J442">
            <v>44827</v>
          </cell>
          <cell r="M442">
            <v>665</v>
          </cell>
          <cell r="N442">
            <v>537</v>
          </cell>
          <cell r="O442">
            <v>1</v>
          </cell>
        </row>
        <row r="443">
          <cell r="E443" t="str">
            <v>305-420-8970</v>
          </cell>
          <cell r="G443" t="str">
            <v>G001B</v>
          </cell>
          <cell r="H443" t="str">
            <v>Sharing - 1 Person - with Breakfast</v>
          </cell>
          <cell r="I443">
            <v>44656</v>
          </cell>
          <cell r="J443">
            <v>44660</v>
          </cell>
          <cell r="M443">
            <v>788</v>
          </cell>
          <cell r="N443">
            <v>328</v>
          </cell>
          <cell r="O443">
            <v>4</v>
          </cell>
        </row>
        <row r="444">
          <cell r="E444" t="str">
            <v>310-820-2117</v>
          </cell>
          <cell r="G444">
            <v>2009</v>
          </cell>
          <cell r="H444" t="str">
            <v>Deluxe - 2 Person - with Breakfast</v>
          </cell>
          <cell r="I444">
            <v>44607</v>
          </cell>
          <cell r="J444">
            <v>44610</v>
          </cell>
          <cell r="M444">
            <v>757</v>
          </cell>
          <cell r="N444">
            <v>402</v>
          </cell>
          <cell r="O444">
            <v>3</v>
          </cell>
        </row>
        <row r="445">
          <cell r="E445" t="str">
            <v>404-505-4445</v>
          </cell>
          <cell r="G445">
            <v>2006</v>
          </cell>
          <cell r="H445" t="str">
            <v>Deluxe - 1 Person - No Breakfast</v>
          </cell>
          <cell r="I445">
            <v>44797</v>
          </cell>
          <cell r="J445">
            <v>44801</v>
          </cell>
          <cell r="M445">
            <v>801</v>
          </cell>
          <cell r="N445">
            <v>289</v>
          </cell>
          <cell r="O445">
            <v>4</v>
          </cell>
        </row>
        <row r="446">
          <cell r="E446" t="str">
            <v>601-927-8287</v>
          </cell>
          <cell r="G446" t="str">
            <v>G001C</v>
          </cell>
          <cell r="H446" t="str">
            <v>Sharing - 1 Person - with Breakfast</v>
          </cell>
          <cell r="I446">
            <v>44760</v>
          </cell>
          <cell r="J446">
            <v>44761</v>
          </cell>
          <cell r="M446">
            <v>678</v>
          </cell>
          <cell r="N446">
            <v>505</v>
          </cell>
          <cell r="O446">
            <v>1</v>
          </cell>
        </row>
        <row r="447">
          <cell r="E447" t="str">
            <v>619-608-1763</v>
          </cell>
          <cell r="G447" t="str">
            <v>G001B</v>
          </cell>
          <cell r="H447" t="str">
            <v>Sharing - 1 Person - with Breakfast</v>
          </cell>
          <cell r="I447">
            <v>44786</v>
          </cell>
          <cell r="J447">
            <v>44787</v>
          </cell>
          <cell r="M447">
            <v>661</v>
          </cell>
          <cell r="N447">
            <v>553</v>
          </cell>
          <cell r="O447">
            <v>1</v>
          </cell>
        </row>
        <row r="448">
          <cell r="E448" t="str">
            <v>515-370-7348</v>
          </cell>
          <cell r="G448">
            <v>3004</v>
          </cell>
          <cell r="H448" t="str">
            <v>Superior - 2 Person - with Breakfast</v>
          </cell>
          <cell r="I448">
            <v>44540</v>
          </cell>
          <cell r="J448">
            <v>44545</v>
          </cell>
          <cell r="M448">
            <v>962</v>
          </cell>
          <cell r="N448">
            <v>90</v>
          </cell>
          <cell r="O448">
            <v>5</v>
          </cell>
        </row>
        <row r="449">
          <cell r="E449" t="str">
            <v>907-797-9628</v>
          </cell>
          <cell r="G449">
            <v>2007</v>
          </cell>
          <cell r="H449" t="str">
            <v>Deluxe - 2 Person - with Breakfast</v>
          </cell>
          <cell r="I449">
            <v>44750</v>
          </cell>
          <cell r="J449">
            <v>44751</v>
          </cell>
          <cell r="M449">
            <v>652</v>
          </cell>
          <cell r="N449">
            <v>584</v>
          </cell>
          <cell r="O449">
            <v>1</v>
          </cell>
        </row>
        <row r="450">
          <cell r="E450" t="str">
            <v>303-623-4241</v>
          </cell>
          <cell r="G450" t="str">
            <v>G001C</v>
          </cell>
          <cell r="H450" t="str">
            <v>Sharing - 1 Person - with Breakfast</v>
          </cell>
          <cell r="I450">
            <v>44742</v>
          </cell>
          <cell r="J450">
            <v>44745</v>
          </cell>
          <cell r="M450">
            <v>730</v>
          </cell>
          <cell r="N450">
            <v>450</v>
          </cell>
          <cell r="O450">
            <v>3</v>
          </cell>
        </row>
        <row r="451">
          <cell r="E451" t="str">
            <v>908-722-7128</v>
          </cell>
          <cell r="G451">
            <v>3005</v>
          </cell>
          <cell r="H451" t="str">
            <v>Superior - 2 Person - with Breakfast</v>
          </cell>
          <cell r="I451">
            <v>44483</v>
          </cell>
          <cell r="J451">
            <v>44489</v>
          </cell>
          <cell r="M451">
            <v>1076</v>
          </cell>
          <cell r="N451">
            <v>24</v>
          </cell>
          <cell r="O451">
            <v>6</v>
          </cell>
        </row>
        <row r="452">
          <cell r="E452" t="str">
            <v>952-702-7993</v>
          </cell>
          <cell r="G452">
            <v>2006</v>
          </cell>
          <cell r="H452" t="str">
            <v>Deluxe - 1 Person - No Breakfast</v>
          </cell>
          <cell r="I452">
            <v>44773</v>
          </cell>
          <cell r="J452">
            <v>44779</v>
          </cell>
          <cell r="M452">
            <v>907</v>
          </cell>
          <cell r="N452">
            <v>134</v>
          </cell>
          <cell r="O452">
            <v>6</v>
          </cell>
        </row>
        <row r="453">
          <cell r="E453" t="str">
            <v>734-561-6170</v>
          </cell>
          <cell r="G453">
            <v>3005</v>
          </cell>
          <cell r="H453" t="str">
            <v>Superior - 2 Person - with Breakfast</v>
          </cell>
          <cell r="I453">
            <v>44832</v>
          </cell>
          <cell r="J453">
            <v>44833</v>
          </cell>
          <cell r="M453">
            <v>668</v>
          </cell>
          <cell r="N453">
            <v>525</v>
          </cell>
          <cell r="O453">
            <v>1</v>
          </cell>
        </row>
        <row r="454">
          <cell r="E454" t="str">
            <v>406-318-1515</v>
          </cell>
          <cell r="G454">
            <v>2004</v>
          </cell>
          <cell r="H454" t="str">
            <v>Deluxe - 1 Person - No Breakfast</v>
          </cell>
          <cell r="I454">
            <v>44796</v>
          </cell>
          <cell r="J454">
            <v>44802</v>
          </cell>
          <cell r="M454">
            <v>908</v>
          </cell>
          <cell r="N454">
            <v>131</v>
          </cell>
          <cell r="O454">
            <v>6</v>
          </cell>
        </row>
        <row r="455">
          <cell r="E455" t="str">
            <v>408-805-4309</v>
          </cell>
          <cell r="G455">
            <v>3001</v>
          </cell>
          <cell r="H455" t="str">
            <v>Superior - 2 Person - No Breakfast</v>
          </cell>
          <cell r="I455">
            <v>44739</v>
          </cell>
          <cell r="J455">
            <v>44744</v>
          </cell>
          <cell r="M455">
            <v>893</v>
          </cell>
          <cell r="N455">
            <v>167</v>
          </cell>
          <cell r="O455">
            <v>5</v>
          </cell>
        </row>
        <row r="456">
          <cell r="E456" t="str">
            <v>619-509-5282</v>
          </cell>
          <cell r="G456">
            <v>2005</v>
          </cell>
          <cell r="H456" t="str">
            <v>Deluxe - 1 Person - No Breakfast</v>
          </cell>
          <cell r="I456">
            <v>44752</v>
          </cell>
          <cell r="J456">
            <v>44753</v>
          </cell>
          <cell r="M456">
            <v>657</v>
          </cell>
          <cell r="N456">
            <v>569</v>
          </cell>
          <cell r="O456">
            <v>1</v>
          </cell>
        </row>
        <row r="457">
          <cell r="E457" t="str">
            <v>617-418-5043</v>
          </cell>
          <cell r="G457" t="str">
            <v>G001D</v>
          </cell>
          <cell r="H457" t="str">
            <v>Sharing - 1 Person - with Breakfast</v>
          </cell>
          <cell r="I457">
            <v>44616</v>
          </cell>
          <cell r="J457">
            <v>44621</v>
          </cell>
          <cell r="M457">
            <v>803</v>
          </cell>
          <cell r="N457">
            <v>283</v>
          </cell>
          <cell r="O457">
            <v>5</v>
          </cell>
        </row>
        <row r="458">
          <cell r="E458" t="str">
            <v>732-924-7882</v>
          </cell>
          <cell r="G458" t="str">
            <v>G001E</v>
          </cell>
          <cell r="H458" t="str">
            <v>Sharing - 1 Person - with Breakfast</v>
          </cell>
          <cell r="I458">
            <v>44667</v>
          </cell>
          <cell r="J458">
            <v>44668</v>
          </cell>
          <cell r="M458">
            <v>680</v>
          </cell>
          <cell r="N458">
            <v>503</v>
          </cell>
          <cell r="O458">
            <v>1</v>
          </cell>
        </row>
        <row r="459">
          <cell r="E459" t="str">
            <v>574-499-1454</v>
          </cell>
          <cell r="G459" t="str">
            <v>G001A</v>
          </cell>
          <cell r="H459" t="str">
            <v>Sharing - 1 Person - with Breakfast</v>
          </cell>
          <cell r="I459">
            <v>44570</v>
          </cell>
          <cell r="J459">
            <v>44576</v>
          </cell>
          <cell r="M459">
            <v>844</v>
          </cell>
          <cell r="N459">
            <v>226</v>
          </cell>
          <cell r="O459">
            <v>6</v>
          </cell>
        </row>
        <row r="460">
          <cell r="E460" t="str">
            <v>410-224-9462</v>
          </cell>
          <cell r="G460" t="str">
            <v>G001C</v>
          </cell>
          <cell r="H460" t="str">
            <v>Sharing - 1 Person - with Breakfast</v>
          </cell>
          <cell r="I460">
            <v>44478</v>
          </cell>
          <cell r="J460">
            <v>44483</v>
          </cell>
          <cell r="M460">
            <v>808</v>
          </cell>
          <cell r="N460">
            <v>270</v>
          </cell>
          <cell r="O460">
            <v>5</v>
          </cell>
        </row>
        <row r="461">
          <cell r="E461" t="str">
            <v>770-732-1194</v>
          </cell>
          <cell r="G461">
            <v>3003</v>
          </cell>
          <cell r="H461" t="str">
            <v>Superior - 2 Person - No Breakfast</v>
          </cell>
          <cell r="I461">
            <v>44615</v>
          </cell>
          <cell r="J461">
            <v>44620</v>
          </cell>
          <cell r="M461">
            <v>897</v>
          </cell>
          <cell r="N461">
            <v>159</v>
          </cell>
          <cell r="O461">
            <v>5</v>
          </cell>
        </row>
        <row r="462">
          <cell r="E462" t="str">
            <v>410-351-1863</v>
          </cell>
          <cell r="G462">
            <v>2006</v>
          </cell>
          <cell r="H462" t="str">
            <v>Deluxe - 1 Person - No Breakfast</v>
          </cell>
          <cell r="I462">
            <v>44513</v>
          </cell>
          <cell r="J462">
            <v>44514</v>
          </cell>
          <cell r="M462">
            <v>666</v>
          </cell>
          <cell r="N462">
            <v>533</v>
          </cell>
          <cell r="O462">
            <v>1</v>
          </cell>
        </row>
        <row r="463">
          <cell r="E463" t="str">
            <v>510-974-8671</v>
          </cell>
          <cell r="G463">
            <v>3005</v>
          </cell>
          <cell r="H463" t="str">
            <v>Superior - 2 Person - with Breakfast</v>
          </cell>
          <cell r="I463">
            <v>44625</v>
          </cell>
          <cell r="J463">
            <v>44628</v>
          </cell>
          <cell r="M463">
            <v>792</v>
          </cell>
          <cell r="N463">
            <v>316</v>
          </cell>
          <cell r="O463">
            <v>3</v>
          </cell>
        </row>
        <row r="464">
          <cell r="E464" t="str">
            <v>907-385-4412</v>
          </cell>
          <cell r="G464">
            <v>2010</v>
          </cell>
          <cell r="H464" t="str">
            <v>Deluxe - 2 Person - with Breakfast</v>
          </cell>
          <cell r="I464">
            <v>44640</v>
          </cell>
          <cell r="J464">
            <v>44645</v>
          </cell>
          <cell r="M464">
            <v>903</v>
          </cell>
          <cell r="N464">
            <v>146</v>
          </cell>
          <cell r="O464">
            <v>5</v>
          </cell>
        </row>
        <row r="465">
          <cell r="E465" t="str">
            <v>847-728-7286</v>
          </cell>
          <cell r="G465">
            <v>2001</v>
          </cell>
          <cell r="H465" t="str">
            <v>Deluxe - 1 Person - No Breakfast</v>
          </cell>
          <cell r="I465">
            <v>44647</v>
          </cell>
          <cell r="J465">
            <v>44655</v>
          </cell>
          <cell r="M465">
            <v>1070</v>
          </cell>
          <cell r="N465">
            <v>32</v>
          </cell>
          <cell r="O465">
            <v>8</v>
          </cell>
        </row>
        <row r="466">
          <cell r="E466" t="str">
            <v>480-726-1280</v>
          </cell>
          <cell r="G466" t="str">
            <v>G001A</v>
          </cell>
          <cell r="H466" t="str">
            <v>Sharing - 1 Person - with Breakfast</v>
          </cell>
          <cell r="I466">
            <v>44637</v>
          </cell>
          <cell r="J466">
            <v>44641</v>
          </cell>
          <cell r="M466">
            <v>775</v>
          </cell>
          <cell r="N466">
            <v>362</v>
          </cell>
          <cell r="O466">
            <v>4</v>
          </cell>
        </row>
        <row r="467">
          <cell r="E467" t="str">
            <v>770-679-4752</v>
          </cell>
          <cell r="G467">
            <v>2009</v>
          </cell>
          <cell r="H467" t="str">
            <v>Deluxe - 2 Person - with Breakfast</v>
          </cell>
          <cell r="I467">
            <v>44738</v>
          </cell>
          <cell r="J467">
            <v>44739</v>
          </cell>
          <cell r="M467">
            <v>663</v>
          </cell>
          <cell r="N467">
            <v>545</v>
          </cell>
          <cell r="O467">
            <v>1</v>
          </cell>
        </row>
        <row r="468">
          <cell r="E468" t="str">
            <v>305-604-8981</v>
          </cell>
          <cell r="G468">
            <v>2010</v>
          </cell>
          <cell r="H468" t="str">
            <v>Deluxe - 2 Person - with Breakfast</v>
          </cell>
          <cell r="I468">
            <v>44503</v>
          </cell>
          <cell r="J468">
            <v>44507</v>
          </cell>
          <cell r="M468">
            <v>828</v>
          </cell>
          <cell r="N468">
            <v>255</v>
          </cell>
          <cell r="O468">
            <v>4</v>
          </cell>
        </row>
        <row r="469">
          <cell r="E469" t="str">
            <v>305-968-9487</v>
          </cell>
          <cell r="G469">
            <v>2003</v>
          </cell>
          <cell r="H469" t="str">
            <v>Deluxe - 1 Person - No Breakfast</v>
          </cell>
          <cell r="I469">
            <v>44701</v>
          </cell>
          <cell r="J469">
            <v>44707</v>
          </cell>
          <cell r="M469">
            <v>896</v>
          </cell>
          <cell r="N469">
            <v>161</v>
          </cell>
          <cell r="O469">
            <v>6</v>
          </cell>
        </row>
        <row r="470">
          <cell r="E470" t="str">
            <v>310-858-5079</v>
          </cell>
          <cell r="G470" t="str">
            <v>G001B</v>
          </cell>
          <cell r="H470" t="str">
            <v>Sharing - 1 Person - with Breakfast</v>
          </cell>
          <cell r="I470">
            <v>44639</v>
          </cell>
          <cell r="J470">
            <v>44645</v>
          </cell>
          <cell r="M470">
            <v>838</v>
          </cell>
          <cell r="N470">
            <v>237</v>
          </cell>
          <cell r="O470">
            <v>6</v>
          </cell>
        </row>
        <row r="471">
          <cell r="E471" t="str">
            <v>574-656-2800</v>
          </cell>
          <cell r="G471">
            <v>2007</v>
          </cell>
          <cell r="H471" t="str">
            <v>Deluxe - 2 Person - with Breakfast</v>
          </cell>
          <cell r="I471">
            <v>44813</v>
          </cell>
          <cell r="J471">
            <v>44814</v>
          </cell>
          <cell r="M471">
            <v>665</v>
          </cell>
          <cell r="N471">
            <v>537</v>
          </cell>
          <cell r="O471">
            <v>1</v>
          </cell>
        </row>
        <row r="472">
          <cell r="E472" t="str">
            <v>313-288-7937</v>
          </cell>
          <cell r="G472">
            <v>2004</v>
          </cell>
          <cell r="H472" t="str">
            <v>Deluxe - 1 Person - No Breakfast</v>
          </cell>
          <cell r="I472">
            <v>44575</v>
          </cell>
          <cell r="J472">
            <v>44578</v>
          </cell>
          <cell r="M472">
            <v>771</v>
          </cell>
          <cell r="N472">
            <v>374</v>
          </cell>
          <cell r="O472">
            <v>3</v>
          </cell>
        </row>
        <row r="473">
          <cell r="E473" t="str">
            <v>508-584-4279</v>
          </cell>
          <cell r="G473" t="str">
            <v>G001C</v>
          </cell>
          <cell r="H473" t="str">
            <v>Sharing - 1 Person - with Breakfast</v>
          </cell>
          <cell r="I473">
            <v>44694</v>
          </cell>
          <cell r="J473">
            <v>44698</v>
          </cell>
          <cell r="M473">
            <v>796</v>
          </cell>
          <cell r="N473">
            <v>304</v>
          </cell>
          <cell r="O473">
            <v>4</v>
          </cell>
        </row>
        <row r="474">
          <cell r="E474" t="str">
            <v>410-739-9277</v>
          </cell>
          <cell r="G474">
            <v>2001</v>
          </cell>
          <cell r="H474" t="str">
            <v>Deluxe - 1 Person - No Breakfast</v>
          </cell>
          <cell r="I474">
            <v>44597</v>
          </cell>
          <cell r="J474">
            <v>44601</v>
          </cell>
          <cell r="M474">
            <v>811</v>
          </cell>
          <cell r="N474">
            <v>264</v>
          </cell>
          <cell r="O474">
            <v>4</v>
          </cell>
        </row>
        <row r="475">
          <cell r="E475" t="str">
            <v>507-210-3510</v>
          </cell>
          <cell r="G475">
            <v>3004</v>
          </cell>
          <cell r="H475" t="str">
            <v>Superior - 2 Person - with Breakfast</v>
          </cell>
          <cell r="I475">
            <v>44737</v>
          </cell>
          <cell r="J475">
            <v>44744</v>
          </cell>
          <cell r="M475">
            <v>1260</v>
          </cell>
          <cell r="N475">
            <v>9</v>
          </cell>
          <cell r="O475">
            <v>7</v>
          </cell>
        </row>
        <row r="476">
          <cell r="E476" t="str">
            <v>207-295-7569</v>
          </cell>
          <cell r="G476">
            <v>3001</v>
          </cell>
          <cell r="H476" t="str">
            <v>Superior - 2 Person - No Breakfast</v>
          </cell>
          <cell r="I476">
            <v>44556</v>
          </cell>
          <cell r="J476">
            <v>44558</v>
          </cell>
          <cell r="M476">
            <v>748</v>
          </cell>
          <cell r="N476">
            <v>408</v>
          </cell>
          <cell r="O476">
            <v>2</v>
          </cell>
        </row>
        <row r="477">
          <cell r="E477" t="str">
            <v>808-315-3077</v>
          </cell>
          <cell r="G477" t="str">
            <v>G001E</v>
          </cell>
          <cell r="H477" t="str">
            <v>Sharing - 1 Person - with Breakfast</v>
          </cell>
          <cell r="I477">
            <v>44595</v>
          </cell>
          <cell r="J477">
            <v>44598</v>
          </cell>
          <cell r="M477">
            <v>734</v>
          </cell>
          <cell r="N477">
            <v>444</v>
          </cell>
          <cell r="O477">
            <v>3</v>
          </cell>
        </row>
        <row r="478">
          <cell r="E478" t="str">
            <v>904-235-3633</v>
          </cell>
          <cell r="G478">
            <v>3003</v>
          </cell>
          <cell r="H478" t="str">
            <v>Superior - 2 Person - No Breakfast</v>
          </cell>
          <cell r="I478">
            <v>44771</v>
          </cell>
          <cell r="J478">
            <v>44773</v>
          </cell>
          <cell r="M478">
            <v>741</v>
          </cell>
          <cell r="N478">
            <v>422</v>
          </cell>
          <cell r="O478">
            <v>2</v>
          </cell>
        </row>
        <row r="479">
          <cell r="E479" t="str">
            <v>201-832-4168</v>
          </cell>
          <cell r="G479">
            <v>2006</v>
          </cell>
          <cell r="H479" t="str">
            <v>Deluxe - 1 Person - No Breakfast</v>
          </cell>
          <cell r="I479">
            <v>44621</v>
          </cell>
          <cell r="J479">
            <v>44627</v>
          </cell>
          <cell r="M479">
            <v>911</v>
          </cell>
          <cell r="N479">
            <v>122</v>
          </cell>
          <cell r="O479">
            <v>6</v>
          </cell>
        </row>
        <row r="480">
          <cell r="E480" t="str">
            <v>305-622-4739</v>
          </cell>
          <cell r="G480">
            <v>2005</v>
          </cell>
          <cell r="H480" t="str">
            <v>Deluxe - 1 Person - No Breakfast</v>
          </cell>
          <cell r="I480">
            <v>44803</v>
          </cell>
          <cell r="J480">
            <v>44806</v>
          </cell>
          <cell r="M480">
            <v>763</v>
          </cell>
          <cell r="N480">
            <v>390</v>
          </cell>
          <cell r="O480">
            <v>3</v>
          </cell>
        </row>
        <row r="481">
          <cell r="E481" t="str">
            <v>501-308-1040</v>
          </cell>
          <cell r="G481">
            <v>2009</v>
          </cell>
          <cell r="H481" t="str">
            <v>Deluxe - 2 Person - with Breakfast</v>
          </cell>
          <cell r="I481">
            <v>44681</v>
          </cell>
          <cell r="J481">
            <v>44687</v>
          </cell>
          <cell r="M481">
            <v>971</v>
          </cell>
          <cell r="N481">
            <v>78</v>
          </cell>
          <cell r="O481">
            <v>6</v>
          </cell>
        </row>
        <row r="482">
          <cell r="E482" t="str">
            <v>770-732-1194</v>
          </cell>
          <cell r="G482" t="str">
            <v>G001B</v>
          </cell>
          <cell r="H482" t="str">
            <v>Sharing - 1 Person - with Breakfast</v>
          </cell>
          <cell r="I482">
            <v>44696</v>
          </cell>
          <cell r="J482">
            <v>44701</v>
          </cell>
          <cell r="M482">
            <v>798</v>
          </cell>
          <cell r="N482">
            <v>298</v>
          </cell>
          <cell r="O482">
            <v>5</v>
          </cell>
        </row>
        <row r="483">
          <cell r="E483" t="str">
            <v>336-243-5659</v>
          </cell>
          <cell r="G483">
            <v>2002</v>
          </cell>
          <cell r="H483" t="str">
            <v>Deluxe - 1 Person - No Breakfast</v>
          </cell>
          <cell r="I483">
            <v>44815</v>
          </cell>
          <cell r="J483">
            <v>44818</v>
          </cell>
          <cell r="M483">
            <v>775</v>
          </cell>
          <cell r="N483">
            <v>362</v>
          </cell>
          <cell r="O483">
            <v>3</v>
          </cell>
        </row>
        <row r="484">
          <cell r="E484" t="str">
            <v>601-234-9632</v>
          </cell>
          <cell r="G484">
            <v>2006</v>
          </cell>
          <cell r="H484" t="str">
            <v>Deluxe - 1 Person - No Breakfast</v>
          </cell>
          <cell r="I484">
            <v>44684</v>
          </cell>
          <cell r="J484">
            <v>44687</v>
          </cell>
          <cell r="M484">
            <v>773</v>
          </cell>
          <cell r="N484">
            <v>369</v>
          </cell>
          <cell r="O484">
            <v>3</v>
          </cell>
        </row>
        <row r="485">
          <cell r="E485" t="str">
            <v>907-231-4722</v>
          </cell>
          <cell r="G485" t="str">
            <v>G001B</v>
          </cell>
          <cell r="H485" t="str">
            <v>Sharing - 1 Person - with Breakfast</v>
          </cell>
          <cell r="I485">
            <v>44759</v>
          </cell>
          <cell r="J485">
            <v>44765</v>
          </cell>
          <cell r="M485">
            <v>831</v>
          </cell>
          <cell r="N485">
            <v>251</v>
          </cell>
          <cell r="O485">
            <v>6</v>
          </cell>
        </row>
        <row r="486">
          <cell r="E486" t="str">
            <v>617-418-5043</v>
          </cell>
          <cell r="G486" t="str">
            <v>G001E</v>
          </cell>
          <cell r="H486" t="str">
            <v>Sharing - 1 Person - with Breakfast</v>
          </cell>
          <cell r="I486">
            <v>44518</v>
          </cell>
          <cell r="J486">
            <v>44521</v>
          </cell>
          <cell r="M486">
            <v>737</v>
          </cell>
          <cell r="N486">
            <v>437</v>
          </cell>
          <cell r="O486">
            <v>3</v>
          </cell>
        </row>
        <row r="487">
          <cell r="E487" t="str">
            <v>352-242-2570</v>
          </cell>
          <cell r="G487">
            <v>2008</v>
          </cell>
          <cell r="H487" t="str">
            <v>Deluxe - 2 Person - with Breakfast</v>
          </cell>
          <cell r="I487">
            <v>44786</v>
          </cell>
          <cell r="J487">
            <v>44788</v>
          </cell>
          <cell r="M487">
            <v>736</v>
          </cell>
          <cell r="N487">
            <v>440</v>
          </cell>
          <cell r="O487">
            <v>2</v>
          </cell>
        </row>
        <row r="488">
          <cell r="E488" t="str">
            <v>770-732-1194</v>
          </cell>
          <cell r="G488" t="str">
            <v>G001C</v>
          </cell>
          <cell r="H488" t="str">
            <v>Sharing - 1 Person - with Breakfast</v>
          </cell>
          <cell r="I488">
            <v>44649</v>
          </cell>
          <cell r="J488">
            <v>44650</v>
          </cell>
          <cell r="M488">
            <v>668</v>
          </cell>
          <cell r="N488">
            <v>525</v>
          </cell>
          <cell r="O488">
            <v>1</v>
          </cell>
        </row>
        <row r="489">
          <cell r="E489" t="str">
            <v>410-914-9018</v>
          </cell>
          <cell r="G489">
            <v>2002</v>
          </cell>
          <cell r="H489" t="str">
            <v>Deluxe - 1 Person - No Breakfast</v>
          </cell>
          <cell r="I489">
            <v>44506</v>
          </cell>
          <cell r="J489">
            <v>44508</v>
          </cell>
          <cell r="M489">
            <v>717</v>
          </cell>
          <cell r="N489">
            <v>464</v>
          </cell>
          <cell r="O489">
            <v>2</v>
          </cell>
        </row>
        <row r="490">
          <cell r="E490" t="str">
            <v>602-896-2993</v>
          </cell>
          <cell r="G490">
            <v>2006</v>
          </cell>
          <cell r="H490" t="str">
            <v>Deluxe - 1 Person - No Breakfast</v>
          </cell>
          <cell r="I490">
            <v>44770</v>
          </cell>
          <cell r="J490">
            <v>44771</v>
          </cell>
          <cell r="M490">
            <v>651</v>
          </cell>
          <cell r="N490">
            <v>586</v>
          </cell>
          <cell r="O490">
            <v>1</v>
          </cell>
        </row>
        <row r="491">
          <cell r="E491" t="str">
            <v>813-797-4816</v>
          </cell>
          <cell r="G491">
            <v>2010</v>
          </cell>
          <cell r="H491" t="str">
            <v>Deluxe - 2 Person - with Breakfast</v>
          </cell>
          <cell r="I491">
            <v>44617</v>
          </cell>
          <cell r="J491">
            <v>44618</v>
          </cell>
          <cell r="M491">
            <v>662</v>
          </cell>
          <cell r="N491">
            <v>549</v>
          </cell>
          <cell r="O491">
            <v>1</v>
          </cell>
        </row>
        <row r="492">
          <cell r="G492" t="str">
            <v>G001C</v>
          </cell>
          <cell r="H492" t="str">
            <v>Sharing - 1 Person - with Breakfast</v>
          </cell>
          <cell r="I492">
            <v>44805</v>
          </cell>
          <cell r="J492">
            <v>44807</v>
          </cell>
          <cell r="M492">
            <v>694</v>
          </cell>
          <cell r="N492">
            <v>492</v>
          </cell>
          <cell r="O492">
            <v>2</v>
          </cell>
        </row>
        <row r="493">
          <cell r="G493">
            <v>2009</v>
          </cell>
          <cell r="H493" t="str">
            <v>Deluxe - 2 Person - with Breakfast</v>
          </cell>
          <cell r="I493">
            <v>44687</v>
          </cell>
          <cell r="J493">
            <v>44691</v>
          </cell>
          <cell r="M493">
            <v>839</v>
          </cell>
          <cell r="N493">
            <v>235</v>
          </cell>
          <cell r="O493">
            <v>4</v>
          </cell>
        </row>
        <row r="494">
          <cell r="E494" t="str">
            <v>260-273-3725</v>
          </cell>
          <cell r="G494">
            <v>2003</v>
          </cell>
          <cell r="H494" t="str">
            <v>Deluxe - 1 Person - No Breakfast</v>
          </cell>
          <cell r="I494">
            <v>44689</v>
          </cell>
          <cell r="J494">
            <v>44692</v>
          </cell>
          <cell r="M494">
            <v>766</v>
          </cell>
          <cell r="N494">
            <v>384</v>
          </cell>
          <cell r="O494">
            <v>3</v>
          </cell>
        </row>
        <row r="495">
          <cell r="E495" t="str">
            <v>707-653-8214</v>
          </cell>
          <cell r="G495" t="str">
            <v>G001B</v>
          </cell>
          <cell r="H495" t="str">
            <v>Sharing - 1 Person - with Breakfast</v>
          </cell>
          <cell r="I495">
            <v>44585</v>
          </cell>
          <cell r="J495">
            <v>44591</v>
          </cell>
          <cell r="M495">
            <v>834</v>
          </cell>
          <cell r="N495">
            <v>245</v>
          </cell>
          <cell r="O495">
            <v>6</v>
          </cell>
        </row>
        <row r="496">
          <cell r="E496" t="str">
            <v>973-210-3994</v>
          </cell>
          <cell r="G496">
            <v>3004</v>
          </cell>
          <cell r="H496" t="str">
            <v>Superior - 2 Person - with Breakfast</v>
          </cell>
          <cell r="I496">
            <v>44815</v>
          </cell>
          <cell r="J496">
            <v>44822</v>
          </cell>
          <cell r="M496">
            <v>1225</v>
          </cell>
          <cell r="N496">
            <v>11</v>
          </cell>
          <cell r="O496">
            <v>7</v>
          </cell>
        </row>
        <row r="497">
          <cell r="E497" t="str">
            <v>480-293-2882</v>
          </cell>
          <cell r="G497">
            <v>3001</v>
          </cell>
          <cell r="H497" t="str">
            <v>Superior - 2 Person - No Breakfast</v>
          </cell>
          <cell r="I497">
            <v>44637</v>
          </cell>
          <cell r="J497">
            <v>44638</v>
          </cell>
          <cell r="M497">
            <v>654</v>
          </cell>
          <cell r="N497">
            <v>579</v>
          </cell>
          <cell r="O497">
            <v>1</v>
          </cell>
        </row>
        <row r="498">
          <cell r="E498" t="str">
            <v>231-467-9978</v>
          </cell>
          <cell r="G498">
            <v>2009</v>
          </cell>
          <cell r="H498" t="str">
            <v>Deluxe - 2 Person - with Breakfast</v>
          </cell>
          <cell r="I498">
            <v>44727</v>
          </cell>
          <cell r="J498">
            <v>44731</v>
          </cell>
          <cell r="M498">
            <v>834</v>
          </cell>
          <cell r="N498">
            <v>245</v>
          </cell>
          <cell r="O498">
            <v>4</v>
          </cell>
        </row>
        <row r="499">
          <cell r="E499" t="str">
            <v>407-312-1691</v>
          </cell>
          <cell r="G499" t="str">
            <v>G001B</v>
          </cell>
          <cell r="H499" t="str">
            <v>Sharing - 1 Person - with Breakfast</v>
          </cell>
          <cell r="I499">
            <v>44542</v>
          </cell>
          <cell r="J499">
            <v>44543</v>
          </cell>
          <cell r="M499">
            <v>667</v>
          </cell>
          <cell r="N499">
            <v>529</v>
          </cell>
          <cell r="O499">
            <v>1</v>
          </cell>
        </row>
        <row r="500">
          <cell r="E500" t="str">
            <v>317-578-2453</v>
          </cell>
          <cell r="G500" t="str">
            <v>G001D</v>
          </cell>
          <cell r="H500" t="str">
            <v>Sharing - 1 Person - with Breakfast</v>
          </cell>
          <cell r="I500">
            <v>44746</v>
          </cell>
          <cell r="J500">
            <v>44751</v>
          </cell>
          <cell r="M500">
            <v>801</v>
          </cell>
          <cell r="N500">
            <v>289</v>
          </cell>
          <cell r="O500">
            <v>5</v>
          </cell>
        </row>
        <row r="501">
          <cell r="E501" t="str">
            <v>805-275-3566</v>
          </cell>
          <cell r="G501">
            <v>3003</v>
          </cell>
          <cell r="H501" t="str">
            <v>Superior - 2 Person - No Breakfast</v>
          </cell>
          <cell r="I501">
            <v>44624</v>
          </cell>
          <cell r="J501">
            <v>44627</v>
          </cell>
          <cell r="M501">
            <v>779</v>
          </cell>
          <cell r="N501">
            <v>347</v>
          </cell>
          <cell r="O501">
            <v>3</v>
          </cell>
        </row>
        <row r="502">
          <cell r="E502" t="str">
            <v>407-538-5106</v>
          </cell>
          <cell r="G502">
            <v>3001</v>
          </cell>
          <cell r="H502" t="str">
            <v>Superior - 2 Person - No Breakfast</v>
          </cell>
          <cell r="I502">
            <v>44666</v>
          </cell>
          <cell r="J502">
            <v>44672</v>
          </cell>
          <cell r="M502">
            <v>998</v>
          </cell>
          <cell r="N502">
            <v>57</v>
          </cell>
          <cell r="O502">
            <v>6</v>
          </cell>
        </row>
        <row r="503">
          <cell r="E503" t="str">
            <v>818-423-4007</v>
          </cell>
          <cell r="G503">
            <v>2009</v>
          </cell>
          <cell r="H503" t="str">
            <v>Deluxe - 2 Person - with Breakfast</v>
          </cell>
          <cell r="I503">
            <v>44792</v>
          </cell>
          <cell r="J503">
            <v>44797</v>
          </cell>
          <cell r="M503">
            <v>905</v>
          </cell>
          <cell r="N503">
            <v>140</v>
          </cell>
          <cell r="O503">
            <v>5</v>
          </cell>
        </row>
        <row r="504">
          <cell r="E504" t="str">
            <v>973-545-7355</v>
          </cell>
          <cell r="G504">
            <v>2007</v>
          </cell>
          <cell r="H504" t="str">
            <v>Deluxe - 2 Person - with Breakfast</v>
          </cell>
          <cell r="I504">
            <v>44707</v>
          </cell>
          <cell r="J504">
            <v>44711</v>
          </cell>
          <cell r="M504">
            <v>840</v>
          </cell>
          <cell r="N504">
            <v>233</v>
          </cell>
          <cell r="O504">
            <v>4</v>
          </cell>
        </row>
        <row r="505">
          <cell r="E505" t="str">
            <v>951-645-3605</v>
          </cell>
          <cell r="G505" t="str">
            <v>G001F</v>
          </cell>
          <cell r="H505" t="str">
            <v>Sharing - 1 Person - with Breakfast</v>
          </cell>
          <cell r="I505">
            <v>44765</v>
          </cell>
          <cell r="J505">
            <v>44772</v>
          </cell>
          <cell r="M505">
            <v>905</v>
          </cell>
          <cell r="N505">
            <v>140</v>
          </cell>
          <cell r="O505">
            <v>7</v>
          </cell>
        </row>
        <row r="506">
          <cell r="E506" t="str">
            <v>719-669-1664</v>
          </cell>
          <cell r="G506">
            <v>3002</v>
          </cell>
          <cell r="H506" t="str">
            <v>Superior - 2 Person - No Breakfast</v>
          </cell>
          <cell r="I506">
            <v>44701</v>
          </cell>
          <cell r="J506">
            <v>44708</v>
          </cell>
          <cell r="M506">
            <v>1122</v>
          </cell>
          <cell r="N506">
            <v>19</v>
          </cell>
          <cell r="O506">
            <v>7</v>
          </cell>
        </row>
        <row r="507">
          <cell r="E507" t="str">
            <v>504-979-9175</v>
          </cell>
          <cell r="G507" t="str">
            <v>G001F</v>
          </cell>
          <cell r="H507" t="str">
            <v>Sharing - 1 Person - with Breakfast</v>
          </cell>
          <cell r="I507">
            <v>44694</v>
          </cell>
          <cell r="J507">
            <v>44701</v>
          </cell>
          <cell r="M507">
            <v>912</v>
          </cell>
          <cell r="N507">
            <v>119</v>
          </cell>
          <cell r="O507">
            <v>7</v>
          </cell>
        </row>
        <row r="508">
          <cell r="G508">
            <v>2002</v>
          </cell>
          <cell r="H508" t="str">
            <v>Deluxe - 1 Person - No Breakfast</v>
          </cell>
          <cell r="I508">
            <v>44483</v>
          </cell>
          <cell r="J508">
            <v>44490</v>
          </cell>
          <cell r="M508">
            <v>973</v>
          </cell>
          <cell r="N508">
            <v>74</v>
          </cell>
          <cell r="O508">
            <v>7</v>
          </cell>
        </row>
        <row r="509">
          <cell r="E509" t="str">
            <v>770-844-3447</v>
          </cell>
          <cell r="G509">
            <v>3005</v>
          </cell>
          <cell r="H509" t="str">
            <v>Superior - 2 Person - with Breakfast</v>
          </cell>
          <cell r="I509">
            <v>44730</v>
          </cell>
          <cell r="J509">
            <v>44731</v>
          </cell>
          <cell r="M509">
            <v>665</v>
          </cell>
          <cell r="N509">
            <v>537</v>
          </cell>
          <cell r="O509">
            <v>1</v>
          </cell>
        </row>
        <row r="510">
          <cell r="E510" t="str">
            <v>504-979-9175</v>
          </cell>
          <cell r="G510">
            <v>2006</v>
          </cell>
          <cell r="H510" t="str">
            <v>Deluxe - 1 Person - No Breakfast</v>
          </cell>
          <cell r="I510">
            <v>44630</v>
          </cell>
          <cell r="J510">
            <v>44637</v>
          </cell>
          <cell r="M510">
            <v>969</v>
          </cell>
          <cell r="N510">
            <v>81</v>
          </cell>
          <cell r="O510">
            <v>7</v>
          </cell>
        </row>
        <row r="511">
          <cell r="E511" t="str">
            <v>816-557-9673</v>
          </cell>
          <cell r="G511" t="str">
            <v>G001F</v>
          </cell>
          <cell r="H511" t="str">
            <v>Sharing - 1 Person - with Breakfast</v>
          </cell>
          <cell r="I511">
            <v>44683</v>
          </cell>
          <cell r="J511">
            <v>44687</v>
          </cell>
          <cell r="M511">
            <v>800</v>
          </cell>
          <cell r="N511">
            <v>292</v>
          </cell>
          <cell r="O511">
            <v>4</v>
          </cell>
        </row>
        <row r="512">
          <cell r="E512" t="str">
            <v>856-312-2629</v>
          </cell>
          <cell r="G512">
            <v>3002</v>
          </cell>
          <cell r="H512" t="str">
            <v>Superior - 2 Person - No Breakfast</v>
          </cell>
          <cell r="I512">
            <v>44587</v>
          </cell>
          <cell r="J512">
            <v>44595</v>
          </cell>
          <cell r="M512">
            <v>1280</v>
          </cell>
          <cell r="N512">
            <v>7</v>
          </cell>
          <cell r="O512">
            <v>8</v>
          </cell>
        </row>
        <row r="513">
          <cell r="E513" t="str">
            <v>626-866-2339</v>
          </cell>
          <cell r="G513">
            <v>2002</v>
          </cell>
          <cell r="H513" t="str">
            <v>Deluxe - 1 Person - No Breakfast</v>
          </cell>
          <cell r="I513">
            <v>44648</v>
          </cell>
          <cell r="J513">
            <v>44652</v>
          </cell>
          <cell r="M513">
            <v>792</v>
          </cell>
          <cell r="N513">
            <v>316</v>
          </cell>
          <cell r="O513">
            <v>4</v>
          </cell>
        </row>
        <row r="514">
          <cell r="G514">
            <v>2007</v>
          </cell>
          <cell r="H514" t="str">
            <v>Deluxe - 2 Person - with Breakfast</v>
          </cell>
          <cell r="I514">
            <v>44745</v>
          </cell>
          <cell r="J514">
            <v>44750</v>
          </cell>
          <cell r="M514">
            <v>907</v>
          </cell>
          <cell r="N514">
            <v>134</v>
          </cell>
          <cell r="O514">
            <v>5</v>
          </cell>
        </row>
        <row r="515">
          <cell r="E515" t="str">
            <v>818-423-4007</v>
          </cell>
          <cell r="G515">
            <v>3003</v>
          </cell>
          <cell r="H515" t="str">
            <v>Superior - 2 Person - No Breakfast</v>
          </cell>
          <cell r="I515">
            <v>44505</v>
          </cell>
          <cell r="J515">
            <v>44512</v>
          </cell>
          <cell r="M515">
            <v>1275</v>
          </cell>
          <cell r="N515">
            <v>8</v>
          </cell>
          <cell r="O515">
            <v>7</v>
          </cell>
        </row>
        <row r="516">
          <cell r="E516" t="str">
            <v>310-774-7643</v>
          </cell>
          <cell r="G516">
            <v>2003</v>
          </cell>
          <cell r="H516" t="str">
            <v>Deluxe - 1 Person - No Breakfast</v>
          </cell>
          <cell r="I516">
            <v>44678</v>
          </cell>
          <cell r="J516">
            <v>44682</v>
          </cell>
          <cell r="M516">
            <v>793</v>
          </cell>
          <cell r="N516">
            <v>313</v>
          </cell>
          <cell r="O516">
            <v>4</v>
          </cell>
        </row>
        <row r="517">
          <cell r="E517" t="str">
            <v>907-797-9628</v>
          </cell>
          <cell r="G517" t="str">
            <v>G001E</v>
          </cell>
          <cell r="H517" t="str">
            <v>Sharing - 1 Person - with Breakfast</v>
          </cell>
          <cell r="I517">
            <v>44690</v>
          </cell>
          <cell r="J517">
            <v>44692</v>
          </cell>
          <cell r="M517">
            <v>685</v>
          </cell>
          <cell r="N517">
            <v>501</v>
          </cell>
          <cell r="O517">
            <v>2</v>
          </cell>
        </row>
        <row r="518">
          <cell r="E518" t="str">
            <v>732-924-7882</v>
          </cell>
          <cell r="G518">
            <v>2010</v>
          </cell>
          <cell r="H518" t="str">
            <v>Deluxe - 2 Person - with Breakfast</v>
          </cell>
          <cell r="I518">
            <v>44520</v>
          </cell>
          <cell r="J518">
            <v>44527</v>
          </cell>
          <cell r="M518">
            <v>1078</v>
          </cell>
          <cell r="N518">
            <v>22</v>
          </cell>
          <cell r="O518">
            <v>7</v>
          </cell>
        </row>
        <row r="519">
          <cell r="E519" t="str">
            <v>949-867-4077</v>
          </cell>
          <cell r="G519">
            <v>2001</v>
          </cell>
          <cell r="H519" t="str">
            <v>Deluxe - 1 Person - No Breakfast</v>
          </cell>
          <cell r="I519">
            <v>44799</v>
          </cell>
          <cell r="J519">
            <v>44805</v>
          </cell>
          <cell r="M519">
            <v>888</v>
          </cell>
          <cell r="N519">
            <v>176</v>
          </cell>
          <cell r="O519">
            <v>6</v>
          </cell>
        </row>
        <row r="520">
          <cell r="E520" t="str">
            <v>317-578-2453</v>
          </cell>
          <cell r="G520">
            <v>2002</v>
          </cell>
          <cell r="H520" t="str">
            <v>Deluxe - 1 Person - No Breakfast</v>
          </cell>
          <cell r="I520">
            <v>44618</v>
          </cell>
          <cell r="J520">
            <v>44620</v>
          </cell>
          <cell r="M520">
            <v>715</v>
          </cell>
          <cell r="N520">
            <v>466</v>
          </cell>
          <cell r="O520">
            <v>2</v>
          </cell>
        </row>
        <row r="521">
          <cell r="E521" t="str">
            <v>732-628-9909</v>
          </cell>
          <cell r="G521">
            <v>2010</v>
          </cell>
          <cell r="H521" t="str">
            <v>Deluxe - 2 Person - with Breakfast</v>
          </cell>
          <cell r="I521">
            <v>44492</v>
          </cell>
          <cell r="J521">
            <v>44494</v>
          </cell>
          <cell r="M521">
            <v>741</v>
          </cell>
          <cell r="N521">
            <v>422</v>
          </cell>
          <cell r="O521">
            <v>2</v>
          </cell>
        </row>
        <row r="522">
          <cell r="E522" t="str">
            <v>609-228-5265</v>
          </cell>
          <cell r="G522" t="str">
            <v>G001C</v>
          </cell>
          <cell r="H522" t="str">
            <v>Sharing - 1 Person - with Breakfast</v>
          </cell>
          <cell r="I522">
            <v>44637</v>
          </cell>
          <cell r="J522">
            <v>44643</v>
          </cell>
          <cell r="M522">
            <v>852</v>
          </cell>
          <cell r="N522">
            <v>210</v>
          </cell>
          <cell r="O522">
            <v>6</v>
          </cell>
        </row>
        <row r="523">
          <cell r="E523" t="str">
            <v>504-710-5840</v>
          </cell>
          <cell r="G523" t="str">
            <v>G001D</v>
          </cell>
          <cell r="H523" t="str">
            <v>Sharing - 1 Person - with Breakfast</v>
          </cell>
          <cell r="I523">
            <v>44574</v>
          </cell>
          <cell r="J523">
            <v>44578</v>
          </cell>
          <cell r="M523">
            <v>792</v>
          </cell>
          <cell r="N523">
            <v>316</v>
          </cell>
          <cell r="O523">
            <v>4</v>
          </cell>
        </row>
        <row r="524">
          <cell r="E524" t="str">
            <v>504-621-8927</v>
          </cell>
          <cell r="G524" t="str">
            <v>G001E</v>
          </cell>
          <cell r="H524" t="str">
            <v>Sharing - 1 Person - with Breakfast</v>
          </cell>
          <cell r="I524">
            <v>44553</v>
          </cell>
          <cell r="J524">
            <v>44557</v>
          </cell>
          <cell r="M524">
            <v>794</v>
          </cell>
          <cell r="N524">
            <v>310</v>
          </cell>
          <cell r="O524">
            <v>4</v>
          </cell>
        </row>
        <row r="525">
          <cell r="E525" t="str">
            <v>310-820-2117</v>
          </cell>
          <cell r="G525">
            <v>3003</v>
          </cell>
          <cell r="H525" t="str">
            <v>Superior - 2 Person - No Breakfast</v>
          </cell>
          <cell r="I525">
            <v>44727</v>
          </cell>
          <cell r="J525">
            <v>44733</v>
          </cell>
          <cell r="M525">
            <v>997</v>
          </cell>
          <cell r="N525">
            <v>58</v>
          </cell>
          <cell r="O525">
            <v>6</v>
          </cell>
        </row>
        <row r="526">
          <cell r="E526" t="str">
            <v>410-209-9545</v>
          </cell>
          <cell r="G526" t="str">
            <v>G001B</v>
          </cell>
          <cell r="H526" t="str">
            <v>Sharing - 1 Person - with Breakfast</v>
          </cell>
          <cell r="I526">
            <v>44660</v>
          </cell>
          <cell r="J526">
            <v>44662</v>
          </cell>
          <cell r="M526">
            <v>701</v>
          </cell>
          <cell r="N526">
            <v>485</v>
          </cell>
          <cell r="O526">
            <v>2</v>
          </cell>
        </row>
        <row r="527">
          <cell r="E527" t="str">
            <v>973-245-2133</v>
          </cell>
          <cell r="G527" t="str">
            <v>G001F</v>
          </cell>
          <cell r="H527" t="str">
            <v>Sharing - 1 Person - with Breakfast</v>
          </cell>
          <cell r="I527">
            <v>44821</v>
          </cell>
          <cell r="J527">
            <v>44825</v>
          </cell>
          <cell r="M527">
            <v>806</v>
          </cell>
          <cell r="N527">
            <v>274</v>
          </cell>
          <cell r="O527">
            <v>4</v>
          </cell>
        </row>
        <row r="528">
          <cell r="E528" t="str">
            <v>650-803-1936</v>
          </cell>
          <cell r="G528">
            <v>2007</v>
          </cell>
          <cell r="H528" t="str">
            <v>Deluxe - 2 Person - with Breakfast</v>
          </cell>
          <cell r="I528">
            <v>44703</v>
          </cell>
          <cell r="J528">
            <v>44706</v>
          </cell>
          <cell r="M528">
            <v>762</v>
          </cell>
          <cell r="N528">
            <v>392</v>
          </cell>
          <cell r="O528">
            <v>3</v>
          </cell>
        </row>
        <row r="529">
          <cell r="E529" t="str">
            <v>415-411-1775</v>
          </cell>
          <cell r="G529">
            <v>2004</v>
          </cell>
          <cell r="H529" t="str">
            <v>Deluxe - 1 Person - No Breakfast</v>
          </cell>
          <cell r="I529">
            <v>44817</v>
          </cell>
          <cell r="J529">
            <v>44823</v>
          </cell>
          <cell r="M529">
            <v>892</v>
          </cell>
          <cell r="N529">
            <v>169</v>
          </cell>
          <cell r="O529">
            <v>6</v>
          </cell>
        </row>
        <row r="530">
          <cell r="E530" t="str">
            <v>201-920-9002</v>
          </cell>
          <cell r="G530" t="str">
            <v>G001A</v>
          </cell>
          <cell r="H530" t="str">
            <v>Sharing - 1 Person - with Breakfast</v>
          </cell>
          <cell r="I530">
            <v>44748</v>
          </cell>
          <cell r="J530">
            <v>44753</v>
          </cell>
          <cell r="M530">
            <v>812</v>
          </cell>
          <cell r="N530">
            <v>262</v>
          </cell>
          <cell r="O530">
            <v>5</v>
          </cell>
        </row>
        <row r="531">
          <cell r="E531" t="str">
            <v>203-892-3863</v>
          </cell>
          <cell r="G531">
            <v>2008</v>
          </cell>
          <cell r="H531" t="str">
            <v>Deluxe - 2 Person - with Breakfast</v>
          </cell>
          <cell r="I531">
            <v>44636</v>
          </cell>
          <cell r="J531">
            <v>44637</v>
          </cell>
          <cell r="M531">
            <v>661</v>
          </cell>
          <cell r="N531">
            <v>553</v>
          </cell>
          <cell r="O531">
            <v>1</v>
          </cell>
        </row>
        <row r="532">
          <cell r="E532" t="str">
            <v>732-730-2692</v>
          </cell>
          <cell r="G532" t="str">
            <v>G001F</v>
          </cell>
          <cell r="H532" t="str">
            <v>Sharing - 1 Person - with Breakfast</v>
          </cell>
          <cell r="I532">
            <v>44757</v>
          </cell>
          <cell r="J532">
            <v>44760</v>
          </cell>
          <cell r="M532">
            <v>744</v>
          </cell>
          <cell r="N532">
            <v>414</v>
          </cell>
          <cell r="O532">
            <v>3</v>
          </cell>
        </row>
        <row r="533">
          <cell r="E533" t="str">
            <v>919-623-2524</v>
          </cell>
          <cell r="G533">
            <v>3002</v>
          </cell>
          <cell r="H533" t="str">
            <v>Superior - 2 Person - No Breakfast</v>
          </cell>
          <cell r="I533">
            <v>44598</v>
          </cell>
          <cell r="J533">
            <v>44599</v>
          </cell>
          <cell r="M533">
            <v>660</v>
          </cell>
          <cell r="N533">
            <v>557</v>
          </cell>
          <cell r="O533">
            <v>1</v>
          </cell>
        </row>
        <row r="534">
          <cell r="E534" t="str">
            <v>973-544-2677</v>
          </cell>
          <cell r="G534" t="str">
            <v>G001C</v>
          </cell>
          <cell r="H534" t="str">
            <v>Sharing - 1 Person - with Breakfast</v>
          </cell>
          <cell r="I534">
            <v>44495</v>
          </cell>
          <cell r="J534">
            <v>44501</v>
          </cell>
          <cell r="M534">
            <v>849</v>
          </cell>
          <cell r="N534">
            <v>216</v>
          </cell>
          <cell r="O534">
            <v>6</v>
          </cell>
        </row>
        <row r="535">
          <cell r="E535" t="str">
            <v>504-463-4384</v>
          </cell>
          <cell r="G535">
            <v>2003</v>
          </cell>
          <cell r="H535" t="str">
            <v>Deluxe - 1 Person - No Breakfast</v>
          </cell>
          <cell r="I535">
            <v>44801</v>
          </cell>
          <cell r="J535">
            <v>44807</v>
          </cell>
          <cell r="M535">
            <v>901</v>
          </cell>
          <cell r="N535">
            <v>151</v>
          </cell>
          <cell r="O535">
            <v>6</v>
          </cell>
        </row>
        <row r="536">
          <cell r="E536" t="str">
            <v>916-920-3571</v>
          </cell>
          <cell r="G536">
            <v>3004</v>
          </cell>
          <cell r="H536" t="str">
            <v>Superior - 2 Person - with Breakfast</v>
          </cell>
          <cell r="I536">
            <v>44637</v>
          </cell>
          <cell r="J536">
            <v>44642</v>
          </cell>
          <cell r="M536">
            <v>958</v>
          </cell>
          <cell r="N536">
            <v>100</v>
          </cell>
          <cell r="O536">
            <v>5</v>
          </cell>
        </row>
        <row r="537">
          <cell r="E537" t="str">
            <v>305-936-8226</v>
          </cell>
          <cell r="G537">
            <v>3005</v>
          </cell>
          <cell r="H537" t="str">
            <v>Superior - 2 Person - with Breakfast</v>
          </cell>
          <cell r="I537">
            <v>44713</v>
          </cell>
          <cell r="J537">
            <v>44720</v>
          </cell>
          <cell r="M537">
            <v>1250</v>
          </cell>
          <cell r="N537">
            <v>10</v>
          </cell>
          <cell r="O537">
            <v>7</v>
          </cell>
        </row>
        <row r="538">
          <cell r="G538">
            <v>2003</v>
          </cell>
          <cell r="H538" t="str">
            <v>Deluxe - 1 Person - No Breakfast</v>
          </cell>
          <cell r="I538">
            <v>44627</v>
          </cell>
          <cell r="J538">
            <v>44632</v>
          </cell>
          <cell r="M538">
            <v>849</v>
          </cell>
          <cell r="N538">
            <v>216</v>
          </cell>
          <cell r="O538">
            <v>5</v>
          </cell>
        </row>
        <row r="539">
          <cell r="G539">
            <v>3001</v>
          </cell>
          <cell r="H539" t="str">
            <v>Superior - 2 Person - No Breakfast</v>
          </cell>
          <cell r="I539">
            <v>44658</v>
          </cell>
          <cell r="J539">
            <v>44661</v>
          </cell>
          <cell r="M539">
            <v>782</v>
          </cell>
          <cell r="N539">
            <v>338</v>
          </cell>
          <cell r="O539">
            <v>3</v>
          </cell>
        </row>
        <row r="540">
          <cell r="E540" t="str">
            <v>847-979-9545</v>
          </cell>
          <cell r="G540">
            <v>2008</v>
          </cell>
          <cell r="H540" t="str">
            <v>Deluxe - 2 Person - with Breakfast</v>
          </cell>
          <cell r="I540">
            <v>44581</v>
          </cell>
          <cell r="J540">
            <v>44586</v>
          </cell>
          <cell r="M540">
            <v>911</v>
          </cell>
          <cell r="N540">
            <v>122</v>
          </cell>
          <cell r="O540">
            <v>5</v>
          </cell>
        </row>
        <row r="541">
          <cell r="E541" t="str">
            <v>760-971-4322</v>
          </cell>
          <cell r="G541" t="str">
            <v>G001C</v>
          </cell>
          <cell r="H541" t="str">
            <v>Sharing - 1 Person - with Breakfast</v>
          </cell>
          <cell r="I541">
            <v>44514</v>
          </cell>
          <cell r="J541">
            <v>44519</v>
          </cell>
          <cell r="M541">
            <v>797</v>
          </cell>
          <cell r="N541">
            <v>301</v>
          </cell>
          <cell r="O541">
            <v>5</v>
          </cell>
        </row>
        <row r="542">
          <cell r="E542" t="str">
            <v>973-936-5095</v>
          </cell>
          <cell r="G542" t="str">
            <v>G001D</v>
          </cell>
          <cell r="H542" t="str">
            <v>Sharing - 1 Person - with Breakfast</v>
          </cell>
          <cell r="I542">
            <v>44546</v>
          </cell>
          <cell r="J542">
            <v>44549</v>
          </cell>
          <cell r="M542">
            <v>745</v>
          </cell>
          <cell r="N542">
            <v>412</v>
          </cell>
          <cell r="O542">
            <v>3</v>
          </cell>
        </row>
        <row r="543">
          <cell r="E543" t="str">
            <v>314-359-9566</v>
          </cell>
          <cell r="G543">
            <v>2010</v>
          </cell>
          <cell r="H543" t="str">
            <v>Deluxe - 2 Person - with Breakfast</v>
          </cell>
          <cell r="I543">
            <v>44499</v>
          </cell>
          <cell r="J543">
            <v>44503</v>
          </cell>
          <cell r="M543">
            <v>835</v>
          </cell>
          <cell r="N543">
            <v>243</v>
          </cell>
          <cell r="O543">
            <v>4</v>
          </cell>
        </row>
        <row r="544">
          <cell r="E544" t="str">
            <v>410-739-9277</v>
          </cell>
          <cell r="G544" t="str">
            <v>G001E</v>
          </cell>
          <cell r="H544" t="str">
            <v>Sharing - 1 Person - with Breakfast</v>
          </cell>
          <cell r="I544">
            <v>44829</v>
          </cell>
          <cell r="J544">
            <v>44832</v>
          </cell>
          <cell r="M544">
            <v>738</v>
          </cell>
          <cell r="N544">
            <v>434</v>
          </cell>
          <cell r="O544">
            <v>3</v>
          </cell>
        </row>
        <row r="545">
          <cell r="E545" t="str">
            <v>508-584-4279</v>
          </cell>
          <cell r="G545">
            <v>3001</v>
          </cell>
          <cell r="H545" t="str">
            <v>Superior - 2 Person - No Breakfast</v>
          </cell>
          <cell r="I545">
            <v>44784</v>
          </cell>
          <cell r="J545">
            <v>44789</v>
          </cell>
          <cell r="M545">
            <v>899</v>
          </cell>
          <cell r="N545">
            <v>155</v>
          </cell>
          <cell r="O545">
            <v>5</v>
          </cell>
        </row>
        <row r="546">
          <cell r="E546" t="str">
            <v>847-233-3075</v>
          </cell>
          <cell r="G546">
            <v>2008</v>
          </cell>
          <cell r="H546" t="str">
            <v>Deluxe - 2 Person - with Breakfast</v>
          </cell>
          <cell r="I546">
            <v>44506</v>
          </cell>
          <cell r="J546">
            <v>44509</v>
          </cell>
          <cell r="M546">
            <v>769</v>
          </cell>
          <cell r="N546">
            <v>378</v>
          </cell>
          <cell r="O546">
            <v>3</v>
          </cell>
        </row>
        <row r="547">
          <cell r="E547" t="str">
            <v>415-331-9634</v>
          </cell>
          <cell r="G547">
            <v>2007</v>
          </cell>
          <cell r="H547" t="str">
            <v>Deluxe - 2 Person - with Breakfast</v>
          </cell>
          <cell r="I547">
            <v>44818</v>
          </cell>
          <cell r="J547">
            <v>44821</v>
          </cell>
          <cell r="M547">
            <v>759</v>
          </cell>
          <cell r="N547">
            <v>398</v>
          </cell>
          <cell r="O547">
            <v>3</v>
          </cell>
        </row>
        <row r="548">
          <cell r="E548" t="str">
            <v>973-852-2736</v>
          </cell>
          <cell r="G548">
            <v>2002</v>
          </cell>
          <cell r="H548" t="str">
            <v>Deluxe - 1 Person - No Breakfast</v>
          </cell>
          <cell r="I548">
            <v>44801</v>
          </cell>
          <cell r="J548">
            <v>44808</v>
          </cell>
          <cell r="M548">
            <v>980</v>
          </cell>
          <cell r="N548">
            <v>61</v>
          </cell>
          <cell r="O548">
            <v>7</v>
          </cell>
        </row>
        <row r="549">
          <cell r="E549" t="str">
            <v>201-672-1553</v>
          </cell>
          <cell r="G549">
            <v>2008</v>
          </cell>
          <cell r="H549" t="str">
            <v>Deluxe - 2 Person - with Breakfast</v>
          </cell>
          <cell r="I549">
            <v>44762</v>
          </cell>
          <cell r="J549">
            <v>44766</v>
          </cell>
          <cell r="M549">
            <v>843</v>
          </cell>
          <cell r="N549">
            <v>227</v>
          </cell>
          <cell r="O549">
            <v>4</v>
          </cell>
        </row>
        <row r="550">
          <cell r="E550" t="str">
            <v>818-423-4007</v>
          </cell>
          <cell r="G550">
            <v>2007</v>
          </cell>
          <cell r="H550" t="str">
            <v>Deluxe - 2 Person - with Breakfast</v>
          </cell>
          <cell r="I550">
            <v>44564</v>
          </cell>
          <cell r="J550">
            <v>44566</v>
          </cell>
          <cell r="M550">
            <v>734</v>
          </cell>
          <cell r="N550">
            <v>444</v>
          </cell>
          <cell r="O550">
            <v>2</v>
          </cell>
        </row>
        <row r="551">
          <cell r="E551" t="str">
            <v>909-430-7765</v>
          </cell>
          <cell r="G551">
            <v>2002</v>
          </cell>
          <cell r="H551" t="str">
            <v>Deluxe - 1 Person - No Breakfast</v>
          </cell>
          <cell r="I551">
            <v>44478</v>
          </cell>
          <cell r="J551">
            <v>44482</v>
          </cell>
          <cell r="M551">
            <v>789</v>
          </cell>
          <cell r="N551">
            <v>325</v>
          </cell>
          <cell r="O551">
            <v>4</v>
          </cell>
        </row>
        <row r="552">
          <cell r="E552" t="str">
            <v>609-228-5265</v>
          </cell>
          <cell r="G552">
            <v>3003</v>
          </cell>
          <cell r="H552" t="str">
            <v>Superior - 2 Person - No Breakfast</v>
          </cell>
          <cell r="I552">
            <v>44673</v>
          </cell>
          <cell r="J552">
            <v>44679</v>
          </cell>
          <cell r="M552">
            <v>1005</v>
          </cell>
          <cell r="N552">
            <v>50</v>
          </cell>
          <cell r="O552">
            <v>6</v>
          </cell>
        </row>
        <row r="553">
          <cell r="E553" t="str">
            <v>650-528-5783</v>
          </cell>
          <cell r="G553">
            <v>2002</v>
          </cell>
          <cell r="H553" t="str">
            <v>Deluxe - 1 Person - No Breakfast</v>
          </cell>
          <cell r="I553">
            <v>44767</v>
          </cell>
          <cell r="J553">
            <v>44772</v>
          </cell>
          <cell r="M553">
            <v>846</v>
          </cell>
          <cell r="N553">
            <v>222</v>
          </cell>
          <cell r="O553">
            <v>5</v>
          </cell>
        </row>
        <row r="554">
          <cell r="E554" t="str">
            <v>312-303-5453</v>
          </cell>
          <cell r="G554">
            <v>3004</v>
          </cell>
          <cell r="H554" t="str">
            <v>Superior - 2 Person - with Breakfast</v>
          </cell>
          <cell r="I554">
            <v>44645</v>
          </cell>
          <cell r="J554">
            <v>44653</v>
          </cell>
          <cell r="M554">
            <v>1400</v>
          </cell>
          <cell r="N554">
            <v>3</v>
          </cell>
          <cell r="O554">
            <v>8</v>
          </cell>
        </row>
        <row r="555">
          <cell r="E555" t="str">
            <v>732-658-3154</v>
          </cell>
          <cell r="G555">
            <v>2002</v>
          </cell>
          <cell r="H555" t="str">
            <v>Deluxe - 1 Person - No Breakfast</v>
          </cell>
          <cell r="I555">
            <v>44692</v>
          </cell>
          <cell r="J555">
            <v>44694</v>
          </cell>
          <cell r="M555">
            <v>721</v>
          </cell>
          <cell r="N555">
            <v>460</v>
          </cell>
          <cell r="O555">
            <v>2</v>
          </cell>
        </row>
        <row r="556">
          <cell r="E556" t="str">
            <v>574-656-2800</v>
          </cell>
          <cell r="G556">
            <v>2006</v>
          </cell>
          <cell r="H556" t="str">
            <v>Deluxe - 1 Person - No Breakfast</v>
          </cell>
          <cell r="I556">
            <v>44641</v>
          </cell>
          <cell r="J556">
            <v>44647</v>
          </cell>
          <cell r="M556">
            <v>900</v>
          </cell>
          <cell r="N556">
            <v>153</v>
          </cell>
          <cell r="O556">
            <v>6</v>
          </cell>
        </row>
        <row r="557">
          <cell r="G557">
            <v>3005</v>
          </cell>
          <cell r="H557" t="str">
            <v>Superior - 2 Person - with Breakfast</v>
          </cell>
          <cell r="I557">
            <v>44819</v>
          </cell>
          <cell r="J557">
            <v>44822</v>
          </cell>
          <cell r="M557">
            <v>791</v>
          </cell>
          <cell r="N557">
            <v>319</v>
          </cell>
          <cell r="O557">
            <v>3</v>
          </cell>
        </row>
        <row r="558">
          <cell r="E558" t="str">
            <v>408-540-1785</v>
          </cell>
          <cell r="G558">
            <v>3004</v>
          </cell>
          <cell r="H558" t="str">
            <v>Superior - 2 Person - with Breakfast</v>
          </cell>
          <cell r="I558">
            <v>44589</v>
          </cell>
          <cell r="J558">
            <v>44594</v>
          </cell>
          <cell r="M558">
            <v>960</v>
          </cell>
          <cell r="N558">
            <v>95</v>
          </cell>
          <cell r="O558">
            <v>5</v>
          </cell>
        </row>
        <row r="559">
          <cell r="E559" t="str">
            <v>612-508-2655</v>
          </cell>
          <cell r="G559">
            <v>2007</v>
          </cell>
          <cell r="H559" t="str">
            <v>Deluxe - 2 Person - with Breakfast</v>
          </cell>
          <cell r="I559">
            <v>44678</v>
          </cell>
          <cell r="J559">
            <v>44681</v>
          </cell>
          <cell r="M559">
            <v>776</v>
          </cell>
          <cell r="N559">
            <v>358</v>
          </cell>
          <cell r="O559">
            <v>3</v>
          </cell>
        </row>
        <row r="560">
          <cell r="E560" t="str">
            <v>410-473-1708</v>
          </cell>
          <cell r="G560" t="str">
            <v>G001D</v>
          </cell>
          <cell r="H560" t="str">
            <v>Sharing - 1 Person - with Breakfast</v>
          </cell>
          <cell r="I560">
            <v>44649</v>
          </cell>
          <cell r="J560">
            <v>44654</v>
          </cell>
          <cell r="M560">
            <v>807</v>
          </cell>
          <cell r="N560">
            <v>272</v>
          </cell>
          <cell r="O560">
            <v>5</v>
          </cell>
        </row>
        <row r="561">
          <cell r="G561">
            <v>3001</v>
          </cell>
          <cell r="H561" t="str">
            <v>Superior - 2 Person - No Breakfast</v>
          </cell>
          <cell r="I561">
            <v>44506</v>
          </cell>
          <cell r="J561">
            <v>44509</v>
          </cell>
          <cell r="M561">
            <v>783</v>
          </cell>
          <cell r="N561">
            <v>336</v>
          </cell>
          <cell r="O561">
            <v>3</v>
          </cell>
        </row>
        <row r="562">
          <cell r="E562" t="str">
            <v>616-737-3085</v>
          </cell>
          <cell r="G562" t="str">
            <v>G001B</v>
          </cell>
          <cell r="H562" t="str">
            <v>Sharing - 1 Person - with Breakfast</v>
          </cell>
          <cell r="I562">
            <v>44524</v>
          </cell>
          <cell r="J562">
            <v>44525</v>
          </cell>
          <cell r="M562">
            <v>676</v>
          </cell>
          <cell r="N562">
            <v>507</v>
          </cell>
          <cell r="O562">
            <v>1</v>
          </cell>
        </row>
        <row r="563">
          <cell r="E563" t="str">
            <v>856-312-2629</v>
          </cell>
          <cell r="G563">
            <v>2002</v>
          </cell>
          <cell r="H563" t="str">
            <v>Deluxe - 1 Person - No Breakfast</v>
          </cell>
          <cell r="I563">
            <v>44695</v>
          </cell>
          <cell r="J563">
            <v>44698</v>
          </cell>
          <cell r="M563">
            <v>777</v>
          </cell>
          <cell r="N563">
            <v>354</v>
          </cell>
          <cell r="O563">
            <v>3</v>
          </cell>
        </row>
        <row r="564">
          <cell r="E564" t="str">
            <v>619-603-5125</v>
          </cell>
          <cell r="G564">
            <v>2002</v>
          </cell>
          <cell r="H564" t="str">
            <v>Deluxe - 1 Person - No Breakfast</v>
          </cell>
          <cell r="I564">
            <v>44579</v>
          </cell>
          <cell r="J564">
            <v>44584</v>
          </cell>
          <cell r="M564">
            <v>845</v>
          </cell>
          <cell r="N564">
            <v>224</v>
          </cell>
          <cell r="O564">
            <v>5</v>
          </cell>
        </row>
        <row r="565">
          <cell r="E565" t="str">
            <v>818-864-4875</v>
          </cell>
          <cell r="G565">
            <v>2003</v>
          </cell>
          <cell r="H565" t="str">
            <v>Deluxe - 1 Person - No Breakfast</v>
          </cell>
          <cell r="I565">
            <v>44569</v>
          </cell>
          <cell r="J565">
            <v>44573</v>
          </cell>
          <cell r="M565">
            <v>796</v>
          </cell>
          <cell r="N565">
            <v>304</v>
          </cell>
          <cell r="O565">
            <v>4</v>
          </cell>
        </row>
        <row r="566">
          <cell r="E566" t="str">
            <v>303-776-7548</v>
          </cell>
          <cell r="G566">
            <v>3002</v>
          </cell>
          <cell r="H566" t="str">
            <v>Superior - 2 Person - No Breakfast</v>
          </cell>
          <cell r="I566">
            <v>44733</v>
          </cell>
          <cell r="J566">
            <v>44736</v>
          </cell>
          <cell r="M566">
            <v>781</v>
          </cell>
          <cell r="N566">
            <v>341</v>
          </cell>
          <cell r="O566">
            <v>3</v>
          </cell>
        </row>
        <row r="567">
          <cell r="E567" t="str">
            <v>773-446-5569</v>
          </cell>
          <cell r="G567">
            <v>2010</v>
          </cell>
          <cell r="H567" t="str">
            <v>Deluxe - 2 Person - with Breakfast</v>
          </cell>
          <cell r="I567">
            <v>44783</v>
          </cell>
          <cell r="J567">
            <v>44787</v>
          </cell>
          <cell r="M567">
            <v>830</v>
          </cell>
          <cell r="N567">
            <v>253</v>
          </cell>
          <cell r="O567">
            <v>4</v>
          </cell>
        </row>
        <row r="568">
          <cell r="E568" t="str">
            <v>612-508-2655</v>
          </cell>
          <cell r="G568" t="str">
            <v>G001B</v>
          </cell>
          <cell r="H568" t="str">
            <v>Sharing - 1 Person - with Breakfast</v>
          </cell>
          <cell r="I568">
            <v>44820</v>
          </cell>
          <cell r="J568">
            <v>44821</v>
          </cell>
          <cell r="M568">
            <v>677</v>
          </cell>
          <cell r="N568">
            <v>506</v>
          </cell>
          <cell r="O568">
            <v>1</v>
          </cell>
        </row>
        <row r="569">
          <cell r="E569" t="str">
            <v>314-787-1588</v>
          </cell>
          <cell r="G569" t="str">
            <v>G001F</v>
          </cell>
          <cell r="H569" t="str">
            <v>Sharing - 1 Person - with Breakfast</v>
          </cell>
          <cell r="I569">
            <v>44742</v>
          </cell>
          <cell r="J569">
            <v>44745</v>
          </cell>
          <cell r="M569">
            <v>740</v>
          </cell>
          <cell r="N569">
            <v>426</v>
          </cell>
          <cell r="O569">
            <v>3</v>
          </cell>
        </row>
        <row r="570">
          <cell r="E570" t="str">
            <v>410-739-9277</v>
          </cell>
          <cell r="G570" t="str">
            <v>G001C</v>
          </cell>
          <cell r="H570" t="str">
            <v>Sharing - 1 Person - with Breakfast</v>
          </cell>
          <cell r="I570">
            <v>44704</v>
          </cell>
          <cell r="J570">
            <v>44711</v>
          </cell>
          <cell r="M570">
            <v>915</v>
          </cell>
          <cell r="N570">
            <v>112</v>
          </cell>
          <cell r="O570">
            <v>7</v>
          </cell>
        </row>
        <row r="571">
          <cell r="E571" t="str">
            <v>408-540-1785</v>
          </cell>
          <cell r="G571">
            <v>3001</v>
          </cell>
          <cell r="H571" t="str">
            <v>Superior - 2 Person - No Breakfast</v>
          </cell>
          <cell r="I571">
            <v>44594</v>
          </cell>
          <cell r="J571">
            <v>44597</v>
          </cell>
          <cell r="M571">
            <v>776</v>
          </cell>
          <cell r="N571">
            <v>358</v>
          </cell>
          <cell r="O571">
            <v>3</v>
          </cell>
        </row>
        <row r="572">
          <cell r="E572" t="str">
            <v>847-353-2156</v>
          </cell>
          <cell r="G572">
            <v>3002</v>
          </cell>
          <cell r="H572" t="str">
            <v>Superior - 2 Person - No Breakfast</v>
          </cell>
          <cell r="I572">
            <v>44776</v>
          </cell>
          <cell r="J572">
            <v>44778</v>
          </cell>
          <cell r="M572">
            <v>745</v>
          </cell>
          <cell r="N572">
            <v>412</v>
          </cell>
          <cell r="O572">
            <v>2</v>
          </cell>
        </row>
        <row r="573">
          <cell r="E573" t="str">
            <v>714-584-2237</v>
          </cell>
          <cell r="G573">
            <v>3003</v>
          </cell>
          <cell r="H573" t="str">
            <v>Superior - 2 Person - No Breakfast</v>
          </cell>
          <cell r="I573">
            <v>44706</v>
          </cell>
          <cell r="J573">
            <v>44708</v>
          </cell>
          <cell r="M573">
            <v>739</v>
          </cell>
          <cell r="N573">
            <v>430</v>
          </cell>
          <cell r="O573">
            <v>2</v>
          </cell>
        </row>
        <row r="574">
          <cell r="E574" t="str">
            <v>732-924-7882</v>
          </cell>
          <cell r="G574" t="str">
            <v>G001F</v>
          </cell>
          <cell r="H574" t="str">
            <v>Sharing - 1 Person - with Breakfast</v>
          </cell>
          <cell r="I574">
            <v>44577</v>
          </cell>
          <cell r="J574">
            <v>44583</v>
          </cell>
          <cell r="M574">
            <v>851</v>
          </cell>
          <cell r="N574">
            <v>212</v>
          </cell>
          <cell r="O574">
            <v>6</v>
          </cell>
        </row>
        <row r="575">
          <cell r="E575" t="str">
            <v>907-797-9628</v>
          </cell>
          <cell r="G575" t="str">
            <v>G001A</v>
          </cell>
          <cell r="H575" t="str">
            <v>Sharing - 1 Person - with Breakfast</v>
          </cell>
          <cell r="I575">
            <v>44622</v>
          </cell>
          <cell r="J575">
            <v>44625</v>
          </cell>
          <cell r="M575">
            <v>724</v>
          </cell>
          <cell r="N575">
            <v>456</v>
          </cell>
          <cell r="O575">
            <v>3</v>
          </cell>
        </row>
        <row r="576">
          <cell r="E576" t="str">
            <v>337-740-9323</v>
          </cell>
          <cell r="G576">
            <v>3005</v>
          </cell>
          <cell r="H576" t="str">
            <v>Superior - 2 Person - with Breakfast</v>
          </cell>
          <cell r="I576">
            <v>44531</v>
          </cell>
          <cell r="J576">
            <v>44537</v>
          </cell>
          <cell r="M576">
            <v>1067</v>
          </cell>
          <cell r="N576">
            <v>37</v>
          </cell>
          <cell r="O576">
            <v>6</v>
          </cell>
        </row>
        <row r="577">
          <cell r="E577" t="str">
            <v>907-870-5536</v>
          </cell>
          <cell r="G577" t="str">
            <v>G001C</v>
          </cell>
          <cell r="H577" t="str">
            <v>Sharing - 1 Person - with Breakfast</v>
          </cell>
          <cell r="I577">
            <v>44676</v>
          </cell>
          <cell r="J577">
            <v>44677</v>
          </cell>
          <cell r="M577">
            <v>657</v>
          </cell>
          <cell r="N577">
            <v>569</v>
          </cell>
          <cell r="O577">
            <v>1</v>
          </cell>
        </row>
        <row r="578">
          <cell r="E578" t="str">
            <v>321-749-4981</v>
          </cell>
          <cell r="G578" t="str">
            <v>G001F</v>
          </cell>
          <cell r="H578" t="str">
            <v>Sharing - 1 Person - with Breakfast</v>
          </cell>
          <cell r="I578">
            <v>44621</v>
          </cell>
          <cell r="J578">
            <v>44625</v>
          </cell>
          <cell r="M578">
            <v>787</v>
          </cell>
          <cell r="N578">
            <v>329</v>
          </cell>
          <cell r="O578">
            <v>4</v>
          </cell>
        </row>
        <row r="579">
          <cell r="E579" t="str">
            <v>337-253-8384</v>
          </cell>
          <cell r="G579" t="str">
            <v>G001C</v>
          </cell>
          <cell r="H579" t="str">
            <v>Sharing - 1 Person - with Breakfast</v>
          </cell>
          <cell r="I579">
            <v>44626</v>
          </cell>
          <cell r="J579">
            <v>44628</v>
          </cell>
          <cell r="M579">
            <v>698</v>
          </cell>
          <cell r="N579">
            <v>488</v>
          </cell>
          <cell r="O579">
            <v>2</v>
          </cell>
        </row>
        <row r="580">
          <cell r="E580" t="str">
            <v>410-209-9545</v>
          </cell>
          <cell r="G580">
            <v>2005</v>
          </cell>
          <cell r="H580" t="str">
            <v>Deluxe - 1 Person - No Breakfast</v>
          </cell>
          <cell r="I580">
            <v>44505</v>
          </cell>
          <cell r="J580">
            <v>44508</v>
          </cell>
          <cell r="M580">
            <v>770</v>
          </cell>
          <cell r="N580">
            <v>376</v>
          </cell>
          <cell r="O580">
            <v>3</v>
          </cell>
        </row>
        <row r="581">
          <cell r="E581" t="str">
            <v>650-473-1262</v>
          </cell>
          <cell r="G581">
            <v>2010</v>
          </cell>
          <cell r="H581" t="str">
            <v>Deluxe - 2 Person - with Breakfast</v>
          </cell>
          <cell r="I581">
            <v>44706</v>
          </cell>
          <cell r="J581">
            <v>44710</v>
          </cell>
          <cell r="M581">
            <v>827</v>
          </cell>
          <cell r="N581">
            <v>256</v>
          </cell>
          <cell r="O581">
            <v>4</v>
          </cell>
        </row>
        <row r="582">
          <cell r="E582" t="str">
            <v>617-399-5124</v>
          </cell>
          <cell r="G582" t="str">
            <v>G001D</v>
          </cell>
          <cell r="H582" t="str">
            <v>Sharing - 1 Person - with Breakfast</v>
          </cell>
          <cell r="I582">
            <v>44753</v>
          </cell>
          <cell r="J582">
            <v>44755</v>
          </cell>
          <cell r="M582">
            <v>699</v>
          </cell>
          <cell r="N582">
            <v>487</v>
          </cell>
          <cell r="O582">
            <v>2</v>
          </cell>
        </row>
        <row r="583">
          <cell r="E583" t="str">
            <v>650-933-5072</v>
          </cell>
          <cell r="G583">
            <v>2004</v>
          </cell>
          <cell r="H583" t="str">
            <v>Deluxe - 1 Person - No Breakfast</v>
          </cell>
          <cell r="I583">
            <v>44532</v>
          </cell>
          <cell r="J583">
            <v>44537</v>
          </cell>
          <cell r="M583">
            <v>847</v>
          </cell>
          <cell r="N583">
            <v>220</v>
          </cell>
          <cell r="O583">
            <v>5</v>
          </cell>
        </row>
        <row r="584">
          <cell r="E584" t="str">
            <v>203-506-4706</v>
          </cell>
          <cell r="G584">
            <v>3002</v>
          </cell>
          <cell r="H584" t="str">
            <v>Superior - 2 Person - No Breakfast</v>
          </cell>
          <cell r="I584">
            <v>44688</v>
          </cell>
          <cell r="J584">
            <v>44695</v>
          </cell>
          <cell r="M584">
            <v>1048</v>
          </cell>
          <cell r="N584">
            <v>47</v>
          </cell>
          <cell r="O584">
            <v>7</v>
          </cell>
        </row>
        <row r="585">
          <cell r="E585" t="str">
            <v>925-647-3298</v>
          </cell>
          <cell r="G585">
            <v>2004</v>
          </cell>
          <cell r="H585" t="str">
            <v>Deluxe - 1 Person - No Breakfast</v>
          </cell>
          <cell r="I585">
            <v>44833</v>
          </cell>
          <cell r="J585">
            <v>44834</v>
          </cell>
          <cell r="M585">
            <v>658</v>
          </cell>
          <cell r="N585">
            <v>565</v>
          </cell>
          <cell r="O585">
            <v>1</v>
          </cell>
        </row>
        <row r="586">
          <cell r="E586" t="str">
            <v>313-288-7937</v>
          </cell>
          <cell r="G586">
            <v>2001</v>
          </cell>
          <cell r="H586" t="str">
            <v>Deluxe - 1 Person - No Breakfast</v>
          </cell>
          <cell r="I586">
            <v>44744</v>
          </cell>
          <cell r="J586">
            <v>44748</v>
          </cell>
          <cell r="M586">
            <v>814</v>
          </cell>
          <cell r="N586">
            <v>259</v>
          </cell>
          <cell r="O586">
            <v>4</v>
          </cell>
        </row>
        <row r="587">
          <cell r="E587" t="str">
            <v>410-209-9545</v>
          </cell>
          <cell r="G587">
            <v>2003</v>
          </cell>
          <cell r="H587" t="str">
            <v>Deluxe - 1 Person - No Breakfast</v>
          </cell>
          <cell r="I587">
            <v>44525</v>
          </cell>
          <cell r="J587">
            <v>44533</v>
          </cell>
          <cell r="M587">
            <v>1071</v>
          </cell>
          <cell r="N587">
            <v>30</v>
          </cell>
          <cell r="O587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2"/>
  <sheetViews>
    <sheetView workbookViewId="0">
      <selection sqref="A1:O62"/>
    </sheetView>
  </sheetViews>
  <sheetFormatPr defaultColWidth="10.75" defaultRowHeight="19.899999999999999" customHeight="1" x14ac:dyDescent="0.2"/>
  <cols>
    <col min="1" max="1" width="24.625" style="2" customWidth="1"/>
    <col min="2" max="2" width="17.875" style="2" customWidth="1"/>
    <col min="3" max="3" width="14.75" style="2" customWidth="1"/>
    <col min="4" max="4" width="10.75" style="2"/>
    <col min="5" max="5" width="12" style="2" customWidth="1"/>
    <col min="6" max="6" width="14.125" style="2" customWidth="1"/>
    <col min="7" max="7" width="10.75" style="2"/>
    <col min="8" max="8" width="19.75" style="2" customWidth="1"/>
    <col min="9" max="9" width="18.625" style="4" customWidth="1"/>
    <col min="10" max="10" width="13.875" style="1" customWidth="1"/>
    <col min="11" max="11" width="17.625" style="3" customWidth="1"/>
    <col min="12" max="12" width="12.625" style="1" customWidth="1"/>
    <col min="13" max="13" width="16" style="1" customWidth="1"/>
    <col min="14" max="14" width="13.125" style="1" customWidth="1"/>
    <col min="15" max="15" width="26.25" style="1" customWidth="1"/>
    <col min="16" max="17" width="0" style="1" hidden="1" customWidth="1"/>
    <col min="18" max="16384" width="10.75" style="1"/>
  </cols>
  <sheetData>
    <row r="1" spans="1:17" ht="19.899999999999999" customHeight="1" x14ac:dyDescent="0.2">
      <c r="A1" s="13" t="s">
        <v>3</v>
      </c>
      <c r="B1" s="13" t="s">
        <v>0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5" t="s">
        <v>9</v>
      </c>
      <c r="K1" s="16" t="s">
        <v>10</v>
      </c>
      <c r="L1" s="15" t="s">
        <v>11</v>
      </c>
      <c r="M1" s="15" t="s">
        <v>12</v>
      </c>
      <c r="N1" s="15" t="s">
        <v>207</v>
      </c>
      <c r="O1" s="15" t="s">
        <v>208</v>
      </c>
      <c r="P1" s="1" t="s">
        <v>6</v>
      </c>
      <c r="Q1" s="1" t="s">
        <v>216</v>
      </c>
    </row>
    <row r="2" spans="1:17" ht="19.899999999999999" customHeight="1" x14ac:dyDescent="0.2">
      <c r="A2" s="18" t="s">
        <v>163</v>
      </c>
      <c r="B2" s="52">
        <f ca="1">DATE(YEAR(TODAY())-4,9,19)</f>
        <v>43727</v>
      </c>
      <c r="C2" s="53">
        <f ca="1">DATE(YEAR(TODAY())-4,9,24)</f>
        <v>43732</v>
      </c>
      <c r="D2" s="17" t="s">
        <v>20</v>
      </c>
      <c r="E2" s="20" t="s">
        <v>164</v>
      </c>
      <c r="F2" s="21" t="s">
        <v>42</v>
      </c>
      <c r="G2" s="22" t="s">
        <v>17</v>
      </c>
      <c r="H2" s="19" t="s">
        <v>18</v>
      </c>
      <c r="I2" s="24">
        <v>617.70000000000005</v>
      </c>
      <c r="J2" s="25">
        <v>6</v>
      </c>
      <c r="K2" s="26">
        <v>0.5</v>
      </c>
      <c r="L2" s="23">
        <f t="shared" ref="L2:L33" si="0">I2*J2*(1-K2)</f>
        <v>1853.1000000000001</v>
      </c>
      <c r="M2" s="27" t="s">
        <v>165</v>
      </c>
      <c r="N2" s="28" t="str">
        <f t="shared" ref="N2:N33" si="1">SUBSTITUTE(E2,"San Antonio","Benin")</f>
        <v>Bloomington</v>
      </c>
      <c r="O2" s="29" t="str">
        <f t="shared" ref="O2:O33" si="2">CONCATENATE(IF(G2=$P$2,East,IF(G2=$P$3,South,IF(G2=$P$4,central))),M2)</f>
        <v>301-496-0004</v>
      </c>
      <c r="P2" s="1" t="s">
        <v>37</v>
      </c>
      <c r="Q2" s="1" t="s">
        <v>209</v>
      </c>
    </row>
    <row r="3" spans="1:17" ht="19.899999999999999" customHeight="1" x14ac:dyDescent="0.2">
      <c r="A3" s="18" t="s">
        <v>40</v>
      </c>
      <c r="B3" s="52">
        <f ca="1">DATE(YEAR(TODAY())-1,11,12)</f>
        <v>44877</v>
      </c>
      <c r="C3" s="53">
        <f ca="1">DATE(YEAR(TODAY())-1,11,15)</f>
        <v>44880</v>
      </c>
      <c r="D3" s="17" t="s">
        <v>39</v>
      </c>
      <c r="E3" s="20" t="s">
        <v>41</v>
      </c>
      <c r="F3" s="21" t="s">
        <v>42</v>
      </c>
      <c r="G3" s="22" t="s">
        <v>17</v>
      </c>
      <c r="H3" s="19" t="s">
        <v>23</v>
      </c>
      <c r="I3" s="24">
        <v>230.38</v>
      </c>
      <c r="J3" s="25">
        <v>3</v>
      </c>
      <c r="K3" s="26">
        <v>0.2</v>
      </c>
      <c r="L3" s="23">
        <f t="shared" si="0"/>
        <v>552.91200000000003</v>
      </c>
      <c r="M3" s="27" t="s">
        <v>43</v>
      </c>
      <c r="N3" s="28" t="str">
        <f t="shared" si="1"/>
        <v>Chicago</v>
      </c>
      <c r="O3" s="29" t="str">
        <f t="shared" si="2"/>
        <v>301-598-2976</v>
      </c>
      <c r="P3" s="1" t="s">
        <v>28</v>
      </c>
      <c r="Q3" s="1" t="s">
        <v>215</v>
      </c>
    </row>
    <row r="4" spans="1:17" ht="19.899999999999999" customHeight="1" x14ac:dyDescent="0.2">
      <c r="A4" s="18" t="s">
        <v>100</v>
      </c>
      <c r="B4" s="52">
        <f ca="1">DATE(YEAR(TODAY())-4,9,13)</f>
        <v>43721</v>
      </c>
      <c r="C4" s="53">
        <f ca="1">DATE(YEAR(TODAY())-4,9,18)</f>
        <v>43726</v>
      </c>
      <c r="D4" s="17" t="s">
        <v>20</v>
      </c>
      <c r="E4" s="20" t="s">
        <v>41</v>
      </c>
      <c r="F4" s="21" t="s">
        <v>42</v>
      </c>
      <c r="G4" s="22" t="s">
        <v>17</v>
      </c>
      <c r="H4" s="19" t="s">
        <v>23</v>
      </c>
      <c r="I4" s="24">
        <v>52.45</v>
      </c>
      <c r="J4" s="25">
        <v>2</v>
      </c>
      <c r="K4" s="26">
        <v>0.8</v>
      </c>
      <c r="L4" s="23">
        <f t="shared" si="0"/>
        <v>20.979999999999997</v>
      </c>
      <c r="M4" s="27" t="s">
        <v>101</v>
      </c>
      <c r="N4" s="28" t="str">
        <f t="shared" si="1"/>
        <v>Chicago</v>
      </c>
      <c r="O4" s="29" t="str">
        <f t="shared" si="2"/>
        <v>301-598-2222</v>
      </c>
      <c r="P4" s="1" t="s">
        <v>17</v>
      </c>
      <c r="Q4" s="1" t="s">
        <v>210</v>
      </c>
    </row>
    <row r="5" spans="1:17" ht="19.899999999999999" customHeight="1" x14ac:dyDescent="0.2">
      <c r="A5" s="18" t="s">
        <v>155</v>
      </c>
      <c r="B5" s="52">
        <f ca="1">DATE(YEAR(TODAY())-3,4,28)</f>
        <v>43949</v>
      </c>
      <c r="C5" s="53">
        <f ca="1">DATE(YEAR(TODAY())-3,5,3)</f>
        <v>43954</v>
      </c>
      <c r="D5" s="17" t="s">
        <v>20</v>
      </c>
      <c r="E5" s="20" t="s">
        <v>41</v>
      </c>
      <c r="F5" s="21" t="s">
        <v>42</v>
      </c>
      <c r="G5" s="22" t="s">
        <v>17</v>
      </c>
      <c r="H5" s="19" t="s">
        <v>18</v>
      </c>
      <c r="I5" s="24">
        <v>213.12</v>
      </c>
      <c r="J5" s="25">
        <v>5</v>
      </c>
      <c r="K5" s="26">
        <v>0.3</v>
      </c>
      <c r="L5" s="23">
        <f t="shared" si="0"/>
        <v>745.91999999999985</v>
      </c>
      <c r="M5" s="27" t="s">
        <v>156</v>
      </c>
      <c r="N5" s="28" t="str">
        <f t="shared" si="1"/>
        <v>Chicago</v>
      </c>
      <c r="O5" s="29" t="str">
        <f t="shared" si="2"/>
        <v>301-496-0001</v>
      </c>
    </row>
    <row r="6" spans="1:17" ht="19.899999999999999" customHeight="1" x14ac:dyDescent="0.2">
      <c r="A6" s="18" t="s">
        <v>166</v>
      </c>
      <c r="B6" s="52">
        <f ca="1">DATE(YEAR(TODAY())-2,8,28)</f>
        <v>44436</v>
      </c>
      <c r="C6" s="53">
        <f ca="1">DATE(YEAR(TODAY())-2,9,1)</f>
        <v>44440</v>
      </c>
      <c r="D6" s="17" t="s">
        <v>20</v>
      </c>
      <c r="E6" s="20" t="s">
        <v>41</v>
      </c>
      <c r="F6" s="21" t="s">
        <v>42</v>
      </c>
      <c r="G6" s="22" t="s">
        <v>17</v>
      </c>
      <c r="H6" s="19" t="s">
        <v>32</v>
      </c>
      <c r="I6" s="24">
        <v>95.98</v>
      </c>
      <c r="J6" s="25">
        <v>3</v>
      </c>
      <c r="K6" s="26">
        <v>0.2</v>
      </c>
      <c r="L6" s="23">
        <f t="shared" si="0"/>
        <v>230.352</v>
      </c>
      <c r="M6" s="27" t="s">
        <v>167</v>
      </c>
      <c r="N6" s="28" t="str">
        <f t="shared" si="1"/>
        <v>Chicago</v>
      </c>
      <c r="O6" s="29" t="str">
        <f t="shared" si="2"/>
        <v>301-496-0005</v>
      </c>
    </row>
    <row r="7" spans="1:17" ht="19.899999999999999" customHeight="1" x14ac:dyDescent="0.2">
      <c r="A7" s="18" t="s">
        <v>61</v>
      </c>
      <c r="B7" s="52">
        <f ca="1">DATE(YEAR(TODAY())-4,12,4)</f>
        <v>43803</v>
      </c>
      <c r="C7" s="53">
        <f ca="1">DATE(YEAR(TODAY())-4,12,8)</f>
        <v>43807</v>
      </c>
      <c r="D7" s="17" t="s">
        <v>13</v>
      </c>
      <c r="E7" s="20" t="s">
        <v>62</v>
      </c>
      <c r="F7" s="21" t="s">
        <v>42</v>
      </c>
      <c r="G7" s="22" t="s">
        <v>17</v>
      </c>
      <c r="H7" s="19" t="s">
        <v>32</v>
      </c>
      <c r="I7" s="24">
        <v>408.74</v>
      </c>
      <c r="J7" s="25">
        <v>7</v>
      </c>
      <c r="K7" s="26">
        <v>0.2</v>
      </c>
      <c r="L7" s="23">
        <f t="shared" si="0"/>
        <v>2288.9440000000004</v>
      </c>
      <c r="M7" s="27" t="s">
        <v>63</v>
      </c>
      <c r="N7" s="28" t="str">
        <f t="shared" si="1"/>
        <v>Decatur</v>
      </c>
      <c r="O7" s="29" t="str">
        <f t="shared" si="2"/>
        <v>301-598-2192</v>
      </c>
    </row>
    <row r="8" spans="1:17" ht="19.899999999999999" customHeight="1" x14ac:dyDescent="0.2">
      <c r="A8" s="18" t="s">
        <v>206</v>
      </c>
      <c r="B8" s="52">
        <f ca="1">DATE(YEAR(TODAY())-1,9,9)</f>
        <v>44813</v>
      </c>
      <c r="C8" s="53">
        <f ca="1">DATE(YEAR(TODAY())-1,9,14)</f>
        <v>44818</v>
      </c>
      <c r="D8" s="17" t="s">
        <v>20</v>
      </c>
      <c r="E8" s="20" t="s">
        <v>133</v>
      </c>
      <c r="F8" s="21" t="s">
        <v>42</v>
      </c>
      <c r="G8" s="22" t="s">
        <v>17</v>
      </c>
      <c r="H8" s="19" t="s">
        <v>32</v>
      </c>
      <c r="I8" s="24">
        <v>147.16999999999999</v>
      </c>
      <c r="J8" s="25">
        <v>4</v>
      </c>
      <c r="K8" s="26">
        <v>0.2</v>
      </c>
      <c r="L8" s="23">
        <f t="shared" si="0"/>
        <v>470.94399999999996</v>
      </c>
      <c r="M8" s="27" t="s">
        <v>134</v>
      </c>
      <c r="N8" s="28" t="str">
        <f t="shared" si="1"/>
        <v>Naperville</v>
      </c>
      <c r="O8" s="29" t="str">
        <f t="shared" si="2"/>
        <v>301-598-2418</v>
      </c>
    </row>
    <row r="9" spans="1:17" ht="19.899999999999999" customHeight="1" x14ac:dyDescent="0.2">
      <c r="A9" s="18" t="s">
        <v>157</v>
      </c>
      <c r="B9" s="52">
        <f ca="1">DATE(YEAR(TODAY())-3,10,13)</f>
        <v>44117</v>
      </c>
      <c r="C9" s="53">
        <f ca="1">DATE(YEAR(TODAY())-3,10,18)</f>
        <v>44122</v>
      </c>
      <c r="D9" s="17" t="s">
        <v>20</v>
      </c>
      <c r="E9" s="20" t="s">
        <v>158</v>
      </c>
      <c r="F9" s="21" t="s">
        <v>42</v>
      </c>
      <c r="G9" s="22" t="s">
        <v>17</v>
      </c>
      <c r="H9" s="19" t="s">
        <v>32</v>
      </c>
      <c r="I9" s="24">
        <v>339.96</v>
      </c>
      <c r="J9" s="25">
        <v>5</v>
      </c>
      <c r="K9" s="26">
        <v>0.2</v>
      </c>
      <c r="L9" s="23">
        <f t="shared" si="0"/>
        <v>1359.8400000000001</v>
      </c>
      <c r="M9" s="27" t="s">
        <v>159</v>
      </c>
      <c r="N9" s="28" t="str">
        <f t="shared" si="1"/>
        <v>Orland Park</v>
      </c>
      <c r="O9" s="29" t="str">
        <f t="shared" si="2"/>
        <v>301-496-0002</v>
      </c>
    </row>
    <row r="10" spans="1:17" ht="19.899999999999999" customHeight="1" x14ac:dyDescent="0.2">
      <c r="A10" s="18" t="s">
        <v>56</v>
      </c>
      <c r="B10" s="52">
        <f ca="1">DATE(YEAR(TODAY())-3,4,16)</f>
        <v>43937</v>
      </c>
      <c r="C10" s="53">
        <f ca="1">DATE(YEAR(TODAY())-3,4,20)</f>
        <v>43941</v>
      </c>
      <c r="D10" s="17" t="s">
        <v>20</v>
      </c>
      <c r="E10" s="20" t="s">
        <v>57</v>
      </c>
      <c r="F10" s="21" t="s">
        <v>58</v>
      </c>
      <c r="G10" s="22" t="s">
        <v>17</v>
      </c>
      <c r="H10" s="19" t="s">
        <v>18</v>
      </c>
      <c r="I10" s="24">
        <v>89.99</v>
      </c>
      <c r="J10" s="25">
        <v>1</v>
      </c>
      <c r="K10" s="26">
        <v>0</v>
      </c>
      <c r="L10" s="23">
        <f t="shared" si="0"/>
        <v>89.99</v>
      </c>
      <c r="M10" s="27" t="s">
        <v>59</v>
      </c>
      <c r="N10" s="28" t="str">
        <f t="shared" si="1"/>
        <v>New Albany</v>
      </c>
      <c r="O10" s="29" t="str">
        <f t="shared" si="2"/>
        <v>301-496-2551</v>
      </c>
    </row>
    <row r="11" spans="1:17" ht="19.899999999999999" customHeight="1" x14ac:dyDescent="0.2">
      <c r="A11" s="18" t="s">
        <v>48</v>
      </c>
      <c r="B11" s="52">
        <f ca="1">DATE(YEAR(TODAY())-2,11,2)</f>
        <v>44502</v>
      </c>
      <c r="C11" s="53">
        <f ca="1">DATE(YEAR(TODAY())-2,11,9)</f>
        <v>44509</v>
      </c>
      <c r="D11" s="17" t="s">
        <v>20</v>
      </c>
      <c r="E11" s="20" t="s">
        <v>49</v>
      </c>
      <c r="F11" s="21" t="s">
        <v>50</v>
      </c>
      <c r="G11" s="22" t="s">
        <v>17</v>
      </c>
      <c r="H11" s="19" t="s">
        <v>23</v>
      </c>
      <c r="I11" s="24">
        <v>27.24</v>
      </c>
      <c r="J11" s="25">
        <v>6</v>
      </c>
      <c r="K11" s="26">
        <v>0</v>
      </c>
      <c r="L11" s="23">
        <f t="shared" si="0"/>
        <v>163.44</v>
      </c>
      <c r="M11" s="27" t="s">
        <v>51</v>
      </c>
      <c r="N11" s="28" t="str">
        <f t="shared" si="1"/>
        <v>Urbandale</v>
      </c>
      <c r="O11" s="29" t="str">
        <f t="shared" si="2"/>
        <v>301-598-2426</v>
      </c>
    </row>
    <row r="12" spans="1:17" ht="19.899999999999999" customHeight="1" x14ac:dyDescent="0.2">
      <c r="A12" s="18" t="s">
        <v>146</v>
      </c>
      <c r="B12" s="52">
        <f ca="1">DATE(YEAR(TODAY())-2,3,10)</f>
        <v>44265</v>
      </c>
      <c r="C12" s="53">
        <f ca="1">DATE(YEAR(TODAY())-2,3,12)</f>
        <v>44267</v>
      </c>
      <c r="D12" s="17" t="s">
        <v>39</v>
      </c>
      <c r="E12" s="20" t="s">
        <v>147</v>
      </c>
      <c r="F12" s="21" t="s">
        <v>69</v>
      </c>
      <c r="G12" s="22" t="s">
        <v>17</v>
      </c>
      <c r="H12" s="19" t="s">
        <v>32</v>
      </c>
      <c r="I12" s="24">
        <v>45.98</v>
      </c>
      <c r="J12" s="25">
        <v>2</v>
      </c>
      <c r="K12" s="26">
        <v>0</v>
      </c>
      <c r="L12" s="23">
        <f t="shared" si="0"/>
        <v>91.96</v>
      </c>
      <c r="M12" s="27" t="s">
        <v>148</v>
      </c>
      <c r="N12" s="28" t="str">
        <f t="shared" si="1"/>
        <v>Eagan</v>
      </c>
      <c r="O12" s="29" t="str">
        <f t="shared" si="2"/>
        <v>301-598-2622</v>
      </c>
    </row>
    <row r="13" spans="1:17" ht="19.899999999999999" customHeight="1" x14ac:dyDescent="0.2">
      <c r="A13" s="18" t="s">
        <v>120</v>
      </c>
      <c r="B13" s="52">
        <f ca="1">DATE(YEAR(TODAY())-3,1,30)</f>
        <v>43860</v>
      </c>
      <c r="C13" s="53">
        <f ca="1">DATE(YEAR(TODAY())-3,2,4)</f>
        <v>43865</v>
      </c>
      <c r="D13" s="17" t="s">
        <v>13</v>
      </c>
      <c r="E13" s="20" t="s">
        <v>121</v>
      </c>
      <c r="F13" s="21" t="s">
        <v>69</v>
      </c>
      <c r="G13" s="22" t="s">
        <v>17</v>
      </c>
      <c r="H13" s="19" t="s">
        <v>18</v>
      </c>
      <c r="I13" s="24">
        <v>53.34</v>
      </c>
      <c r="J13" s="25">
        <v>3</v>
      </c>
      <c r="K13" s="26">
        <v>0</v>
      </c>
      <c r="L13" s="23">
        <f t="shared" si="0"/>
        <v>160.02000000000001</v>
      </c>
      <c r="M13" s="27" t="s">
        <v>122</v>
      </c>
      <c r="N13" s="28" t="str">
        <f t="shared" si="1"/>
        <v>Minneapolis</v>
      </c>
      <c r="O13" s="29" t="str">
        <f t="shared" si="2"/>
        <v>301-496-1430</v>
      </c>
    </row>
    <row r="14" spans="1:17" ht="19.899999999999999" customHeight="1" x14ac:dyDescent="0.2">
      <c r="A14" s="18" t="s">
        <v>81</v>
      </c>
      <c r="B14" s="52">
        <f ca="1">DATE(YEAR(TODAY())-2,11,30)</f>
        <v>44530</v>
      </c>
      <c r="C14" s="53">
        <f ca="1">DATE(YEAR(TODAY())-2,12,3)</f>
        <v>44533</v>
      </c>
      <c r="D14" s="17" t="s">
        <v>13</v>
      </c>
      <c r="E14" s="20" t="s">
        <v>82</v>
      </c>
      <c r="F14" s="21" t="s">
        <v>69</v>
      </c>
      <c r="G14" s="22" t="s">
        <v>17</v>
      </c>
      <c r="H14" s="19" t="s">
        <v>23</v>
      </c>
      <c r="I14" s="24">
        <v>23.92</v>
      </c>
      <c r="J14" s="25">
        <v>4</v>
      </c>
      <c r="K14" s="26">
        <v>0</v>
      </c>
      <c r="L14" s="23">
        <f t="shared" si="0"/>
        <v>95.68</v>
      </c>
      <c r="M14" s="27" t="s">
        <v>83</v>
      </c>
      <c r="N14" s="28" t="str">
        <f t="shared" si="1"/>
        <v>Rochester</v>
      </c>
      <c r="O14" s="29" t="str">
        <f t="shared" si="2"/>
        <v>301-598-2413</v>
      </c>
    </row>
    <row r="15" spans="1:17" ht="19.899999999999999" customHeight="1" x14ac:dyDescent="0.2">
      <c r="A15" s="18" t="s">
        <v>154</v>
      </c>
      <c r="B15" s="52">
        <f ca="1">DATE(YEAR(TODAY())-1,10,25)</f>
        <v>44859</v>
      </c>
      <c r="C15" s="53">
        <f ca="1">DATE(YEAR(TODAY())-1,11,1)</f>
        <v>44866</v>
      </c>
      <c r="D15" s="17" t="s">
        <v>20</v>
      </c>
      <c r="E15" s="20" t="s">
        <v>82</v>
      </c>
      <c r="F15" s="21" t="s">
        <v>69</v>
      </c>
      <c r="G15" s="22" t="s">
        <v>17</v>
      </c>
      <c r="H15" s="19" t="s">
        <v>32</v>
      </c>
      <c r="I15" s="24">
        <v>19.989999999999998</v>
      </c>
      <c r="J15" s="25">
        <v>1</v>
      </c>
      <c r="K15" s="26">
        <v>0</v>
      </c>
      <c r="L15" s="23">
        <f t="shared" si="0"/>
        <v>19.989999999999998</v>
      </c>
      <c r="M15" s="27" t="s">
        <v>78</v>
      </c>
      <c r="N15" s="28" t="str">
        <f t="shared" si="1"/>
        <v>Rochester</v>
      </c>
      <c r="O15" s="29" t="str">
        <f t="shared" si="2"/>
        <v>301-496-1873</v>
      </c>
    </row>
    <row r="16" spans="1:17" ht="19.899999999999999" customHeight="1" x14ac:dyDescent="0.2">
      <c r="A16" s="18" t="s">
        <v>67</v>
      </c>
      <c r="B16" s="52">
        <f ca="1">DATE(YEAR(TODAY())-2,9,5)</f>
        <v>44444</v>
      </c>
      <c r="C16" s="53">
        <f ca="1">DATE(YEAR(TODAY())-2,9,10)</f>
        <v>44449</v>
      </c>
      <c r="D16" s="17" t="s">
        <v>20</v>
      </c>
      <c r="E16" s="20" t="s">
        <v>68</v>
      </c>
      <c r="F16" s="21" t="s">
        <v>69</v>
      </c>
      <c r="G16" s="22" t="s">
        <v>17</v>
      </c>
      <c r="H16" s="19" t="s">
        <v>23</v>
      </c>
      <c r="I16" s="24">
        <v>77.88</v>
      </c>
      <c r="J16" s="25">
        <v>6</v>
      </c>
      <c r="K16" s="26">
        <v>0</v>
      </c>
      <c r="L16" s="23">
        <f t="shared" si="0"/>
        <v>467.28</v>
      </c>
      <c r="M16" s="27" t="s">
        <v>70</v>
      </c>
      <c r="N16" s="28" t="str">
        <f t="shared" si="1"/>
        <v>Saint Paul</v>
      </c>
      <c r="O16" s="29" t="str">
        <f t="shared" si="2"/>
        <v>301-598-2483</v>
      </c>
    </row>
    <row r="17" spans="1:15" ht="19.899999999999999" customHeight="1" x14ac:dyDescent="0.2">
      <c r="A17" s="18" t="s">
        <v>180</v>
      </c>
      <c r="B17" s="52">
        <f ca="1">DATE(YEAR(TODAY())-1,12,21)</f>
        <v>44916</v>
      </c>
      <c r="C17" s="53">
        <f ca="1">DATE(YEAR(TODAY())-1,12,26)</f>
        <v>44921</v>
      </c>
      <c r="D17" s="17" t="s">
        <v>20</v>
      </c>
      <c r="E17" s="20" t="s">
        <v>181</v>
      </c>
      <c r="F17" s="21" t="s">
        <v>182</v>
      </c>
      <c r="G17" s="22" t="s">
        <v>17</v>
      </c>
      <c r="H17" s="19" t="s">
        <v>23</v>
      </c>
      <c r="I17" s="24">
        <v>839.43</v>
      </c>
      <c r="J17" s="25">
        <v>3</v>
      </c>
      <c r="K17" s="26">
        <v>0</v>
      </c>
      <c r="L17" s="23">
        <f t="shared" si="0"/>
        <v>2518.29</v>
      </c>
      <c r="M17" s="27" t="s">
        <v>183</v>
      </c>
      <c r="N17" s="28" t="str">
        <f t="shared" si="1"/>
        <v>Independence</v>
      </c>
      <c r="O17" s="29" t="str">
        <f t="shared" si="2"/>
        <v>301-496-0014</v>
      </c>
    </row>
    <row r="18" spans="1:15" ht="19.899999999999999" customHeight="1" x14ac:dyDescent="0.2">
      <c r="A18" s="18" t="s">
        <v>123</v>
      </c>
      <c r="B18" s="52">
        <f ca="1">DATE(YEAR(TODAY())-2,12,8)</f>
        <v>44538</v>
      </c>
      <c r="C18" s="53">
        <f ca="1">DATE(YEAR(TODAY())-2,12,12)</f>
        <v>44542</v>
      </c>
      <c r="D18" s="17" t="s">
        <v>20</v>
      </c>
      <c r="E18" s="20" t="s">
        <v>124</v>
      </c>
      <c r="F18" s="21" t="s">
        <v>125</v>
      </c>
      <c r="G18" s="22" t="s">
        <v>17</v>
      </c>
      <c r="H18" s="19" t="s">
        <v>23</v>
      </c>
      <c r="I18" s="24">
        <v>60.34</v>
      </c>
      <c r="J18" s="25">
        <v>7</v>
      </c>
      <c r="K18" s="26">
        <v>0</v>
      </c>
      <c r="L18" s="23">
        <f t="shared" si="0"/>
        <v>422.38</v>
      </c>
      <c r="M18" s="27" t="s">
        <v>126</v>
      </c>
      <c r="N18" s="28" t="str">
        <f t="shared" si="1"/>
        <v>Fremont</v>
      </c>
      <c r="O18" s="29" t="str">
        <f t="shared" si="2"/>
        <v>301-598-2410</v>
      </c>
    </row>
    <row r="19" spans="1:15" ht="19.899999999999999" customHeight="1" x14ac:dyDescent="0.2">
      <c r="A19" s="18" t="s">
        <v>142</v>
      </c>
      <c r="B19" s="52">
        <f ca="1">DATE(YEAR(TODAY())-2,11,19)</f>
        <v>44519</v>
      </c>
      <c r="C19" s="53">
        <f ca="1">DATE(YEAR(TODAY())-2,11,23)</f>
        <v>44523</v>
      </c>
      <c r="D19" s="17" t="s">
        <v>20</v>
      </c>
      <c r="E19" s="20" t="s">
        <v>143</v>
      </c>
      <c r="F19" s="21" t="s">
        <v>144</v>
      </c>
      <c r="G19" s="22" t="s">
        <v>17</v>
      </c>
      <c r="H19" s="19" t="s">
        <v>32</v>
      </c>
      <c r="I19" s="24">
        <v>944.93</v>
      </c>
      <c r="J19" s="25">
        <v>7</v>
      </c>
      <c r="K19" s="26">
        <v>0</v>
      </c>
      <c r="L19" s="23">
        <f t="shared" si="0"/>
        <v>6614.5099999999993</v>
      </c>
      <c r="M19" s="27" t="s">
        <v>145</v>
      </c>
      <c r="N19" s="28" t="str">
        <f t="shared" si="1"/>
        <v>Edmond</v>
      </c>
      <c r="O19" s="29" t="str">
        <f t="shared" si="2"/>
        <v>301-598-2840</v>
      </c>
    </row>
    <row r="20" spans="1:15" ht="19.899999999999999" customHeight="1" x14ac:dyDescent="0.2">
      <c r="A20" s="18" t="s">
        <v>30</v>
      </c>
      <c r="B20" s="52">
        <f ca="1">DATE(YEAR(TODAY())-4,9,7)</f>
        <v>43715</v>
      </c>
      <c r="C20" s="53">
        <f ca="1">DATE(YEAR(TODAY())-4,9,11)</f>
        <v>43719</v>
      </c>
      <c r="D20" s="17" t="s">
        <v>20</v>
      </c>
      <c r="E20" s="20" t="s">
        <v>31</v>
      </c>
      <c r="F20" s="21" t="s">
        <v>16</v>
      </c>
      <c r="G20" s="22" t="s">
        <v>17</v>
      </c>
      <c r="H20" s="19" t="s">
        <v>32</v>
      </c>
      <c r="I20" s="24">
        <v>8159.95</v>
      </c>
      <c r="J20" s="25">
        <v>8</v>
      </c>
      <c r="K20" s="26">
        <v>0.4</v>
      </c>
      <c r="L20" s="23">
        <f t="shared" si="0"/>
        <v>39167.759999999995</v>
      </c>
      <c r="M20" s="27" t="s">
        <v>33</v>
      </c>
      <c r="N20" s="28" t="str">
        <f t="shared" si="1"/>
        <v>Benin</v>
      </c>
      <c r="O20" s="29" t="str">
        <f t="shared" si="2"/>
        <v>301-598-2470</v>
      </c>
    </row>
    <row r="21" spans="1:15" ht="19.899999999999999" customHeight="1" x14ac:dyDescent="0.2">
      <c r="A21" s="18" t="s">
        <v>90</v>
      </c>
      <c r="B21" s="52">
        <f ca="1">DATE(YEAR(TODAY())-3,11,20)</f>
        <v>44155</v>
      </c>
      <c r="C21" s="53">
        <f ca="1">DATE(YEAR(TODAY())-3,11,24)</f>
        <v>44159</v>
      </c>
      <c r="D21" s="17" t="s">
        <v>20</v>
      </c>
      <c r="E21" s="20" t="s">
        <v>91</v>
      </c>
      <c r="F21" s="21" t="s">
        <v>16</v>
      </c>
      <c r="G21" s="22" t="s">
        <v>17</v>
      </c>
      <c r="H21" s="19" t="s">
        <v>23</v>
      </c>
      <c r="I21" s="24">
        <v>68.81</v>
      </c>
      <c r="J21" s="25">
        <v>5</v>
      </c>
      <c r="K21" s="26">
        <v>0.8</v>
      </c>
      <c r="L21" s="23">
        <f t="shared" si="0"/>
        <v>68.809999999999988</v>
      </c>
      <c r="M21" s="27" t="s">
        <v>92</v>
      </c>
      <c r="N21" s="28" t="str">
        <f t="shared" si="1"/>
        <v>Fort Worth</v>
      </c>
      <c r="O21" s="29" t="str">
        <f t="shared" si="2"/>
        <v>301-496-1150</v>
      </c>
    </row>
    <row r="22" spans="1:15" ht="19.899999999999999" customHeight="1" x14ac:dyDescent="0.2">
      <c r="A22" s="18" t="s">
        <v>21</v>
      </c>
      <c r="B22" s="52">
        <f ca="1">DATE(YEAR(TODAY())-2,7,15)</f>
        <v>44392</v>
      </c>
      <c r="C22" s="53">
        <f ca="1">DATE(YEAR(TODAY())-2,7,21)</f>
        <v>44398</v>
      </c>
      <c r="D22" s="17" t="s">
        <v>20</v>
      </c>
      <c r="E22" s="20" t="s">
        <v>22</v>
      </c>
      <c r="F22" s="21" t="s">
        <v>16</v>
      </c>
      <c r="G22" s="22" t="s">
        <v>17</v>
      </c>
      <c r="H22" s="19" t="s">
        <v>23</v>
      </c>
      <c r="I22" s="24">
        <v>37.22</v>
      </c>
      <c r="J22" s="25">
        <v>3</v>
      </c>
      <c r="K22" s="26">
        <v>0.2</v>
      </c>
      <c r="L22" s="23">
        <f t="shared" si="0"/>
        <v>89.328000000000003</v>
      </c>
      <c r="M22" s="27" t="s">
        <v>24</v>
      </c>
      <c r="N22" s="28" t="str">
        <f t="shared" si="1"/>
        <v>Grand Prairie</v>
      </c>
      <c r="O22" s="29" t="str">
        <f t="shared" si="2"/>
        <v>301-496-1994</v>
      </c>
    </row>
    <row r="23" spans="1:15" ht="19.899999999999999" customHeight="1" x14ac:dyDescent="0.2">
      <c r="A23" s="18" t="s">
        <v>14</v>
      </c>
      <c r="B23" s="52">
        <f ca="1">DATE(YEAR(TODAY())-4,12,25)</f>
        <v>43824</v>
      </c>
      <c r="C23" s="53">
        <f ca="1">DATE(YEAR(TODAY())-4,12,27)</f>
        <v>43826</v>
      </c>
      <c r="D23" s="17" t="s">
        <v>13</v>
      </c>
      <c r="E23" s="20" t="s">
        <v>15</v>
      </c>
      <c r="F23" s="21" t="s">
        <v>16</v>
      </c>
      <c r="G23" s="22" t="s">
        <v>17</v>
      </c>
      <c r="H23" s="19" t="s">
        <v>18</v>
      </c>
      <c r="I23" s="24">
        <v>600.55999999999995</v>
      </c>
      <c r="J23" s="25">
        <v>3</v>
      </c>
      <c r="K23" s="26">
        <v>0.3</v>
      </c>
      <c r="L23" s="23">
        <f t="shared" si="0"/>
        <v>1261.1759999999997</v>
      </c>
      <c r="M23" s="27" t="s">
        <v>19</v>
      </c>
      <c r="N23" s="28" t="str">
        <f t="shared" si="1"/>
        <v>Houston</v>
      </c>
      <c r="O23" s="29" t="str">
        <f t="shared" si="2"/>
        <v>301-496-1850</v>
      </c>
    </row>
    <row r="24" spans="1:15" ht="19.899999999999999" customHeight="1" x14ac:dyDescent="0.2">
      <c r="A24" s="18" t="s">
        <v>79</v>
      </c>
      <c r="B24" s="52">
        <f ca="1">DATE(YEAR(TODAY())-2,4,4)</f>
        <v>44290</v>
      </c>
      <c r="C24" s="53">
        <f ca="1">DATE(YEAR(TODAY())-2,4,9)</f>
        <v>44295</v>
      </c>
      <c r="D24" s="17" t="s">
        <v>13</v>
      </c>
      <c r="E24" s="20" t="s">
        <v>15</v>
      </c>
      <c r="F24" s="21" t="s">
        <v>16</v>
      </c>
      <c r="G24" s="22" t="s">
        <v>17</v>
      </c>
      <c r="H24" s="19" t="s">
        <v>23</v>
      </c>
      <c r="I24" s="24">
        <v>158.37</v>
      </c>
      <c r="J24" s="25">
        <v>7</v>
      </c>
      <c r="K24" s="26">
        <v>0.2</v>
      </c>
      <c r="L24" s="23">
        <f t="shared" si="0"/>
        <v>886.87200000000018</v>
      </c>
      <c r="M24" s="27" t="s">
        <v>80</v>
      </c>
      <c r="N24" s="28" t="str">
        <f t="shared" si="1"/>
        <v>Houston</v>
      </c>
      <c r="O24" s="29" t="str">
        <f t="shared" si="2"/>
        <v>301-496-1886</v>
      </c>
    </row>
    <row r="25" spans="1:15" ht="19.899999999999999" customHeight="1" x14ac:dyDescent="0.2">
      <c r="A25" s="18" t="s">
        <v>127</v>
      </c>
      <c r="B25" s="52">
        <f ca="1">DATE(YEAR(TODAY())-1,12,8)</f>
        <v>44903</v>
      </c>
      <c r="C25" s="53">
        <f ca="1">DATE(YEAR(TODAY())-1,12,10)</f>
        <v>44905</v>
      </c>
      <c r="D25" s="17" t="s">
        <v>39</v>
      </c>
      <c r="E25" s="20" t="s">
        <v>15</v>
      </c>
      <c r="F25" s="21" t="s">
        <v>16</v>
      </c>
      <c r="G25" s="22" t="s">
        <v>17</v>
      </c>
      <c r="H25" s="19" t="s">
        <v>23</v>
      </c>
      <c r="I25" s="24">
        <v>27.24</v>
      </c>
      <c r="J25" s="25">
        <v>3</v>
      </c>
      <c r="K25" s="26">
        <v>0.2</v>
      </c>
      <c r="L25" s="23">
        <f t="shared" si="0"/>
        <v>65.376000000000005</v>
      </c>
      <c r="M25" s="27" t="s">
        <v>128</v>
      </c>
      <c r="N25" s="28" t="str">
        <f t="shared" si="1"/>
        <v>Houston</v>
      </c>
      <c r="O25" s="29" t="str">
        <f t="shared" si="2"/>
        <v>301-496-2051</v>
      </c>
    </row>
    <row r="26" spans="1:15" ht="19.899999999999999" customHeight="1" x14ac:dyDescent="0.2">
      <c r="A26" s="18" t="s">
        <v>137</v>
      </c>
      <c r="B26" s="52">
        <f ca="1">DATE(YEAR(TODAY())-1,10,18)</f>
        <v>44852</v>
      </c>
      <c r="C26" s="53">
        <f ca="1">DATE(YEAR(TODAY())-1,10,22)</f>
        <v>44856</v>
      </c>
      <c r="D26" s="17" t="s">
        <v>13</v>
      </c>
      <c r="E26" s="20" t="s">
        <v>15</v>
      </c>
      <c r="F26" s="21" t="s">
        <v>16</v>
      </c>
      <c r="G26" s="22" t="s">
        <v>17</v>
      </c>
      <c r="H26" s="19" t="s">
        <v>23</v>
      </c>
      <c r="I26" s="24">
        <v>29.47</v>
      </c>
      <c r="J26" s="25">
        <v>3</v>
      </c>
      <c r="K26" s="26">
        <v>0.2</v>
      </c>
      <c r="L26" s="23">
        <f t="shared" si="0"/>
        <v>70.727999999999994</v>
      </c>
      <c r="M26" s="27" t="s">
        <v>138</v>
      </c>
      <c r="N26" s="28" t="str">
        <f t="shared" si="1"/>
        <v>Houston</v>
      </c>
      <c r="O26" s="29" t="str">
        <f t="shared" si="2"/>
        <v>301-598-2530</v>
      </c>
    </row>
    <row r="27" spans="1:15" ht="19.899999999999999" customHeight="1" x14ac:dyDescent="0.2">
      <c r="A27" s="18" t="s">
        <v>187</v>
      </c>
      <c r="B27" s="52">
        <f ca="1">DATE(YEAR(TODAY())-1,4,20)</f>
        <v>44671</v>
      </c>
      <c r="C27" s="53">
        <f ca="1">DATE(YEAR(TODAY())-1,4,24)</f>
        <v>44675</v>
      </c>
      <c r="D27" s="17" t="s">
        <v>13</v>
      </c>
      <c r="E27" s="20" t="s">
        <v>15</v>
      </c>
      <c r="F27" s="21" t="s">
        <v>16</v>
      </c>
      <c r="G27" s="22" t="s">
        <v>17</v>
      </c>
      <c r="H27" s="19" t="s">
        <v>23</v>
      </c>
      <c r="I27" s="24">
        <v>97.26</v>
      </c>
      <c r="J27" s="25">
        <v>4</v>
      </c>
      <c r="K27" s="26">
        <v>0.8</v>
      </c>
      <c r="L27" s="23">
        <f t="shared" si="0"/>
        <v>77.807999999999993</v>
      </c>
      <c r="M27" s="27" t="s">
        <v>188</v>
      </c>
      <c r="N27" s="28" t="str">
        <f t="shared" si="1"/>
        <v>Houston</v>
      </c>
      <c r="O27" s="29" t="str">
        <f t="shared" si="2"/>
        <v>301-496-0016</v>
      </c>
    </row>
    <row r="28" spans="1:15" ht="19.899999999999999" customHeight="1" x14ac:dyDescent="0.2">
      <c r="A28" s="18" t="s">
        <v>189</v>
      </c>
      <c r="B28" s="52">
        <f ca="1">DATE(YEAR(TODAY())-3,12,25)</f>
        <v>44190</v>
      </c>
      <c r="C28" s="53">
        <f ca="1">DATE(YEAR(TODAY())-3,12,29)</f>
        <v>44194</v>
      </c>
      <c r="D28" s="17" t="s">
        <v>20</v>
      </c>
      <c r="E28" s="20" t="s">
        <v>15</v>
      </c>
      <c r="F28" s="21" t="s">
        <v>16</v>
      </c>
      <c r="G28" s="22" t="s">
        <v>17</v>
      </c>
      <c r="H28" s="19" t="s">
        <v>18</v>
      </c>
      <c r="I28" s="24">
        <v>532.4</v>
      </c>
      <c r="J28" s="25">
        <v>3</v>
      </c>
      <c r="K28" s="26">
        <v>0.32</v>
      </c>
      <c r="L28" s="23">
        <f t="shared" si="0"/>
        <v>1086.0959999999998</v>
      </c>
      <c r="M28" s="27" t="s">
        <v>190</v>
      </c>
      <c r="N28" s="28" t="str">
        <f t="shared" si="1"/>
        <v>Houston</v>
      </c>
      <c r="O28" s="29" t="str">
        <f t="shared" si="2"/>
        <v>301-496-0018</v>
      </c>
    </row>
    <row r="29" spans="1:15" ht="19.899999999999999" customHeight="1" x14ac:dyDescent="0.2">
      <c r="A29" s="18" t="s">
        <v>84</v>
      </c>
      <c r="B29" s="52">
        <f ca="1">DATE(YEAR(TODAY())-2,12,7)</f>
        <v>44537</v>
      </c>
      <c r="C29" s="53">
        <f ca="1">DATE(YEAR(TODAY())-2,12,9)</f>
        <v>44539</v>
      </c>
      <c r="D29" s="17" t="s">
        <v>39</v>
      </c>
      <c r="E29" s="20" t="s">
        <v>85</v>
      </c>
      <c r="F29" s="21" t="s">
        <v>16</v>
      </c>
      <c r="G29" s="22" t="s">
        <v>17</v>
      </c>
      <c r="H29" s="19" t="s">
        <v>32</v>
      </c>
      <c r="I29" s="24">
        <v>1097.54</v>
      </c>
      <c r="J29" s="25">
        <v>7</v>
      </c>
      <c r="K29" s="26">
        <v>0.2</v>
      </c>
      <c r="L29" s="23">
        <f t="shared" si="0"/>
        <v>6146.2240000000002</v>
      </c>
      <c r="M29" s="27" t="s">
        <v>60</v>
      </c>
      <c r="N29" s="28" t="str">
        <f t="shared" si="1"/>
        <v>Richardson</v>
      </c>
      <c r="O29" s="29" t="str">
        <f t="shared" si="2"/>
        <v>301-496-1722</v>
      </c>
    </row>
    <row r="30" spans="1:15" ht="19.899999999999999" customHeight="1" x14ac:dyDescent="0.2">
      <c r="A30" s="18" t="s">
        <v>112</v>
      </c>
      <c r="B30" s="52">
        <f ca="1">DATE(YEAR(TODAY())-2,12,4)</f>
        <v>44534</v>
      </c>
      <c r="C30" s="53">
        <f ca="1">DATE(YEAR(TODAY())-2,12,8)</f>
        <v>44538</v>
      </c>
      <c r="D30" s="17" t="s">
        <v>20</v>
      </c>
      <c r="E30" s="20" t="s">
        <v>113</v>
      </c>
      <c r="F30" s="21" t="s">
        <v>114</v>
      </c>
      <c r="G30" s="22" t="s">
        <v>17</v>
      </c>
      <c r="H30" s="19" t="s">
        <v>18</v>
      </c>
      <c r="I30" s="24">
        <v>115</v>
      </c>
      <c r="J30" s="25">
        <v>8</v>
      </c>
      <c r="K30" s="26">
        <v>0</v>
      </c>
      <c r="L30" s="23">
        <f t="shared" si="0"/>
        <v>920</v>
      </c>
      <c r="M30" s="27" t="s">
        <v>115</v>
      </c>
      <c r="N30" s="28" t="str">
        <f t="shared" si="1"/>
        <v>Franklin</v>
      </c>
      <c r="O30" s="29" t="str">
        <f t="shared" si="2"/>
        <v>301-496-1323</v>
      </c>
    </row>
    <row r="31" spans="1:15" ht="19.899999999999999" customHeight="1" x14ac:dyDescent="0.2">
      <c r="A31" s="18" t="s">
        <v>160</v>
      </c>
      <c r="B31" s="52">
        <f ca="1">DATE(YEAR(TODAY())-4,11,10)</f>
        <v>43779</v>
      </c>
      <c r="C31" s="53">
        <f ca="1">DATE(YEAR(TODAY())-4,11,17)</f>
        <v>43786</v>
      </c>
      <c r="D31" s="17" t="s">
        <v>20</v>
      </c>
      <c r="E31" s="20" t="s">
        <v>161</v>
      </c>
      <c r="F31" s="21" t="s">
        <v>114</v>
      </c>
      <c r="G31" s="22" t="s">
        <v>17</v>
      </c>
      <c r="H31" s="19" t="s">
        <v>23</v>
      </c>
      <c r="I31" s="24">
        <v>665.88</v>
      </c>
      <c r="J31" s="25">
        <v>6</v>
      </c>
      <c r="K31" s="26">
        <v>0</v>
      </c>
      <c r="L31" s="23">
        <f t="shared" si="0"/>
        <v>3995.2799999999997</v>
      </c>
      <c r="M31" s="27" t="s">
        <v>162</v>
      </c>
      <c r="N31" s="28" t="str">
        <f t="shared" si="1"/>
        <v>Madison</v>
      </c>
      <c r="O31" s="29" t="str">
        <f t="shared" si="2"/>
        <v>301-496-0003</v>
      </c>
    </row>
    <row r="32" spans="1:15" ht="19.899999999999999" customHeight="1" x14ac:dyDescent="0.2">
      <c r="A32" s="18" t="s">
        <v>174</v>
      </c>
      <c r="B32" s="52">
        <f ca="1">DATE(YEAR(TODAY())-2,11,27)</f>
        <v>44527</v>
      </c>
      <c r="C32" s="53">
        <f ca="1">DATE(YEAR(TODAY())-2,12,1)</f>
        <v>44531</v>
      </c>
      <c r="D32" s="17" t="s">
        <v>20</v>
      </c>
      <c r="E32" s="20" t="s">
        <v>175</v>
      </c>
      <c r="F32" s="21" t="s">
        <v>176</v>
      </c>
      <c r="G32" s="22" t="s">
        <v>37</v>
      </c>
      <c r="H32" s="19" t="s">
        <v>23</v>
      </c>
      <c r="I32" s="24">
        <v>7.16</v>
      </c>
      <c r="J32" s="25">
        <v>2</v>
      </c>
      <c r="K32" s="26">
        <v>0</v>
      </c>
      <c r="L32" s="23">
        <f t="shared" si="0"/>
        <v>14.32</v>
      </c>
      <c r="M32" s="27" t="s">
        <v>177</v>
      </c>
      <c r="N32" s="28" t="str">
        <f t="shared" si="1"/>
        <v>Fairfield</v>
      </c>
      <c r="O32" s="29" t="str">
        <f t="shared" si="2"/>
        <v>101-496-0012</v>
      </c>
    </row>
    <row r="33" spans="1:15" ht="19.899999999999999" customHeight="1" x14ac:dyDescent="0.2">
      <c r="A33" s="18" t="s">
        <v>129</v>
      </c>
      <c r="B33" s="52">
        <f ca="1">DATE(YEAR(TODAY())-2,6,19)</f>
        <v>44366</v>
      </c>
      <c r="C33" s="53">
        <f ca="1">DATE(YEAR(TODAY())-2,6,24)</f>
        <v>44371</v>
      </c>
      <c r="D33" s="17" t="s">
        <v>20</v>
      </c>
      <c r="E33" s="20" t="s">
        <v>130</v>
      </c>
      <c r="F33" s="21" t="s">
        <v>131</v>
      </c>
      <c r="G33" s="22" t="s">
        <v>37</v>
      </c>
      <c r="H33" s="19" t="s">
        <v>32</v>
      </c>
      <c r="I33" s="24">
        <v>45</v>
      </c>
      <c r="J33" s="25">
        <v>3</v>
      </c>
      <c r="K33" s="26">
        <v>0</v>
      </c>
      <c r="L33" s="23">
        <f t="shared" si="0"/>
        <v>135</v>
      </c>
      <c r="M33" s="27" t="s">
        <v>132</v>
      </c>
      <c r="N33" s="28" t="str">
        <f t="shared" si="1"/>
        <v>Dover</v>
      </c>
      <c r="O33" s="29" t="str">
        <f t="shared" si="2"/>
        <v>101-496-1119</v>
      </c>
    </row>
    <row r="34" spans="1:15" ht="19.899999999999999" customHeight="1" x14ac:dyDescent="0.2">
      <c r="A34" s="18" t="s">
        <v>191</v>
      </c>
      <c r="B34" s="52">
        <f ca="1">DATE(YEAR(TODAY())-2,6,11)</f>
        <v>44358</v>
      </c>
      <c r="C34" s="53">
        <f ca="1">DATE(YEAR(TODAY())-2,6,14)</f>
        <v>44361</v>
      </c>
      <c r="D34" s="17" t="s">
        <v>39</v>
      </c>
      <c r="E34" s="20" t="s">
        <v>192</v>
      </c>
      <c r="F34" s="21" t="s">
        <v>131</v>
      </c>
      <c r="G34" s="22" t="s">
        <v>37</v>
      </c>
      <c r="H34" s="19" t="s">
        <v>23</v>
      </c>
      <c r="I34" s="24">
        <v>226.56</v>
      </c>
      <c r="J34" s="25">
        <v>6</v>
      </c>
      <c r="K34" s="26">
        <v>0</v>
      </c>
      <c r="L34" s="23">
        <f t="shared" ref="L34:L65" si="3">I34*J34*(1-K34)</f>
        <v>1359.3600000000001</v>
      </c>
      <c r="M34" s="27" t="s">
        <v>193</v>
      </c>
      <c r="N34" s="28" t="str">
        <f t="shared" ref="N34:N62" si="4">SUBSTITUTE(E34,"San Antonio","Benin")</f>
        <v>Wilmington</v>
      </c>
      <c r="O34" s="29" t="str">
        <f t="shared" ref="O34:O62" si="5">CONCATENATE(IF(G34=$P$2,East,IF(G34=$P$3,South,IF(G34=$P$4,central))),M34)</f>
        <v>101-496-0019</v>
      </c>
    </row>
    <row r="35" spans="1:15" ht="19.899999999999999" customHeight="1" x14ac:dyDescent="0.2">
      <c r="A35" s="18" t="s">
        <v>201</v>
      </c>
      <c r="B35" s="52">
        <f ca="1">DATE(YEAR(TODAY())-1,11,5)</f>
        <v>44870</v>
      </c>
      <c r="C35" s="53">
        <f ca="1">DATE(YEAR(TODAY())-1,11,12)</f>
        <v>44877</v>
      </c>
      <c r="D35" s="17" t="s">
        <v>20</v>
      </c>
      <c r="E35" s="20" t="s">
        <v>202</v>
      </c>
      <c r="F35" s="21" t="s">
        <v>203</v>
      </c>
      <c r="G35" s="22" t="s">
        <v>37</v>
      </c>
      <c r="H35" s="19" t="s">
        <v>23</v>
      </c>
      <c r="I35" s="24">
        <v>46.26</v>
      </c>
      <c r="J35" s="25">
        <v>3</v>
      </c>
      <c r="K35" s="26">
        <v>0</v>
      </c>
      <c r="L35" s="23">
        <f t="shared" si="3"/>
        <v>138.78</v>
      </c>
      <c r="M35" s="27" t="s">
        <v>204</v>
      </c>
      <c r="N35" s="28" t="str">
        <f t="shared" si="4"/>
        <v>Westfield</v>
      </c>
      <c r="O35" s="29" t="str">
        <f t="shared" si="5"/>
        <v>101-496-0026</v>
      </c>
    </row>
    <row r="36" spans="1:15" ht="19.899999999999999" customHeight="1" x14ac:dyDescent="0.2">
      <c r="A36" s="18" t="s">
        <v>52</v>
      </c>
      <c r="B36" s="52">
        <f ca="1">DATE(YEAR(TODAY())-1,12,24)</f>
        <v>44919</v>
      </c>
      <c r="C36" s="53">
        <f ca="1">DATE(YEAR(TODAY())-1,12,29)</f>
        <v>44924</v>
      </c>
      <c r="D36" s="17" t="s">
        <v>20</v>
      </c>
      <c r="E36" s="20" t="s">
        <v>53</v>
      </c>
      <c r="F36" s="21" t="s">
        <v>54</v>
      </c>
      <c r="G36" s="22" t="s">
        <v>37</v>
      </c>
      <c r="H36" s="19" t="s">
        <v>18</v>
      </c>
      <c r="I36" s="24">
        <v>41.96</v>
      </c>
      <c r="J36" s="25">
        <v>2</v>
      </c>
      <c r="K36" s="26">
        <v>0</v>
      </c>
      <c r="L36" s="23">
        <f t="shared" si="3"/>
        <v>83.92</v>
      </c>
      <c r="M36" s="27" t="s">
        <v>55</v>
      </c>
      <c r="N36" s="28" t="str">
        <f t="shared" si="4"/>
        <v>New York City</v>
      </c>
      <c r="O36" s="29" t="str">
        <f t="shared" si="5"/>
        <v>101-598-2796</v>
      </c>
    </row>
    <row r="37" spans="1:15" ht="19.899999999999999" customHeight="1" x14ac:dyDescent="0.2">
      <c r="A37" s="18" t="s">
        <v>93</v>
      </c>
      <c r="B37" s="52">
        <f ca="1">DATE(YEAR(TODAY())-2,9,17)</f>
        <v>44456</v>
      </c>
      <c r="C37" s="53">
        <f ca="1">DATE(YEAR(TODAY())-2,9,22)</f>
        <v>44461</v>
      </c>
      <c r="D37" s="17" t="s">
        <v>20</v>
      </c>
      <c r="E37" s="20" t="s">
        <v>53</v>
      </c>
      <c r="F37" s="21" t="s">
        <v>54</v>
      </c>
      <c r="G37" s="22" t="s">
        <v>37</v>
      </c>
      <c r="H37" s="19" t="s">
        <v>23</v>
      </c>
      <c r="I37" s="24">
        <v>4.62</v>
      </c>
      <c r="J37" s="25">
        <v>1</v>
      </c>
      <c r="K37" s="26">
        <v>0.2</v>
      </c>
      <c r="L37" s="23">
        <f t="shared" si="3"/>
        <v>3.6960000000000002</v>
      </c>
      <c r="M37" s="27" t="s">
        <v>94</v>
      </c>
      <c r="N37" s="28" t="str">
        <f t="shared" si="4"/>
        <v>New York City</v>
      </c>
      <c r="O37" s="29" t="str">
        <f t="shared" si="5"/>
        <v>101-496-1769</v>
      </c>
    </row>
    <row r="38" spans="1:15" ht="19.899999999999999" customHeight="1" x14ac:dyDescent="0.2">
      <c r="A38" s="18" t="s">
        <v>98</v>
      </c>
      <c r="B38" s="52">
        <f ca="1">DATE(YEAR(TODAY())-2,12,10)</f>
        <v>44540</v>
      </c>
      <c r="C38" s="53">
        <f ca="1">DATE(YEAR(TODAY())-2,12,16)</f>
        <v>44546</v>
      </c>
      <c r="D38" s="17" t="s">
        <v>20</v>
      </c>
      <c r="E38" s="20" t="s">
        <v>53</v>
      </c>
      <c r="F38" s="21" t="s">
        <v>54</v>
      </c>
      <c r="G38" s="22" t="s">
        <v>37</v>
      </c>
      <c r="H38" s="19" t="s">
        <v>32</v>
      </c>
      <c r="I38" s="24">
        <v>1029.95</v>
      </c>
      <c r="J38" s="25">
        <v>5</v>
      </c>
      <c r="K38" s="26">
        <v>0</v>
      </c>
      <c r="L38" s="23">
        <f t="shared" si="3"/>
        <v>5149.75</v>
      </c>
      <c r="M38" s="27" t="s">
        <v>99</v>
      </c>
      <c r="N38" s="28" t="str">
        <f t="shared" si="4"/>
        <v>New York City</v>
      </c>
      <c r="O38" s="29" t="str">
        <f t="shared" si="5"/>
        <v>101-598-2333</v>
      </c>
    </row>
    <row r="39" spans="1:15" ht="19.899999999999999" customHeight="1" x14ac:dyDescent="0.2">
      <c r="A39" s="18" t="s">
        <v>102</v>
      </c>
      <c r="B39" s="52">
        <f ca="1">DATE(YEAR(TODAY())-3,12,13)</f>
        <v>44178</v>
      </c>
      <c r="C39" s="53">
        <f ca="1">DATE(YEAR(TODAY())-3,12,17)</f>
        <v>44182</v>
      </c>
      <c r="D39" s="17" t="s">
        <v>20</v>
      </c>
      <c r="E39" s="20" t="s">
        <v>53</v>
      </c>
      <c r="F39" s="21" t="s">
        <v>54</v>
      </c>
      <c r="G39" s="22" t="s">
        <v>37</v>
      </c>
      <c r="H39" s="19" t="s">
        <v>23</v>
      </c>
      <c r="I39" s="24">
        <v>3.28</v>
      </c>
      <c r="J39" s="25">
        <v>1</v>
      </c>
      <c r="K39" s="26">
        <v>0</v>
      </c>
      <c r="L39" s="23">
        <f t="shared" si="3"/>
        <v>3.28</v>
      </c>
      <c r="M39" s="27" t="s">
        <v>103</v>
      </c>
      <c r="N39" s="28" t="str">
        <f t="shared" si="4"/>
        <v>New York City</v>
      </c>
      <c r="O39" s="29" t="str">
        <f t="shared" si="5"/>
        <v>101-496-1378</v>
      </c>
    </row>
    <row r="40" spans="1:15" ht="19.899999999999999" customHeight="1" x14ac:dyDescent="0.2">
      <c r="A40" s="18" t="s">
        <v>135</v>
      </c>
      <c r="B40" s="52">
        <f ca="1">DATE(YEAR(TODAY())-3,10,10)</f>
        <v>44114</v>
      </c>
      <c r="C40" s="53">
        <f ca="1">DATE(YEAR(TODAY())-3,10,12)</f>
        <v>44116</v>
      </c>
      <c r="D40" s="17" t="s">
        <v>39</v>
      </c>
      <c r="E40" s="20" t="s">
        <v>53</v>
      </c>
      <c r="F40" s="21" t="s">
        <v>54</v>
      </c>
      <c r="G40" s="22" t="s">
        <v>37</v>
      </c>
      <c r="H40" s="19" t="s">
        <v>18</v>
      </c>
      <c r="I40" s="24">
        <v>899.14</v>
      </c>
      <c r="J40" s="25">
        <v>4</v>
      </c>
      <c r="K40" s="26">
        <v>0.2</v>
      </c>
      <c r="L40" s="23">
        <f t="shared" si="3"/>
        <v>2877.248</v>
      </c>
      <c r="M40" s="27" t="s">
        <v>136</v>
      </c>
      <c r="N40" s="28" t="str">
        <f t="shared" si="4"/>
        <v>New York City</v>
      </c>
      <c r="O40" s="29" t="str">
        <f t="shared" si="5"/>
        <v>101-496-2770</v>
      </c>
    </row>
    <row r="41" spans="1:15" ht="19.899999999999999" customHeight="1" x14ac:dyDescent="0.2">
      <c r="A41" s="18" t="s">
        <v>149</v>
      </c>
      <c r="B41" s="52">
        <f ca="1">DATE(YEAR(TODAY())-1,11,8)</f>
        <v>44873</v>
      </c>
      <c r="C41" s="53">
        <f ca="1">DATE(YEAR(TODAY())-1,11,10)</f>
        <v>44875</v>
      </c>
      <c r="D41" s="17" t="s">
        <v>13</v>
      </c>
      <c r="E41" s="20" t="s">
        <v>53</v>
      </c>
      <c r="F41" s="21" t="s">
        <v>54</v>
      </c>
      <c r="G41" s="22" t="s">
        <v>37</v>
      </c>
      <c r="H41" s="19" t="s">
        <v>18</v>
      </c>
      <c r="I41" s="24">
        <v>96.53</v>
      </c>
      <c r="J41" s="25">
        <v>7</v>
      </c>
      <c r="K41" s="26">
        <v>0</v>
      </c>
      <c r="L41" s="23">
        <f t="shared" si="3"/>
        <v>675.71</v>
      </c>
      <c r="M41" s="27" t="s">
        <v>150</v>
      </c>
      <c r="N41" s="28" t="str">
        <f t="shared" si="4"/>
        <v>New York City</v>
      </c>
      <c r="O41" s="29" t="str">
        <f t="shared" si="5"/>
        <v>101-496-1242</v>
      </c>
    </row>
    <row r="42" spans="1:15" ht="19.899999999999999" customHeight="1" x14ac:dyDescent="0.2">
      <c r="A42" s="18" t="s">
        <v>196</v>
      </c>
      <c r="B42" s="52">
        <f ca="1">DATE(YEAR(TODAY())-2,6,16)</f>
        <v>44363</v>
      </c>
      <c r="C42" s="53">
        <f ca="1">DATE(YEAR(TODAY())-2,6,17)</f>
        <v>44364</v>
      </c>
      <c r="D42" s="17" t="s">
        <v>39</v>
      </c>
      <c r="E42" s="20" t="s">
        <v>197</v>
      </c>
      <c r="F42" s="21" t="s">
        <v>54</v>
      </c>
      <c r="G42" s="22" t="s">
        <v>37</v>
      </c>
      <c r="H42" s="19" t="s">
        <v>18</v>
      </c>
      <c r="I42" s="24">
        <v>319.41000000000003</v>
      </c>
      <c r="J42" s="25">
        <v>5</v>
      </c>
      <c r="K42" s="26">
        <v>0.1</v>
      </c>
      <c r="L42" s="23">
        <f t="shared" si="3"/>
        <v>1437.3450000000003</v>
      </c>
      <c r="M42" s="27" t="s">
        <v>198</v>
      </c>
      <c r="N42" s="28" t="str">
        <f t="shared" si="4"/>
        <v>Troy</v>
      </c>
      <c r="O42" s="29" t="str">
        <f t="shared" si="5"/>
        <v>101-496-0022</v>
      </c>
    </row>
    <row r="43" spans="1:15" ht="19.899999999999999" customHeight="1" x14ac:dyDescent="0.2">
      <c r="A43" s="18" t="s">
        <v>64</v>
      </c>
      <c r="B43" s="52">
        <f ca="1">DATE(YEAR(TODAY())-1,2,1)</f>
        <v>44593</v>
      </c>
      <c r="C43" s="53">
        <f ca="1">DATE(YEAR(TODAY())-1,2,4)</f>
        <v>44596</v>
      </c>
      <c r="D43" s="17" t="s">
        <v>39</v>
      </c>
      <c r="E43" s="20" t="s">
        <v>65</v>
      </c>
      <c r="F43" s="21" t="s">
        <v>36</v>
      </c>
      <c r="G43" s="22" t="s">
        <v>37</v>
      </c>
      <c r="H43" s="19" t="s">
        <v>23</v>
      </c>
      <c r="I43" s="24">
        <v>78.3</v>
      </c>
      <c r="J43" s="25">
        <v>2</v>
      </c>
      <c r="K43" s="26">
        <v>0.2</v>
      </c>
      <c r="L43" s="23">
        <f t="shared" si="3"/>
        <v>125.28</v>
      </c>
      <c r="M43" s="27" t="s">
        <v>66</v>
      </c>
      <c r="N43" s="28" t="str">
        <f t="shared" si="4"/>
        <v>Columbus</v>
      </c>
      <c r="O43" s="29" t="str">
        <f t="shared" si="5"/>
        <v>101-496-1617</v>
      </c>
    </row>
    <row r="44" spans="1:15" ht="19.899999999999999" customHeight="1" x14ac:dyDescent="0.2">
      <c r="A44" s="18" t="s">
        <v>172</v>
      </c>
      <c r="B44" s="52">
        <f ca="1">DATE(YEAR(TODAY())-4,8,24)</f>
        <v>43701</v>
      </c>
      <c r="C44" s="53">
        <f ca="1">DATE(YEAR(TODAY())-4,8,26)</f>
        <v>43703</v>
      </c>
      <c r="D44" s="17" t="s">
        <v>13</v>
      </c>
      <c r="E44" s="20" t="s">
        <v>65</v>
      </c>
      <c r="F44" s="21" t="s">
        <v>36</v>
      </c>
      <c r="G44" s="22" t="s">
        <v>37</v>
      </c>
      <c r="H44" s="19" t="s">
        <v>23</v>
      </c>
      <c r="I44" s="24">
        <v>130.46</v>
      </c>
      <c r="J44" s="25">
        <v>6</v>
      </c>
      <c r="K44" s="26">
        <v>0.2</v>
      </c>
      <c r="L44" s="23">
        <f t="shared" si="3"/>
        <v>626.20800000000008</v>
      </c>
      <c r="M44" s="27" t="s">
        <v>173</v>
      </c>
      <c r="N44" s="28" t="str">
        <f t="shared" si="4"/>
        <v>Columbus</v>
      </c>
      <c r="O44" s="29" t="str">
        <f t="shared" si="5"/>
        <v>101-496-0010</v>
      </c>
    </row>
    <row r="45" spans="1:15" ht="19.899999999999999" customHeight="1" x14ac:dyDescent="0.2">
      <c r="A45" s="18" t="s">
        <v>34</v>
      </c>
      <c r="B45" s="52">
        <f ca="1">DATE(YEAR(TODAY())-4,3,20)</f>
        <v>43544</v>
      </c>
      <c r="C45" s="53">
        <f ca="1">DATE(YEAR(TODAY())-4,3,24)</f>
        <v>43548</v>
      </c>
      <c r="D45" s="17" t="s">
        <v>20</v>
      </c>
      <c r="E45" s="20" t="s">
        <v>35</v>
      </c>
      <c r="F45" s="21" t="s">
        <v>36</v>
      </c>
      <c r="G45" s="22" t="s">
        <v>37</v>
      </c>
      <c r="H45" s="19" t="s">
        <v>23</v>
      </c>
      <c r="I45" s="24">
        <v>7.41</v>
      </c>
      <c r="J45" s="25">
        <v>2</v>
      </c>
      <c r="K45" s="26">
        <v>0.2</v>
      </c>
      <c r="L45" s="23">
        <f t="shared" si="3"/>
        <v>11.856000000000002</v>
      </c>
      <c r="M45" s="27" t="s">
        <v>38</v>
      </c>
      <c r="N45" s="28" t="str">
        <f t="shared" si="4"/>
        <v>Hamilton</v>
      </c>
      <c r="O45" s="29" t="str">
        <f t="shared" si="5"/>
        <v>101-496-1222</v>
      </c>
    </row>
    <row r="46" spans="1:15" ht="19.899999999999999" customHeight="1" x14ac:dyDescent="0.2">
      <c r="A46" s="18" t="s">
        <v>139</v>
      </c>
      <c r="B46" s="52">
        <f ca="1">DATE(YEAR(TODAY())-4,10,21)</f>
        <v>43759</v>
      </c>
      <c r="C46" s="53">
        <f ca="1">DATE(YEAR(TODAY())-4,10,27)</f>
        <v>43765</v>
      </c>
      <c r="D46" s="17" t="s">
        <v>20</v>
      </c>
      <c r="E46" s="20" t="s">
        <v>140</v>
      </c>
      <c r="F46" s="21" t="s">
        <v>36</v>
      </c>
      <c r="G46" s="22" t="s">
        <v>37</v>
      </c>
      <c r="H46" s="19" t="s">
        <v>18</v>
      </c>
      <c r="I46" s="24">
        <v>93.89</v>
      </c>
      <c r="J46" s="25">
        <v>4</v>
      </c>
      <c r="K46" s="26">
        <v>0.2</v>
      </c>
      <c r="L46" s="23">
        <f t="shared" si="3"/>
        <v>300.44800000000004</v>
      </c>
      <c r="M46" s="27" t="s">
        <v>141</v>
      </c>
      <c r="N46" s="28" t="str">
        <f t="shared" si="4"/>
        <v>Newark</v>
      </c>
      <c r="O46" s="29" t="str">
        <f t="shared" si="5"/>
        <v>101-496-1665</v>
      </c>
    </row>
    <row r="47" spans="1:15" ht="19.899999999999999" customHeight="1" x14ac:dyDescent="0.2">
      <c r="A47" s="18" t="s">
        <v>71</v>
      </c>
      <c r="B47" s="52">
        <f ca="1">DATE(YEAR(TODAY())-3,12,26)</f>
        <v>44191</v>
      </c>
      <c r="C47" s="53">
        <f ca="1">DATE(YEAR(TODAY())-3,12,29)</f>
        <v>44194</v>
      </c>
      <c r="D47" s="17" t="s">
        <v>13</v>
      </c>
      <c r="E47" s="20" t="s">
        <v>72</v>
      </c>
      <c r="F47" s="21" t="s">
        <v>73</v>
      </c>
      <c r="G47" s="22" t="s">
        <v>37</v>
      </c>
      <c r="H47" s="19" t="s">
        <v>32</v>
      </c>
      <c r="I47" s="24">
        <v>54.38</v>
      </c>
      <c r="J47" s="25">
        <v>2</v>
      </c>
      <c r="K47" s="26">
        <v>0.2</v>
      </c>
      <c r="L47" s="23">
        <f t="shared" si="3"/>
        <v>87.00800000000001</v>
      </c>
      <c r="M47" s="27" t="s">
        <v>74</v>
      </c>
      <c r="N47" s="28" t="str">
        <f t="shared" si="4"/>
        <v>Philadelphia</v>
      </c>
      <c r="O47" s="29" t="str">
        <f t="shared" si="5"/>
        <v>101-496-1770</v>
      </c>
    </row>
    <row r="48" spans="1:15" ht="19.899999999999999" customHeight="1" x14ac:dyDescent="0.2">
      <c r="A48" s="18" t="s">
        <v>107</v>
      </c>
      <c r="B48" s="52">
        <f ca="1">DATE(YEAR(TODAY())-2,9,4)</f>
        <v>44443</v>
      </c>
      <c r="C48" s="53">
        <f ca="1">DATE(YEAR(TODAY())-2,9,6)</f>
        <v>44445</v>
      </c>
      <c r="D48" s="17" t="s">
        <v>13</v>
      </c>
      <c r="E48" s="20" t="s">
        <v>72</v>
      </c>
      <c r="F48" s="21" t="s">
        <v>73</v>
      </c>
      <c r="G48" s="22" t="s">
        <v>37</v>
      </c>
      <c r="H48" s="19" t="s">
        <v>18</v>
      </c>
      <c r="I48" s="24">
        <v>82.8</v>
      </c>
      <c r="J48" s="25">
        <v>2</v>
      </c>
      <c r="K48" s="26">
        <v>0.2</v>
      </c>
      <c r="L48" s="23">
        <f t="shared" si="3"/>
        <v>132.47999999999999</v>
      </c>
      <c r="M48" s="27" t="s">
        <v>108</v>
      </c>
      <c r="N48" s="28" t="str">
        <f t="shared" si="4"/>
        <v>Philadelphia</v>
      </c>
      <c r="O48" s="29" t="str">
        <f t="shared" si="5"/>
        <v>101-598-2243</v>
      </c>
    </row>
    <row r="49" spans="1:15" ht="19.899999999999999" customHeight="1" x14ac:dyDescent="0.2">
      <c r="A49" s="18" t="s">
        <v>178</v>
      </c>
      <c r="B49" s="52">
        <f ca="1">DATE(YEAR(TODAY())-1,7,15)</f>
        <v>44757</v>
      </c>
      <c r="C49" s="53">
        <f ca="1">DATE(YEAR(TODAY())-1,7,17)</f>
        <v>44759</v>
      </c>
      <c r="D49" s="17" t="s">
        <v>13</v>
      </c>
      <c r="E49" s="20" t="s">
        <v>72</v>
      </c>
      <c r="F49" s="21" t="s">
        <v>73</v>
      </c>
      <c r="G49" s="22" t="s">
        <v>37</v>
      </c>
      <c r="H49" s="19" t="s">
        <v>18</v>
      </c>
      <c r="I49" s="24">
        <v>71.37</v>
      </c>
      <c r="J49" s="25">
        <v>2</v>
      </c>
      <c r="K49" s="26">
        <v>0.3</v>
      </c>
      <c r="L49" s="23">
        <f t="shared" si="3"/>
        <v>99.918000000000006</v>
      </c>
      <c r="M49" s="27" t="s">
        <v>179</v>
      </c>
      <c r="N49" s="28" t="str">
        <f t="shared" si="4"/>
        <v>Philadelphia</v>
      </c>
      <c r="O49" s="29" t="str">
        <f t="shared" si="5"/>
        <v>101-496-0013</v>
      </c>
    </row>
    <row r="50" spans="1:15" ht="19.899999999999999" customHeight="1" x14ac:dyDescent="0.2">
      <c r="A50" s="18" t="s">
        <v>199</v>
      </c>
      <c r="B50" s="52">
        <f ca="1">DATE(YEAR(TODAY())-3,9,15)</f>
        <v>44089</v>
      </c>
      <c r="C50" s="53">
        <f ca="1">DATE(YEAR(TODAY())-3,9,19)</f>
        <v>44093</v>
      </c>
      <c r="D50" s="17" t="s">
        <v>20</v>
      </c>
      <c r="E50" s="20" t="s">
        <v>72</v>
      </c>
      <c r="F50" s="21" t="s">
        <v>73</v>
      </c>
      <c r="G50" s="22" t="s">
        <v>37</v>
      </c>
      <c r="H50" s="19" t="s">
        <v>18</v>
      </c>
      <c r="I50" s="24">
        <v>3083.43</v>
      </c>
      <c r="J50" s="25">
        <v>7</v>
      </c>
      <c r="K50" s="26">
        <v>0.5</v>
      </c>
      <c r="L50" s="23">
        <f t="shared" si="3"/>
        <v>10792.004999999999</v>
      </c>
      <c r="M50" s="27" t="s">
        <v>200</v>
      </c>
      <c r="N50" s="28" t="str">
        <f t="shared" si="4"/>
        <v>Philadelphia</v>
      </c>
      <c r="O50" s="29" t="str">
        <f t="shared" si="5"/>
        <v>101-496-0024</v>
      </c>
    </row>
    <row r="51" spans="1:15" ht="19.899999999999999" customHeight="1" x14ac:dyDescent="0.2">
      <c r="A51" s="18" t="s">
        <v>205</v>
      </c>
      <c r="B51" s="52">
        <f ca="1">DATE(YEAR(TODAY())-2,6,11)</f>
        <v>44358</v>
      </c>
      <c r="C51" s="53">
        <f ca="1">DATE(YEAR(TODAY())-2,6,14)</f>
        <v>44361</v>
      </c>
      <c r="D51" s="17" t="s">
        <v>39</v>
      </c>
      <c r="E51" s="20" t="s">
        <v>62</v>
      </c>
      <c r="F51" s="21" t="s">
        <v>194</v>
      </c>
      <c r="G51" s="22" t="s">
        <v>28</v>
      </c>
      <c r="H51" s="19" t="s">
        <v>23</v>
      </c>
      <c r="I51" s="24">
        <v>208.16</v>
      </c>
      <c r="J51" s="25">
        <v>1</v>
      </c>
      <c r="K51" s="26">
        <v>0</v>
      </c>
      <c r="L51" s="23">
        <f t="shared" si="3"/>
        <v>208.16</v>
      </c>
      <c r="M51" s="27" t="s">
        <v>195</v>
      </c>
      <c r="N51" s="28" t="str">
        <f t="shared" si="4"/>
        <v>Decatur</v>
      </c>
      <c r="O51" s="29" t="str">
        <f t="shared" si="5"/>
        <v>201-496-0020</v>
      </c>
    </row>
    <row r="52" spans="1:15" ht="19.899999999999999" customHeight="1" x14ac:dyDescent="0.2">
      <c r="A52" s="18" t="s">
        <v>184</v>
      </c>
      <c r="B52" s="52">
        <f ca="1">DATE(YEAR(TODAY())-3,10,9)</f>
        <v>44113</v>
      </c>
      <c r="C52" s="53">
        <f ca="1">DATE(YEAR(TODAY())-3,10,16)</f>
        <v>44120</v>
      </c>
      <c r="D52" s="17" t="s">
        <v>20</v>
      </c>
      <c r="E52" s="20" t="s">
        <v>185</v>
      </c>
      <c r="F52" s="21" t="s">
        <v>77</v>
      </c>
      <c r="G52" s="22" t="s">
        <v>28</v>
      </c>
      <c r="H52" s="19" t="s">
        <v>18</v>
      </c>
      <c r="I52" s="24">
        <v>957.58</v>
      </c>
      <c r="J52" s="25">
        <v>5</v>
      </c>
      <c r="K52" s="26">
        <v>0.45</v>
      </c>
      <c r="L52" s="23">
        <f t="shared" si="3"/>
        <v>2633.3450000000007</v>
      </c>
      <c r="M52" s="27" t="s">
        <v>186</v>
      </c>
      <c r="N52" s="28" t="str">
        <f t="shared" si="4"/>
        <v>Fort Lauderdale</v>
      </c>
      <c r="O52" s="29" t="str">
        <f t="shared" si="5"/>
        <v>201-496-0015</v>
      </c>
    </row>
    <row r="53" spans="1:15" ht="19.899999999999999" customHeight="1" x14ac:dyDescent="0.2">
      <c r="A53" s="18" t="s">
        <v>75</v>
      </c>
      <c r="B53" s="52">
        <f ca="1">DATE(YEAR(TODAY())-1,9,18)</f>
        <v>44822</v>
      </c>
      <c r="C53" s="53">
        <f ca="1">DATE(YEAR(TODAY())-1,9,22)</f>
        <v>44826</v>
      </c>
      <c r="D53" s="17" t="s">
        <v>20</v>
      </c>
      <c r="E53" s="20" t="s">
        <v>76</v>
      </c>
      <c r="F53" s="21" t="s">
        <v>77</v>
      </c>
      <c r="G53" s="22" t="s">
        <v>28</v>
      </c>
      <c r="H53" s="19" t="s">
        <v>23</v>
      </c>
      <c r="I53" s="24">
        <v>95.62</v>
      </c>
      <c r="J53" s="25">
        <v>2</v>
      </c>
      <c r="K53" s="26">
        <v>0.2</v>
      </c>
      <c r="L53" s="23">
        <f t="shared" si="3"/>
        <v>152.99200000000002</v>
      </c>
      <c r="M53" s="27" t="s">
        <v>78</v>
      </c>
      <c r="N53" s="28" t="str">
        <f t="shared" si="4"/>
        <v>Melbourne</v>
      </c>
      <c r="O53" s="29" t="str">
        <f t="shared" si="5"/>
        <v>201-496-1873</v>
      </c>
    </row>
    <row r="54" spans="1:15" ht="19.899999999999999" customHeight="1" x14ac:dyDescent="0.2">
      <c r="A54" s="18" t="s">
        <v>44</v>
      </c>
      <c r="B54" s="52">
        <f ca="1">DATE(YEAR(TODAY())-2,11,7)</f>
        <v>44507</v>
      </c>
      <c r="C54" s="53">
        <f ca="1">DATE(YEAR(TODAY())-2,11,10)</f>
        <v>44510</v>
      </c>
      <c r="D54" s="17" t="s">
        <v>13</v>
      </c>
      <c r="E54" s="20" t="s">
        <v>45</v>
      </c>
      <c r="F54" s="21" t="s">
        <v>46</v>
      </c>
      <c r="G54" s="22" t="s">
        <v>28</v>
      </c>
      <c r="H54" s="19" t="s">
        <v>18</v>
      </c>
      <c r="I54" s="24">
        <v>731.94</v>
      </c>
      <c r="J54" s="25">
        <v>3</v>
      </c>
      <c r="K54" s="26">
        <v>0</v>
      </c>
      <c r="L54" s="23">
        <f t="shared" si="3"/>
        <v>2195.8200000000002</v>
      </c>
      <c r="M54" s="27" t="s">
        <v>47</v>
      </c>
      <c r="N54" s="28" t="str">
        <f t="shared" si="4"/>
        <v>Henderson</v>
      </c>
      <c r="O54" s="29" t="str">
        <f t="shared" si="5"/>
        <v>201-598-2747</v>
      </c>
    </row>
    <row r="55" spans="1:15" ht="19.899999999999999" customHeight="1" x14ac:dyDescent="0.2">
      <c r="A55" s="18" t="s">
        <v>168</v>
      </c>
      <c r="B55" s="52">
        <f ca="1">DATE(YEAR(TODAY())-4,11,18)</f>
        <v>43787</v>
      </c>
      <c r="C55" s="53">
        <f ca="1">DATE(YEAR(TODAY())-4,11,23)</f>
        <v>43792</v>
      </c>
      <c r="D55" s="17" t="s">
        <v>13</v>
      </c>
      <c r="E55" s="20" t="s">
        <v>169</v>
      </c>
      <c r="F55" s="21" t="s">
        <v>170</v>
      </c>
      <c r="G55" s="22" t="s">
        <v>28</v>
      </c>
      <c r="H55" s="19" t="s">
        <v>32</v>
      </c>
      <c r="I55" s="24">
        <v>503.96</v>
      </c>
      <c r="J55" s="25">
        <v>4</v>
      </c>
      <c r="K55" s="26">
        <v>0</v>
      </c>
      <c r="L55" s="23">
        <f t="shared" si="3"/>
        <v>2015.84</v>
      </c>
      <c r="M55" s="27" t="s">
        <v>171</v>
      </c>
      <c r="N55" s="28" t="str">
        <f t="shared" si="4"/>
        <v>Monroe</v>
      </c>
      <c r="O55" s="29" t="str">
        <f t="shared" si="5"/>
        <v>201-496-0006</v>
      </c>
    </row>
    <row r="56" spans="1:15" ht="19.899999999999999" customHeight="1" x14ac:dyDescent="0.2">
      <c r="A56" s="18" t="s">
        <v>95</v>
      </c>
      <c r="B56" s="52">
        <f ca="1">DATE(YEAR(TODAY())-1,11,22)</f>
        <v>44887</v>
      </c>
      <c r="C56" s="53">
        <f ca="1">DATE(YEAR(TODAY())-1,11,27)</f>
        <v>44892</v>
      </c>
      <c r="D56" s="17" t="s">
        <v>20</v>
      </c>
      <c r="E56" s="20" t="s">
        <v>96</v>
      </c>
      <c r="F56" s="21" t="s">
        <v>27</v>
      </c>
      <c r="G56" s="22" t="s">
        <v>28</v>
      </c>
      <c r="H56" s="19" t="s">
        <v>32</v>
      </c>
      <c r="I56" s="24">
        <v>74.11</v>
      </c>
      <c r="J56" s="25">
        <v>8</v>
      </c>
      <c r="K56" s="26">
        <v>0.2</v>
      </c>
      <c r="L56" s="23">
        <f t="shared" si="3"/>
        <v>474.30400000000003</v>
      </c>
      <c r="M56" s="27" t="s">
        <v>97</v>
      </c>
      <c r="N56" s="28" t="str">
        <f t="shared" si="4"/>
        <v>Charlotte</v>
      </c>
      <c r="O56" s="29" t="str">
        <f t="shared" si="5"/>
        <v>201-598-2985</v>
      </c>
    </row>
    <row r="57" spans="1:15" ht="19.899999999999999" customHeight="1" x14ac:dyDescent="0.2">
      <c r="A57" s="18" t="s">
        <v>25</v>
      </c>
      <c r="B57" s="52">
        <f ca="1">DATE(YEAR(TODAY())-1,4,14)</f>
        <v>44665</v>
      </c>
      <c r="C57" s="53">
        <f ca="1">DATE(YEAR(TODAY())-1,4,19)</f>
        <v>44670</v>
      </c>
      <c r="D57" s="17" t="s">
        <v>20</v>
      </c>
      <c r="E57" s="20" t="s">
        <v>26</v>
      </c>
      <c r="F57" s="21" t="s">
        <v>27</v>
      </c>
      <c r="G57" s="22" t="s">
        <v>28</v>
      </c>
      <c r="H57" s="19" t="s">
        <v>23</v>
      </c>
      <c r="I57" s="24">
        <v>15.55</v>
      </c>
      <c r="J57" s="25">
        <v>3</v>
      </c>
      <c r="K57" s="26">
        <v>0.2</v>
      </c>
      <c r="L57" s="23">
        <f t="shared" si="3"/>
        <v>37.320000000000007</v>
      </c>
      <c r="M57" s="27" t="s">
        <v>29</v>
      </c>
      <c r="N57" s="28" t="str">
        <f t="shared" si="4"/>
        <v>Concord</v>
      </c>
      <c r="O57" s="29" t="str">
        <f t="shared" si="5"/>
        <v>201-496-1872</v>
      </c>
    </row>
    <row r="58" spans="1:15" ht="19.899999999999999" customHeight="1" x14ac:dyDescent="0.2">
      <c r="A58" s="18" t="s">
        <v>109</v>
      </c>
      <c r="B58" s="52">
        <f ca="1">DATE(YEAR(TODAY())-3,9,1)</f>
        <v>44075</v>
      </c>
      <c r="C58" s="53">
        <f ca="1">DATE(YEAR(TODAY())-3,9,6)</f>
        <v>44080</v>
      </c>
      <c r="D58" s="17" t="s">
        <v>20</v>
      </c>
      <c r="E58" s="20" t="s">
        <v>110</v>
      </c>
      <c r="F58" s="21" t="s">
        <v>27</v>
      </c>
      <c r="G58" s="22" t="s">
        <v>28</v>
      </c>
      <c r="H58" s="19" t="s">
        <v>23</v>
      </c>
      <c r="I58" s="24">
        <v>200.98</v>
      </c>
      <c r="J58" s="25">
        <v>7</v>
      </c>
      <c r="K58" s="26">
        <v>0.2</v>
      </c>
      <c r="L58" s="23">
        <f t="shared" si="3"/>
        <v>1125.4880000000001</v>
      </c>
      <c r="M58" s="27" t="s">
        <v>111</v>
      </c>
      <c r="N58" s="28" t="str">
        <f t="shared" si="4"/>
        <v>Durham</v>
      </c>
      <c r="O58" s="29" t="str">
        <f t="shared" si="5"/>
        <v>201-598-5003</v>
      </c>
    </row>
    <row r="59" spans="1:15" ht="19.899999999999999" customHeight="1" x14ac:dyDescent="0.2">
      <c r="A59" s="18" t="s">
        <v>151</v>
      </c>
      <c r="B59" s="52">
        <f ca="1">DATE(YEAR(TODAY())-1,5,27)</f>
        <v>44708</v>
      </c>
      <c r="C59" s="53">
        <f ca="1">DATE(YEAR(TODAY())-1,5,29)</f>
        <v>44710</v>
      </c>
      <c r="D59" s="17" t="s">
        <v>13</v>
      </c>
      <c r="E59" s="20" t="s">
        <v>152</v>
      </c>
      <c r="F59" s="21" t="s">
        <v>153</v>
      </c>
      <c r="G59" s="22" t="s">
        <v>28</v>
      </c>
      <c r="H59" s="19" t="s">
        <v>18</v>
      </c>
      <c r="I59" s="24">
        <v>301.95999999999998</v>
      </c>
      <c r="J59" s="25">
        <v>2</v>
      </c>
      <c r="K59" s="26">
        <v>0</v>
      </c>
      <c r="L59" s="23">
        <f t="shared" si="3"/>
        <v>603.91999999999996</v>
      </c>
      <c r="M59" s="27" t="s">
        <v>60</v>
      </c>
      <c r="N59" s="28" t="str">
        <f t="shared" si="4"/>
        <v>Columbia</v>
      </c>
      <c r="O59" s="29" t="str">
        <f t="shared" si="5"/>
        <v>201-496-1722</v>
      </c>
    </row>
    <row r="60" spans="1:15" ht="19.899999999999999" customHeight="1" x14ac:dyDescent="0.2">
      <c r="A60" s="18" t="s">
        <v>86</v>
      </c>
      <c r="B60" s="52">
        <f ca="1">DATE(YEAR(TODAY())-3,4,3)</f>
        <v>43924</v>
      </c>
      <c r="C60" s="53">
        <f ca="1">DATE(YEAR(TODAY())-3,4,8)</f>
        <v>43929</v>
      </c>
      <c r="D60" s="17" t="s">
        <v>20</v>
      </c>
      <c r="E60" s="20" t="s">
        <v>87</v>
      </c>
      <c r="F60" s="21" t="s">
        <v>88</v>
      </c>
      <c r="G60" s="22" t="s">
        <v>28</v>
      </c>
      <c r="H60" s="19" t="s">
        <v>23</v>
      </c>
      <c r="I60" s="24">
        <v>289</v>
      </c>
      <c r="J60" s="25">
        <v>1</v>
      </c>
      <c r="K60" s="26">
        <v>0.7</v>
      </c>
      <c r="L60" s="23">
        <f t="shared" si="3"/>
        <v>86.700000000000017</v>
      </c>
      <c r="M60" s="27" t="s">
        <v>89</v>
      </c>
      <c r="N60" s="28" t="str">
        <f t="shared" si="4"/>
        <v>Bristol</v>
      </c>
      <c r="O60" s="29" t="str">
        <f t="shared" si="5"/>
        <v>201-496-2099</v>
      </c>
    </row>
    <row r="61" spans="1:15" ht="19.899999999999999" customHeight="1" x14ac:dyDescent="0.2">
      <c r="A61" s="18" t="s">
        <v>104</v>
      </c>
      <c r="B61" s="52">
        <f ca="1">DATE(YEAR(TODAY())-3,4,24)</f>
        <v>43945</v>
      </c>
      <c r="C61" s="53">
        <f ca="1">DATE(YEAR(TODAY())-3,4,30)</f>
        <v>43951</v>
      </c>
      <c r="D61" s="17" t="s">
        <v>20</v>
      </c>
      <c r="E61" s="20" t="s">
        <v>105</v>
      </c>
      <c r="F61" s="21" t="s">
        <v>88</v>
      </c>
      <c r="G61" s="22" t="s">
        <v>28</v>
      </c>
      <c r="H61" s="19" t="s">
        <v>18</v>
      </c>
      <c r="I61" s="24">
        <v>831.94</v>
      </c>
      <c r="J61" s="25">
        <v>8</v>
      </c>
      <c r="K61" s="26">
        <v>0.2</v>
      </c>
      <c r="L61" s="23">
        <f t="shared" si="3"/>
        <v>5324.4160000000011</v>
      </c>
      <c r="M61" s="27" t="s">
        <v>106</v>
      </c>
      <c r="N61" s="28" t="str">
        <f t="shared" si="4"/>
        <v>Memphis</v>
      </c>
      <c r="O61" s="29" t="str">
        <f t="shared" si="5"/>
        <v>201-496-1243</v>
      </c>
    </row>
    <row r="62" spans="1:15" ht="19.899999999999999" customHeight="1" x14ac:dyDescent="0.2">
      <c r="A62" s="18" t="s">
        <v>116</v>
      </c>
      <c r="B62" s="52">
        <f ca="1">DATE(YEAR(TODAY())-2,6,3)</f>
        <v>44350</v>
      </c>
      <c r="C62" s="53">
        <f ca="1">DATE(YEAR(TODAY())-2,6,5)</f>
        <v>44352</v>
      </c>
      <c r="D62" s="17" t="s">
        <v>39</v>
      </c>
      <c r="E62" s="20" t="s">
        <v>117</v>
      </c>
      <c r="F62" s="21" t="s">
        <v>118</v>
      </c>
      <c r="G62" s="22" t="s">
        <v>28</v>
      </c>
      <c r="H62" s="19" t="s">
        <v>23</v>
      </c>
      <c r="I62" s="24">
        <v>75.88</v>
      </c>
      <c r="J62" s="25">
        <v>2</v>
      </c>
      <c r="K62" s="26">
        <v>0</v>
      </c>
      <c r="L62" s="23">
        <f t="shared" si="3"/>
        <v>151.76</v>
      </c>
      <c r="M62" s="27" t="s">
        <v>119</v>
      </c>
      <c r="N62" s="28" t="str">
        <f t="shared" si="4"/>
        <v>Springfield</v>
      </c>
      <c r="O62" s="29" t="str">
        <f t="shared" si="5"/>
        <v>201-598-5573</v>
      </c>
    </row>
  </sheetData>
  <sheetProtection sheet="1" objects="1" scenarios="1" selectLockedCells="1"/>
  <sortState ref="A2:O62">
    <sortCondition ref="G2:G62"/>
    <sortCondition ref="F2:F62"/>
    <sortCondition ref="N2:N62"/>
  </sortState>
  <conditionalFormatting sqref="J2:J62">
    <cfRule type="iconSet" priority="13">
      <iconSet iconSet="3Symbols2">
        <cfvo type="percent" val="0"/>
        <cfvo type="num" val="0"/>
        <cfvo type="num" val="5"/>
      </iconSet>
    </cfRule>
  </conditionalFormatting>
  <conditionalFormatting sqref="H2:H62">
    <cfRule type="expression" dxfId="2" priority="8">
      <formula>$H2="Technology"</formula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{C999AB80-2D80-4D09-A7CD-F53DFE56B6E1}</x14:id>
        </ext>
      </extLst>
    </cfRule>
    <cfRule type="colorScale" priority="10">
      <colorScale>
        <cfvo type="formula" val="&quot;$H2=&quot;&quot;Technology&quot;&quot;&quot;"/>
        <cfvo type="max"/>
        <color rgb="FF00B050"/>
        <color rgb="FFFFEF9C"/>
      </colorScale>
    </cfRule>
    <cfRule type="colorScale" priority="12">
      <colorScale>
        <cfvo type="formula" val="&quot;$H2=&quot;&quot;Technology&quot;&quot;&quot;"/>
        <cfvo type="max"/>
        <color rgb="FF00B050"/>
        <color rgb="FFFFEF9C"/>
      </colorScale>
    </cfRule>
  </conditionalFormatting>
  <conditionalFormatting sqref="L2:L62">
    <cfRule type="top10" dxfId="1" priority="6" percent="1" rank="10"/>
    <cfRule type="top10" dxfId="0" priority="7" percent="1" rank="10"/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99AB80-2D80-4D09-A7CD-F53DFE56B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H2:H62</xm:sqref>
        </x14:conditionalFormatting>
        <x14:conditionalFormatting xmlns:xm="http://schemas.microsoft.com/office/excel/2006/main">
          <x14:cfRule type="iconSet" priority="1" id="{0CC9AFF1-93EB-44B6-9DF8-53A67D8CD02E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Icon iconSet="5Boxes" iconId="0"/>
              <x14:cfIcon iconSet="5Boxes" iconId="0"/>
              <x14:cfIcon iconSet="3Symbols2" iconId="2"/>
            </x14:iconSet>
          </x14:cfRule>
          <x14:cfRule type="iconSet" priority="2" id="{EF132963-54DE-4808-AE03-C766F3C0A0B4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Icon iconSet="5Boxes" iconId="0"/>
              <x14:cfIcon iconSet="5Boxes" iconId="0"/>
              <x14:cfIcon iconSet="3TrafficLights1" iconId="2"/>
            </x14:iconSet>
          </x14:cfRule>
          <x14:cfRule type="iconSet" priority="3" id="{4B5578B8-F506-4392-8D7B-63CF556133E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5Boxes" iconId="0"/>
              <x14:cfIcon iconSet="5Boxes" iconId="0"/>
              <x14:cfIcon iconSet="3Symbols2" iconId="2"/>
            </x14:iconSet>
          </x14:cfRule>
          <x14:cfRule type="iconSet" priority="5" id="{52112560-9673-4251-9215-53B521D070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Symbols2" iconId="2"/>
            </x14:iconSet>
          </x14:cfRule>
          <xm:sqref>J2:J62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26"/>
  <sheetViews>
    <sheetView tabSelected="1" topLeftCell="A4" workbookViewId="0">
      <selection activeCell="E8" sqref="E8"/>
    </sheetView>
  </sheetViews>
  <sheetFormatPr defaultRowHeight="14.25" x14ac:dyDescent="0.2"/>
  <cols>
    <col min="1" max="1" width="9" style="5"/>
    <col min="2" max="2" width="14.75" style="5" customWidth="1"/>
    <col min="3" max="3" width="12.125" style="5" customWidth="1"/>
    <col min="4" max="4" width="14.75" style="5" customWidth="1"/>
    <col min="5" max="6" width="22.625" style="5" customWidth="1"/>
    <col min="7" max="7" width="25.375" style="5" customWidth="1"/>
    <col min="8" max="8" width="8.375" style="5" customWidth="1"/>
    <col min="9" max="9" width="15.75" style="5" customWidth="1"/>
    <col min="10" max="16384" width="9" style="5"/>
  </cols>
  <sheetData>
    <row r="4" spans="2:9" ht="15" thickBot="1" x14ac:dyDescent="0.25"/>
    <row r="5" spans="2:9" x14ac:dyDescent="0.2">
      <c r="B5" s="6"/>
      <c r="C5" s="7"/>
      <c r="D5" s="7"/>
      <c r="E5" s="7"/>
      <c r="F5" s="7"/>
      <c r="G5" s="7"/>
      <c r="H5" s="7"/>
      <c r="I5" s="8"/>
    </row>
    <row r="6" spans="2:9" x14ac:dyDescent="0.2">
      <c r="B6" s="9"/>
      <c r="C6" s="11"/>
      <c r="D6" s="11"/>
      <c r="E6" s="11"/>
      <c r="F6" s="11"/>
      <c r="G6" s="11"/>
      <c r="H6" s="11"/>
      <c r="I6" s="12"/>
    </row>
    <row r="7" spans="2:9" ht="20.25" x14ac:dyDescent="0.3">
      <c r="B7" s="9"/>
      <c r="C7" s="11"/>
      <c r="D7" s="11"/>
      <c r="E7" s="50" t="s">
        <v>213</v>
      </c>
      <c r="F7" s="10"/>
      <c r="G7" s="11"/>
      <c r="H7" s="11"/>
      <c r="I7" s="12"/>
    </row>
    <row r="8" spans="2:9" ht="18" x14ac:dyDescent="0.25">
      <c r="B8" s="9"/>
      <c r="C8" s="11"/>
      <c r="D8" s="11"/>
      <c r="E8" s="51" t="s">
        <v>30</v>
      </c>
      <c r="F8" s="10"/>
      <c r="G8" s="11"/>
      <c r="H8" s="11"/>
      <c r="I8" s="12"/>
    </row>
    <row r="9" spans="2:9" x14ac:dyDescent="0.2">
      <c r="B9" s="9"/>
      <c r="C9" s="11"/>
      <c r="D9" s="11"/>
      <c r="E9" s="11"/>
      <c r="F9" s="11"/>
      <c r="G9" s="11"/>
      <c r="H9" s="11"/>
      <c r="I9" s="12"/>
    </row>
    <row r="10" spans="2:9" x14ac:dyDescent="0.2">
      <c r="B10" s="30"/>
      <c r="C10" s="31"/>
      <c r="D10" s="31"/>
      <c r="E10" s="31"/>
      <c r="F10" s="31"/>
      <c r="G10" s="31"/>
      <c r="H10" s="31"/>
      <c r="I10" s="32"/>
    </row>
    <row r="11" spans="2:9" ht="20.25" x14ac:dyDescent="0.3">
      <c r="B11" s="62" t="s">
        <v>0</v>
      </c>
      <c r="C11" s="36"/>
      <c r="D11" s="36"/>
      <c r="E11" s="63" t="s">
        <v>1</v>
      </c>
      <c r="F11" s="36"/>
      <c r="G11" s="63" t="s">
        <v>2</v>
      </c>
      <c r="H11" s="37"/>
      <c r="I11" s="57" t="s">
        <v>217</v>
      </c>
    </row>
    <row r="12" spans="2:9" ht="20.25" x14ac:dyDescent="0.3">
      <c r="B12" s="62"/>
      <c r="C12" s="36"/>
      <c r="D12" s="36"/>
      <c r="E12" s="63"/>
      <c r="F12" s="36"/>
      <c r="G12" s="63"/>
      <c r="H12" s="37"/>
      <c r="I12" s="57"/>
    </row>
    <row r="13" spans="2:9" x14ac:dyDescent="0.2">
      <c r="B13" s="54">
        <f ca="1">VLOOKUP(E8,orderlist,2,FALSE)</f>
        <v>43715</v>
      </c>
      <c r="C13" s="39"/>
      <c r="D13" s="39"/>
      <c r="E13" s="55">
        <f ca="1">VLOOKUP(E8,orderlist,3,FALSE)</f>
        <v>43719</v>
      </c>
      <c r="F13" s="39"/>
      <c r="G13" s="56" t="str">
        <f>VLOOKUP(E8,orderlist,4,FALSE)</f>
        <v>USPS</v>
      </c>
      <c r="H13" s="36"/>
      <c r="I13" s="56" t="str">
        <f>VLOOKUP(E8,orderlist,7,FALSE)</f>
        <v>Central</v>
      </c>
    </row>
    <row r="14" spans="2:9" x14ac:dyDescent="0.2">
      <c r="B14" s="54"/>
      <c r="C14" s="39"/>
      <c r="D14" s="39"/>
      <c r="E14" s="55"/>
      <c r="F14" s="39"/>
      <c r="G14" s="56"/>
      <c r="H14" s="36"/>
      <c r="I14" s="56"/>
    </row>
    <row r="15" spans="2:9" x14ac:dyDescent="0.2">
      <c r="B15" s="40"/>
      <c r="C15" s="39"/>
      <c r="D15" s="39"/>
      <c r="E15" s="39"/>
      <c r="F15" s="39"/>
      <c r="G15" s="36"/>
      <c r="H15" s="36"/>
      <c r="I15" s="38"/>
    </row>
    <row r="16" spans="2:9" x14ac:dyDescent="0.2">
      <c r="B16" s="41"/>
      <c r="C16" s="42"/>
      <c r="D16" s="42"/>
      <c r="E16" s="42"/>
      <c r="F16" s="42"/>
      <c r="G16" s="42"/>
      <c r="H16" s="42"/>
      <c r="I16" s="38"/>
    </row>
    <row r="17" spans="2:9" ht="20.25" x14ac:dyDescent="0.3">
      <c r="B17" s="58" t="s">
        <v>207</v>
      </c>
      <c r="C17" s="36"/>
      <c r="D17" s="36"/>
      <c r="E17" s="59" t="s">
        <v>5</v>
      </c>
      <c r="F17" s="36"/>
      <c r="G17" s="59" t="s">
        <v>7</v>
      </c>
      <c r="H17" s="37"/>
      <c r="I17" s="57" t="s">
        <v>211</v>
      </c>
    </row>
    <row r="18" spans="2:9" ht="20.25" x14ac:dyDescent="0.3">
      <c r="B18" s="58"/>
      <c r="C18" s="36"/>
      <c r="D18" s="36"/>
      <c r="E18" s="59"/>
      <c r="F18" s="36"/>
      <c r="G18" s="59"/>
      <c r="H18" s="37"/>
      <c r="I18" s="57"/>
    </row>
    <row r="19" spans="2:9" x14ac:dyDescent="0.2">
      <c r="B19" s="60" t="str">
        <f>VLOOKUP(E8,orderlist,14,FALSE)</f>
        <v>Benin</v>
      </c>
      <c r="C19" s="36"/>
      <c r="D19" s="36"/>
      <c r="E19" s="56" t="str">
        <f>VLOOKUP(E8,orderlist,6,FALSE)</f>
        <v>Texas</v>
      </c>
      <c r="F19" s="36"/>
      <c r="G19" s="56" t="str">
        <f>VLOOKUP(E8,orderlist,8,FALSE)</f>
        <v>Technology</v>
      </c>
      <c r="H19" s="36"/>
      <c r="I19" s="61">
        <f>VLOOKUP(E8,orderlist,10,FALSE)</f>
        <v>8</v>
      </c>
    </row>
    <row r="20" spans="2:9" x14ac:dyDescent="0.2">
      <c r="B20" s="60"/>
      <c r="C20" s="36"/>
      <c r="D20" s="36"/>
      <c r="E20" s="56"/>
      <c r="F20" s="36"/>
      <c r="G20" s="56"/>
      <c r="H20" s="36"/>
      <c r="I20" s="61"/>
    </row>
    <row r="21" spans="2:9" x14ac:dyDescent="0.2">
      <c r="B21" s="43"/>
      <c r="C21" s="36"/>
      <c r="D21" s="36"/>
      <c r="E21" s="36"/>
      <c r="F21" s="36"/>
      <c r="G21" s="36"/>
      <c r="H21" s="36"/>
      <c r="I21" s="44"/>
    </row>
    <row r="22" spans="2:9" x14ac:dyDescent="0.2">
      <c r="B22" s="43"/>
      <c r="C22" s="36"/>
      <c r="D22" s="36"/>
      <c r="E22" s="36"/>
      <c r="F22" s="36"/>
      <c r="G22" s="36"/>
      <c r="H22" s="36"/>
      <c r="I22" s="44"/>
    </row>
    <row r="23" spans="2:9" x14ac:dyDescent="0.2">
      <c r="B23" s="58" t="s">
        <v>212</v>
      </c>
      <c r="C23" s="36"/>
      <c r="D23" s="36"/>
      <c r="E23" s="59" t="s">
        <v>214</v>
      </c>
      <c r="F23" s="36"/>
      <c r="G23" s="59" t="s">
        <v>208</v>
      </c>
      <c r="H23" s="36"/>
      <c r="I23" s="38"/>
    </row>
    <row r="24" spans="2:9" x14ac:dyDescent="0.2">
      <c r="B24" s="58"/>
      <c r="C24" s="36"/>
      <c r="D24" s="36"/>
      <c r="E24" s="59"/>
      <c r="F24" s="36"/>
      <c r="G24" s="59"/>
      <c r="H24" s="36"/>
      <c r="I24" s="38"/>
    </row>
    <row r="25" spans="2:9" ht="18" x14ac:dyDescent="0.25">
      <c r="B25" s="45">
        <f>VLOOKUP(E8,orderlist,11,FALSE)</f>
        <v>0.4</v>
      </c>
      <c r="C25" s="46"/>
      <c r="D25" s="46"/>
      <c r="E25" s="47">
        <f>VLOOKUP(E8,orderlist,12,FALSE)</f>
        <v>39167.759999999995</v>
      </c>
      <c r="F25" s="48"/>
      <c r="G25" s="47" t="str">
        <f>VLOOKUP(E8,orderlist,15,FALSE)</f>
        <v>301-598-2470</v>
      </c>
      <c r="H25" s="49"/>
      <c r="I25" s="38"/>
    </row>
    <row r="26" spans="2:9" ht="15" thickBot="1" x14ac:dyDescent="0.25">
      <c r="B26" s="33"/>
      <c r="C26" s="34"/>
      <c r="D26" s="34"/>
      <c r="E26" s="34"/>
      <c r="F26" s="34"/>
      <c r="G26" s="34"/>
      <c r="H26" s="34"/>
      <c r="I26" s="35"/>
    </row>
  </sheetData>
  <sheetProtection sheet="1" objects="1" scenarios="1" selectLockedCells="1"/>
  <mergeCells count="19">
    <mergeCell ref="I17:I18"/>
    <mergeCell ref="B19:B20"/>
    <mergeCell ref="E19:E20"/>
    <mergeCell ref="G19:G20"/>
    <mergeCell ref="I19:I20"/>
    <mergeCell ref="B23:B24"/>
    <mergeCell ref="E23:E24"/>
    <mergeCell ref="G23:G24"/>
    <mergeCell ref="B17:B18"/>
    <mergeCell ref="E17:E18"/>
    <mergeCell ref="G17:G18"/>
    <mergeCell ref="B13:B14"/>
    <mergeCell ref="E13:E14"/>
    <mergeCell ref="G13:G14"/>
    <mergeCell ref="I11:I12"/>
    <mergeCell ref="I13:I14"/>
    <mergeCell ref="B11:B12"/>
    <mergeCell ref="E11:E12"/>
    <mergeCell ref="G11:G12"/>
  </mergeCells>
  <dataValidations count="1">
    <dataValidation type="list" allowBlank="1" showInputMessage="1" showErrorMessage="1" prompt="Select Names" sqref="E8:F8" xr:uid="{00000000-0002-0000-0100-000000000000}">
      <formula1>Customer_Name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Orders</vt:lpstr>
      <vt:lpstr>Dash Board</vt:lpstr>
      <vt:lpstr>Category</vt:lpstr>
      <vt:lpstr>central</vt:lpstr>
      <vt:lpstr>City</vt:lpstr>
      <vt:lpstr>Customer_Name</vt:lpstr>
      <vt:lpstr>date</vt:lpstr>
      <vt:lpstr>Discount</vt:lpstr>
      <vt:lpstr>East</vt:lpstr>
      <vt:lpstr>New_ordernumber</vt:lpstr>
      <vt:lpstr>Newcity</vt:lpstr>
      <vt:lpstr>order_date</vt:lpstr>
      <vt:lpstr>Order_list</vt:lpstr>
      <vt:lpstr>Order_Number</vt:lpstr>
      <vt:lpstr>orderdate</vt:lpstr>
      <vt:lpstr>orderlist</vt:lpstr>
      <vt:lpstr>Quantity</vt:lpstr>
      <vt:lpstr>Region</vt:lpstr>
      <vt:lpstr>Retailprice</vt:lpstr>
      <vt:lpstr>ship_date</vt:lpstr>
      <vt:lpstr>Ship_mode</vt:lpstr>
      <vt:lpstr>South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ESE C. UMOEKA</cp:lastModifiedBy>
  <dcterms:created xsi:type="dcterms:W3CDTF">2021-09-16T13:34:01Z</dcterms:created>
  <dcterms:modified xsi:type="dcterms:W3CDTF">2023-05-23T12:36:29Z</dcterms:modified>
</cp:coreProperties>
</file>