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ESE C. UMOEKA\Documents\Ese Personal\BYU-Pathway\"/>
    </mc:Choice>
  </mc:AlternateContent>
  <xr:revisionPtr revIDLastSave="0" documentId="10_ncr:8100000_{27C1B9CF-0870-4F7A-AA28-6194A283C1FF}" xr6:coauthVersionLast="33" xr6:coauthVersionMax="47" xr10:uidLastSave="{00000000-0000-0000-0000-000000000000}"/>
  <bookViews>
    <workbookView xWindow="-120" yWindow="-120" windowWidth="20730" windowHeight="11760" xr2:uid="{DD48EB59-D422-440A-B3D8-B7024E933AC0}"/>
  </bookViews>
  <sheets>
    <sheet name="Sales" sheetId="2" r:id="rId1"/>
    <sheet name="Dashboard" sheetId="3" r:id="rId2"/>
    <sheet name="Pivot Tables" sheetId="6" r:id="rId3"/>
  </sheets>
  <definedNames>
    <definedName name="BUS_115_CID" hidden="1">"SPRING_2023"</definedName>
    <definedName name="FA22_BUS_115_CID" hidden="1">"FALL_2022"</definedName>
    <definedName name="Model">Sales!$F$2:$F$397</definedName>
    <definedName name="New_Salesperson">Sales!$K$2:$K$397</definedName>
    <definedName name="Sales">Sales!$A$1:$T$397</definedName>
    <definedName name="Sales_Price">Sales!$J$2:$J$397</definedName>
    <definedName name="Salesperson">Sales!$L$2:$L$15</definedName>
    <definedName name="SP22_BUS_115_CID" hidden="1">"SPRING_2022"</definedName>
    <definedName name="SP23_BUS_115_CID" hidden="1">"SPRING_2023"</definedName>
    <definedName name="Store">Sales!$C$2:$C$397</definedName>
    <definedName name="U_Model">Sales!$T$2:$T$8</definedName>
    <definedName name="U_Sales">Sales!$L$1:$T$15</definedName>
    <definedName name="U_Store">Sales!$P$2:$P$4</definedName>
    <definedName name="U_UStore">Sales!$P$1:$S$4</definedName>
    <definedName name="WI23_BUS_115_CID" hidden="1">"WINTER_2023"</definedName>
  </definedNames>
  <calcPr calcId="162913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2" l="1" a="1"/>
  <c r="U2" i="2" s="1"/>
  <c r="V2" i="2" s="1"/>
  <c r="T2" i="2" a="1"/>
  <c r="T2" i="2" s="1"/>
  <c r="P2" i="2" a="1"/>
  <c r="P2" i="2" s="1"/>
  <c r="Q2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2" i="2"/>
  <c r="A397" i="2"/>
  <c r="B397" i="2" s="1"/>
  <c r="A396" i="2"/>
  <c r="B396" i="2" s="1"/>
  <c r="A395" i="2"/>
  <c r="B395" i="2" s="1"/>
  <c r="A394" i="2"/>
  <c r="B394" i="2" s="1"/>
  <c r="A393" i="2"/>
  <c r="B393" i="2" s="1"/>
  <c r="A392" i="2"/>
  <c r="B392" i="2" s="1"/>
  <c r="A391" i="2"/>
  <c r="B391" i="2" s="1"/>
  <c r="A390" i="2"/>
  <c r="B390" i="2" s="1"/>
  <c r="A389" i="2"/>
  <c r="B389" i="2" s="1"/>
  <c r="A388" i="2"/>
  <c r="B388" i="2" s="1"/>
  <c r="A387" i="2"/>
  <c r="B387" i="2" s="1"/>
  <c r="A386" i="2"/>
  <c r="B386" i="2" s="1"/>
  <c r="A385" i="2"/>
  <c r="B385" i="2" s="1"/>
  <c r="A384" i="2"/>
  <c r="B384" i="2" s="1"/>
  <c r="A383" i="2"/>
  <c r="B383" i="2" s="1"/>
  <c r="A382" i="2"/>
  <c r="B382" i="2" s="1"/>
  <c r="A381" i="2"/>
  <c r="B381" i="2" s="1"/>
  <c r="A380" i="2"/>
  <c r="B380" i="2" s="1"/>
  <c r="A379" i="2"/>
  <c r="B379" i="2" s="1"/>
  <c r="A378" i="2"/>
  <c r="B378" i="2" s="1"/>
  <c r="A377" i="2"/>
  <c r="B377" i="2" s="1"/>
  <c r="A376" i="2"/>
  <c r="B376" i="2" s="1"/>
  <c r="A375" i="2"/>
  <c r="B375" i="2" s="1"/>
  <c r="A374" i="2"/>
  <c r="B374" i="2" s="1"/>
  <c r="A373" i="2"/>
  <c r="B373" i="2" s="1"/>
  <c r="A372" i="2"/>
  <c r="B372" i="2" s="1"/>
  <c r="A371" i="2"/>
  <c r="B371" i="2" s="1"/>
  <c r="A370" i="2"/>
  <c r="B370" i="2" s="1"/>
  <c r="A369" i="2"/>
  <c r="B369" i="2" s="1"/>
  <c r="A368" i="2"/>
  <c r="B368" i="2" s="1"/>
  <c r="A367" i="2"/>
  <c r="B367" i="2" s="1"/>
  <c r="A366" i="2"/>
  <c r="B366" i="2" s="1"/>
  <c r="A365" i="2"/>
  <c r="B365" i="2" s="1"/>
  <c r="A364" i="2"/>
  <c r="B364" i="2" s="1"/>
  <c r="A363" i="2"/>
  <c r="B363" i="2" s="1"/>
  <c r="A362" i="2"/>
  <c r="B362" i="2" s="1"/>
  <c r="A361" i="2"/>
  <c r="B361" i="2" s="1"/>
  <c r="A360" i="2"/>
  <c r="B360" i="2" s="1"/>
  <c r="A359" i="2"/>
  <c r="B359" i="2" s="1"/>
  <c r="A358" i="2"/>
  <c r="B358" i="2" s="1"/>
  <c r="A357" i="2"/>
  <c r="B357" i="2" s="1"/>
  <c r="A356" i="2"/>
  <c r="B356" i="2" s="1"/>
  <c r="A355" i="2"/>
  <c r="B355" i="2" s="1"/>
  <c r="A354" i="2"/>
  <c r="B354" i="2" s="1"/>
  <c r="A353" i="2"/>
  <c r="B353" i="2" s="1"/>
  <c r="A352" i="2"/>
  <c r="B352" i="2" s="1"/>
  <c r="A351" i="2"/>
  <c r="B351" i="2" s="1"/>
  <c r="A350" i="2"/>
  <c r="B350" i="2" s="1"/>
  <c r="A349" i="2"/>
  <c r="B349" i="2" s="1"/>
  <c r="A348" i="2"/>
  <c r="B348" i="2" s="1"/>
  <c r="A347" i="2"/>
  <c r="B347" i="2" s="1"/>
  <c r="A346" i="2"/>
  <c r="B346" i="2" s="1"/>
  <c r="A345" i="2"/>
  <c r="B345" i="2" s="1"/>
  <c r="A344" i="2"/>
  <c r="B344" i="2" s="1"/>
  <c r="A343" i="2"/>
  <c r="B343" i="2" s="1"/>
  <c r="A342" i="2"/>
  <c r="B342" i="2" s="1"/>
  <c r="A341" i="2"/>
  <c r="B341" i="2" s="1"/>
  <c r="A340" i="2"/>
  <c r="B340" i="2" s="1"/>
  <c r="A339" i="2"/>
  <c r="B339" i="2" s="1"/>
  <c r="A338" i="2"/>
  <c r="B338" i="2" s="1"/>
  <c r="A337" i="2"/>
  <c r="B337" i="2" s="1"/>
  <c r="A336" i="2"/>
  <c r="B336" i="2" s="1"/>
  <c r="A335" i="2"/>
  <c r="B335" i="2" s="1"/>
  <c r="A334" i="2"/>
  <c r="B334" i="2" s="1"/>
  <c r="A333" i="2"/>
  <c r="B333" i="2" s="1"/>
  <c r="A332" i="2"/>
  <c r="B332" i="2" s="1"/>
  <c r="A331" i="2"/>
  <c r="B331" i="2" s="1"/>
  <c r="A330" i="2"/>
  <c r="B330" i="2" s="1"/>
  <c r="A329" i="2"/>
  <c r="B329" i="2" s="1"/>
  <c r="A328" i="2"/>
  <c r="B328" i="2" s="1"/>
  <c r="A327" i="2"/>
  <c r="B327" i="2" s="1"/>
  <c r="A326" i="2"/>
  <c r="B326" i="2" s="1"/>
  <c r="A325" i="2"/>
  <c r="B325" i="2" s="1"/>
  <c r="A324" i="2"/>
  <c r="B324" i="2" s="1"/>
  <c r="A323" i="2"/>
  <c r="B323" i="2" s="1"/>
  <c r="A322" i="2"/>
  <c r="B322" i="2" s="1"/>
  <c r="A321" i="2"/>
  <c r="B321" i="2" s="1"/>
  <c r="A320" i="2"/>
  <c r="B320" i="2" s="1"/>
  <c r="A319" i="2"/>
  <c r="B319" i="2" s="1"/>
  <c r="A318" i="2"/>
  <c r="B318" i="2" s="1"/>
  <c r="A317" i="2"/>
  <c r="B317" i="2" s="1"/>
  <c r="A316" i="2"/>
  <c r="B316" i="2" s="1"/>
  <c r="A315" i="2"/>
  <c r="B315" i="2" s="1"/>
  <c r="A314" i="2"/>
  <c r="B314" i="2" s="1"/>
  <c r="A313" i="2"/>
  <c r="B313" i="2" s="1"/>
  <c r="A312" i="2"/>
  <c r="B312" i="2" s="1"/>
  <c r="A311" i="2"/>
  <c r="B311" i="2" s="1"/>
  <c r="A310" i="2"/>
  <c r="B310" i="2" s="1"/>
  <c r="A309" i="2"/>
  <c r="B309" i="2" s="1"/>
  <c r="A308" i="2"/>
  <c r="B308" i="2" s="1"/>
  <c r="A307" i="2"/>
  <c r="B307" i="2" s="1"/>
  <c r="A306" i="2"/>
  <c r="B306" i="2" s="1"/>
  <c r="A305" i="2"/>
  <c r="B305" i="2" s="1"/>
  <c r="A304" i="2"/>
  <c r="B304" i="2" s="1"/>
  <c r="A303" i="2"/>
  <c r="B303" i="2" s="1"/>
  <c r="A302" i="2"/>
  <c r="B302" i="2" s="1"/>
  <c r="A301" i="2"/>
  <c r="B301" i="2" s="1"/>
  <c r="A300" i="2"/>
  <c r="B300" i="2" s="1"/>
  <c r="A299" i="2"/>
  <c r="B299" i="2" s="1"/>
  <c r="A298" i="2"/>
  <c r="B298" i="2" s="1"/>
  <c r="A297" i="2"/>
  <c r="B297" i="2" s="1"/>
  <c r="A296" i="2"/>
  <c r="B296" i="2" s="1"/>
  <c r="A295" i="2"/>
  <c r="B295" i="2" s="1"/>
  <c r="A294" i="2"/>
  <c r="B294" i="2" s="1"/>
  <c r="A293" i="2"/>
  <c r="B293" i="2" s="1"/>
  <c r="A292" i="2"/>
  <c r="B292" i="2" s="1"/>
  <c r="A291" i="2"/>
  <c r="B291" i="2" s="1"/>
  <c r="A290" i="2"/>
  <c r="B290" i="2" s="1"/>
  <c r="A289" i="2"/>
  <c r="B289" i="2" s="1"/>
  <c r="A288" i="2"/>
  <c r="B288" i="2" s="1"/>
  <c r="A287" i="2"/>
  <c r="B287" i="2" s="1"/>
  <c r="A286" i="2"/>
  <c r="B286" i="2" s="1"/>
  <c r="A285" i="2"/>
  <c r="B285" i="2" s="1"/>
  <c r="A284" i="2"/>
  <c r="B284" i="2" s="1"/>
  <c r="A283" i="2"/>
  <c r="B283" i="2" s="1"/>
  <c r="A282" i="2"/>
  <c r="B282" i="2" s="1"/>
  <c r="A281" i="2"/>
  <c r="B281" i="2" s="1"/>
  <c r="A280" i="2"/>
  <c r="B280" i="2" s="1"/>
  <c r="A279" i="2"/>
  <c r="B279" i="2" s="1"/>
  <c r="A278" i="2"/>
  <c r="B278" i="2" s="1"/>
  <c r="A277" i="2"/>
  <c r="B277" i="2" s="1"/>
  <c r="A276" i="2"/>
  <c r="B276" i="2" s="1"/>
  <c r="A275" i="2"/>
  <c r="B275" i="2" s="1"/>
  <c r="A274" i="2"/>
  <c r="B274" i="2" s="1"/>
  <c r="A273" i="2"/>
  <c r="B273" i="2" s="1"/>
  <c r="A272" i="2"/>
  <c r="B272" i="2" s="1"/>
  <c r="A271" i="2"/>
  <c r="B271" i="2" s="1"/>
  <c r="A270" i="2"/>
  <c r="B270" i="2" s="1"/>
  <c r="A269" i="2"/>
  <c r="B269" i="2" s="1"/>
  <c r="A268" i="2"/>
  <c r="B268" i="2" s="1"/>
  <c r="A267" i="2"/>
  <c r="B267" i="2" s="1"/>
  <c r="A266" i="2"/>
  <c r="B266" i="2" s="1"/>
  <c r="A265" i="2"/>
  <c r="B265" i="2" s="1"/>
  <c r="A264" i="2"/>
  <c r="B264" i="2" s="1"/>
  <c r="A263" i="2"/>
  <c r="B263" i="2" s="1"/>
  <c r="A262" i="2"/>
  <c r="B262" i="2" s="1"/>
  <c r="A261" i="2"/>
  <c r="B261" i="2" s="1"/>
  <c r="A260" i="2"/>
  <c r="B260" i="2" s="1"/>
  <c r="A259" i="2"/>
  <c r="B259" i="2" s="1"/>
  <c r="A258" i="2"/>
  <c r="B258" i="2" s="1"/>
  <c r="A257" i="2"/>
  <c r="B257" i="2" s="1"/>
  <c r="A256" i="2"/>
  <c r="B256" i="2" s="1"/>
  <c r="A255" i="2"/>
  <c r="B255" i="2" s="1"/>
  <c r="A254" i="2"/>
  <c r="B254" i="2" s="1"/>
  <c r="A253" i="2"/>
  <c r="B253" i="2" s="1"/>
  <c r="A252" i="2"/>
  <c r="B252" i="2" s="1"/>
  <c r="A251" i="2"/>
  <c r="B251" i="2" s="1"/>
  <c r="A250" i="2"/>
  <c r="B250" i="2" s="1"/>
  <c r="A249" i="2"/>
  <c r="B249" i="2" s="1"/>
  <c r="A248" i="2"/>
  <c r="B248" i="2" s="1"/>
  <c r="A247" i="2"/>
  <c r="B247" i="2" s="1"/>
  <c r="A246" i="2"/>
  <c r="B246" i="2" s="1"/>
  <c r="A245" i="2"/>
  <c r="B245" i="2" s="1"/>
  <c r="A244" i="2"/>
  <c r="B244" i="2" s="1"/>
  <c r="A243" i="2"/>
  <c r="B243" i="2" s="1"/>
  <c r="A242" i="2"/>
  <c r="B242" i="2" s="1"/>
  <c r="A241" i="2"/>
  <c r="B241" i="2" s="1"/>
  <c r="A240" i="2"/>
  <c r="B240" i="2" s="1"/>
  <c r="A239" i="2"/>
  <c r="B239" i="2" s="1"/>
  <c r="A238" i="2"/>
  <c r="B238" i="2" s="1"/>
  <c r="A237" i="2"/>
  <c r="B237" i="2" s="1"/>
  <c r="A236" i="2"/>
  <c r="B236" i="2" s="1"/>
  <c r="A235" i="2"/>
  <c r="B235" i="2" s="1"/>
  <c r="A234" i="2"/>
  <c r="B234" i="2" s="1"/>
  <c r="A233" i="2"/>
  <c r="B233" i="2" s="1"/>
  <c r="A232" i="2"/>
  <c r="B232" i="2" s="1"/>
  <c r="A231" i="2"/>
  <c r="B231" i="2" s="1"/>
  <c r="A230" i="2"/>
  <c r="B230" i="2" s="1"/>
  <c r="A229" i="2"/>
  <c r="B229" i="2" s="1"/>
  <c r="A228" i="2"/>
  <c r="B228" i="2" s="1"/>
  <c r="A227" i="2"/>
  <c r="B227" i="2" s="1"/>
  <c r="A226" i="2"/>
  <c r="B226" i="2" s="1"/>
  <c r="A225" i="2"/>
  <c r="B225" i="2" s="1"/>
  <c r="A224" i="2"/>
  <c r="B224" i="2" s="1"/>
  <c r="A223" i="2"/>
  <c r="B223" i="2" s="1"/>
  <c r="A222" i="2"/>
  <c r="B222" i="2" s="1"/>
  <c r="A221" i="2"/>
  <c r="B221" i="2" s="1"/>
  <c r="A220" i="2"/>
  <c r="B220" i="2" s="1"/>
  <c r="A219" i="2"/>
  <c r="B219" i="2" s="1"/>
  <c r="A218" i="2"/>
  <c r="B218" i="2" s="1"/>
  <c r="A217" i="2"/>
  <c r="B217" i="2" s="1"/>
  <c r="A216" i="2"/>
  <c r="B216" i="2" s="1"/>
  <c r="A215" i="2"/>
  <c r="B215" i="2" s="1"/>
  <c r="A214" i="2"/>
  <c r="B214" i="2" s="1"/>
  <c r="A213" i="2"/>
  <c r="B213" i="2" s="1"/>
  <c r="A212" i="2"/>
  <c r="B212" i="2" s="1"/>
  <c r="A211" i="2"/>
  <c r="B211" i="2" s="1"/>
  <c r="A210" i="2"/>
  <c r="B210" i="2" s="1"/>
  <c r="A209" i="2"/>
  <c r="B209" i="2" s="1"/>
  <c r="A208" i="2"/>
  <c r="B208" i="2" s="1"/>
  <c r="A207" i="2"/>
  <c r="B207" i="2" s="1"/>
  <c r="A206" i="2"/>
  <c r="B206" i="2" s="1"/>
  <c r="A205" i="2"/>
  <c r="B205" i="2" s="1"/>
  <c r="A204" i="2"/>
  <c r="B204" i="2" s="1"/>
  <c r="A203" i="2"/>
  <c r="B203" i="2" s="1"/>
  <c r="A202" i="2"/>
  <c r="B202" i="2" s="1"/>
  <c r="A201" i="2"/>
  <c r="B201" i="2" s="1"/>
  <c r="A200" i="2"/>
  <c r="B200" i="2" s="1"/>
  <c r="A199" i="2"/>
  <c r="B199" i="2" s="1"/>
  <c r="A198" i="2"/>
  <c r="B198" i="2" s="1"/>
  <c r="A197" i="2"/>
  <c r="B197" i="2" s="1"/>
  <c r="A196" i="2"/>
  <c r="B196" i="2" s="1"/>
  <c r="A195" i="2"/>
  <c r="B195" i="2" s="1"/>
  <c r="A194" i="2"/>
  <c r="B194" i="2" s="1"/>
  <c r="A193" i="2"/>
  <c r="B193" i="2" s="1"/>
  <c r="A192" i="2"/>
  <c r="B192" i="2" s="1"/>
  <c r="A191" i="2"/>
  <c r="B191" i="2" s="1"/>
  <c r="A190" i="2"/>
  <c r="B190" i="2" s="1"/>
  <c r="A189" i="2"/>
  <c r="B189" i="2" s="1"/>
  <c r="A188" i="2"/>
  <c r="B188" i="2" s="1"/>
  <c r="A187" i="2"/>
  <c r="B187" i="2" s="1"/>
  <c r="A186" i="2"/>
  <c r="B186" i="2" s="1"/>
  <c r="A185" i="2"/>
  <c r="B185" i="2" s="1"/>
  <c r="A184" i="2"/>
  <c r="B184" i="2" s="1"/>
  <c r="A183" i="2"/>
  <c r="B183" i="2" s="1"/>
  <c r="A182" i="2"/>
  <c r="B182" i="2" s="1"/>
  <c r="A181" i="2"/>
  <c r="B181" i="2" s="1"/>
  <c r="A180" i="2"/>
  <c r="B180" i="2" s="1"/>
  <c r="A179" i="2"/>
  <c r="B179" i="2" s="1"/>
  <c r="A178" i="2"/>
  <c r="B178" i="2" s="1"/>
  <c r="A177" i="2"/>
  <c r="B177" i="2" s="1"/>
  <c r="A176" i="2"/>
  <c r="B176" i="2" s="1"/>
  <c r="A175" i="2"/>
  <c r="B175" i="2" s="1"/>
  <c r="A174" i="2"/>
  <c r="B174" i="2" s="1"/>
  <c r="A173" i="2"/>
  <c r="B173" i="2" s="1"/>
  <c r="A172" i="2"/>
  <c r="B172" i="2" s="1"/>
  <c r="A171" i="2"/>
  <c r="B171" i="2" s="1"/>
  <c r="A170" i="2"/>
  <c r="B170" i="2" s="1"/>
  <c r="A169" i="2"/>
  <c r="B169" i="2" s="1"/>
  <c r="A168" i="2"/>
  <c r="B168" i="2" s="1"/>
  <c r="A167" i="2"/>
  <c r="B167" i="2" s="1"/>
  <c r="A166" i="2"/>
  <c r="B166" i="2" s="1"/>
  <c r="A165" i="2"/>
  <c r="B165" i="2" s="1"/>
  <c r="A164" i="2"/>
  <c r="B164" i="2" s="1"/>
  <c r="A163" i="2"/>
  <c r="B163" i="2" s="1"/>
  <c r="A162" i="2"/>
  <c r="B162" i="2" s="1"/>
  <c r="A161" i="2"/>
  <c r="B161" i="2" s="1"/>
  <c r="A160" i="2"/>
  <c r="B160" i="2" s="1"/>
  <c r="A159" i="2"/>
  <c r="B159" i="2" s="1"/>
  <c r="A158" i="2"/>
  <c r="B158" i="2" s="1"/>
  <c r="A157" i="2"/>
  <c r="B157" i="2" s="1"/>
  <c r="A156" i="2"/>
  <c r="B156" i="2" s="1"/>
  <c r="A155" i="2"/>
  <c r="B155" i="2" s="1"/>
  <c r="A154" i="2"/>
  <c r="B154" i="2" s="1"/>
  <c r="A153" i="2"/>
  <c r="B153" i="2" s="1"/>
  <c r="A152" i="2"/>
  <c r="B152" i="2" s="1"/>
  <c r="A151" i="2"/>
  <c r="B151" i="2" s="1"/>
  <c r="A150" i="2"/>
  <c r="B150" i="2" s="1"/>
  <c r="A149" i="2"/>
  <c r="B149" i="2" s="1"/>
  <c r="A148" i="2"/>
  <c r="B148" i="2" s="1"/>
  <c r="A147" i="2"/>
  <c r="B147" i="2" s="1"/>
  <c r="A146" i="2"/>
  <c r="B146" i="2" s="1"/>
  <c r="A145" i="2"/>
  <c r="B145" i="2" s="1"/>
  <c r="A144" i="2"/>
  <c r="B144" i="2" s="1"/>
  <c r="A143" i="2"/>
  <c r="B143" i="2" s="1"/>
  <c r="A142" i="2"/>
  <c r="B142" i="2" s="1"/>
  <c r="A141" i="2"/>
  <c r="B141" i="2" s="1"/>
  <c r="A140" i="2"/>
  <c r="B140" i="2" s="1"/>
  <c r="A139" i="2"/>
  <c r="B139" i="2" s="1"/>
  <c r="A138" i="2"/>
  <c r="B138" i="2" s="1"/>
  <c r="A137" i="2"/>
  <c r="B137" i="2" s="1"/>
  <c r="A136" i="2"/>
  <c r="B136" i="2" s="1"/>
  <c r="A135" i="2"/>
  <c r="B135" i="2" s="1"/>
  <c r="A134" i="2"/>
  <c r="B134" i="2" s="1"/>
  <c r="A133" i="2"/>
  <c r="B133" i="2" s="1"/>
  <c r="A132" i="2"/>
  <c r="B132" i="2" s="1"/>
  <c r="A131" i="2"/>
  <c r="B131" i="2" s="1"/>
  <c r="A130" i="2"/>
  <c r="B130" i="2" s="1"/>
  <c r="A129" i="2"/>
  <c r="B129" i="2" s="1"/>
  <c r="A128" i="2"/>
  <c r="B128" i="2" s="1"/>
  <c r="A127" i="2"/>
  <c r="B127" i="2" s="1"/>
  <c r="A126" i="2"/>
  <c r="B126" i="2" s="1"/>
  <c r="A125" i="2"/>
  <c r="B125" i="2" s="1"/>
  <c r="A124" i="2"/>
  <c r="B124" i="2" s="1"/>
  <c r="A123" i="2"/>
  <c r="B123" i="2" s="1"/>
  <c r="A122" i="2"/>
  <c r="B122" i="2" s="1"/>
  <c r="A121" i="2"/>
  <c r="B121" i="2" s="1"/>
  <c r="A120" i="2"/>
  <c r="B120" i="2" s="1"/>
  <c r="A119" i="2"/>
  <c r="B119" i="2" s="1"/>
  <c r="A118" i="2"/>
  <c r="B118" i="2" s="1"/>
  <c r="A117" i="2"/>
  <c r="B117" i="2" s="1"/>
  <c r="A116" i="2"/>
  <c r="B116" i="2" s="1"/>
  <c r="A115" i="2"/>
  <c r="B115" i="2" s="1"/>
  <c r="A114" i="2"/>
  <c r="B114" i="2" s="1"/>
  <c r="A113" i="2"/>
  <c r="B113" i="2" s="1"/>
  <c r="A112" i="2"/>
  <c r="B112" i="2" s="1"/>
  <c r="A111" i="2"/>
  <c r="B111" i="2" s="1"/>
  <c r="A110" i="2"/>
  <c r="B110" i="2" s="1"/>
  <c r="A109" i="2"/>
  <c r="B109" i="2" s="1"/>
  <c r="A108" i="2"/>
  <c r="B108" i="2" s="1"/>
  <c r="A107" i="2"/>
  <c r="B107" i="2" s="1"/>
  <c r="A106" i="2"/>
  <c r="B106" i="2" s="1"/>
  <c r="A105" i="2"/>
  <c r="B105" i="2" s="1"/>
  <c r="A104" i="2"/>
  <c r="B104" i="2" s="1"/>
  <c r="A103" i="2"/>
  <c r="B103" i="2" s="1"/>
  <c r="A102" i="2"/>
  <c r="B102" i="2" s="1"/>
  <c r="A101" i="2"/>
  <c r="B101" i="2" s="1"/>
  <c r="A100" i="2"/>
  <c r="B100" i="2" s="1"/>
  <c r="A99" i="2"/>
  <c r="B99" i="2" s="1"/>
  <c r="A98" i="2"/>
  <c r="B98" i="2" s="1"/>
  <c r="A97" i="2"/>
  <c r="B97" i="2" s="1"/>
  <c r="A96" i="2"/>
  <c r="B96" i="2" s="1"/>
  <c r="A95" i="2"/>
  <c r="B95" i="2" s="1"/>
  <c r="A94" i="2"/>
  <c r="B94" i="2" s="1"/>
  <c r="A93" i="2"/>
  <c r="B93" i="2" s="1"/>
  <c r="A92" i="2"/>
  <c r="B92" i="2" s="1"/>
  <c r="A91" i="2"/>
  <c r="B91" i="2" s="1"/>
  <c r="A90" i="2"/>
  <c r="B90" i="2" s="1"/>
  <c r="A89" i="2"/>
  <c r="B89" i="2" s="1"/>
  <c r="A88" i="2"/>
  <c r="B88" i="2" s="1"/>
  <c r="A87" i="2"/>
  <c r="B87" i="2" s="1"/>
  <c r="A86" i="2"/>
  <c r="B86" i="2" s="1"/>
  <c r="A85" i="2"/>
  <c r="B85" i="2" s="1"/>
  <c r="A84" i="2"/>
  <c r="B84" i="2" s="1"/>
  <c r="A83" i="2"/>
  <c r="B83" i="2" s="1"/>
  <c r="A82" i="2"/>
  <c r="B82" i="2" s="1"/>
  <c r="A81" i="2"/>
  <c r="B81" i="2" s="1"/>
  <c r="A80" i="2"/>
  <c r="B80" i="2" s="1"/>
  <c r="A79" i="2"/>
  <c r="B79" i="2" s="1"/>
  <c r="A78" i="2"/>
  <c r="B78" i="2" s="1"/>
  <c r="A77" i="2"/>
  <c r="B77" i="2" s="1"/>
  <c r="A76" i="2"/>
  <c r="B76" i="2" s="1"/>
  <c r="A75" i="2"/>
  <c r="B75" i="2" s="1"/>
  <c r="A74" i="2"/>
  <c r="B74" i="2" s="1"/>
  <c r="A73" i="2"/>
  <c r="B73" i="2" s="1"/>
  <c r="A72" i="2"/>
  <c r="B72" i="2" s="1"/>
  <c r="A71" i="2"/>
  <c r="B71" i="2" s="1"/>
  <c r="A70" i="2"/>
  <c r="B70" i="2" s="1"/>
  <c r="A69" i="2"/>
  <c r="B69" i="2" s="1"/>
  <c r="A68" i="2"/>
  <c r="B68" i="2" s="1"/>
  <c r="A67" i="2"/>
  <c r="B67" i="2" s="1"/>
  <c r="A66" i="2"/>
  <c r="B66" i="2" s="1"/>
  <c r="A65" i="2"/>
  <c r="B65" i="2" s="1"/>
  <c r="A64" i="2"/>
  <c r="B64" i="2" s="1"/>
  <c r="A63" i="2"/>
  <c r="B63" i="2" s="1"/>
  <c r="A62" i="2"/>
  <c r="B62" i="2" s="1"/>
  <c r="A61" i="2"/>
  <c r="B61" i="2" s="1"/>
  <c r="A60" i="2"/>
  <c r="B60" i="2" s="1"/>
  <c r="A59" i="2"/>
  <c r="B59" i="2" s="1"/>
  <c r="A58" i="2"/>
  <c r="B58" i="2" s="1"/>
  <c r="A57" i="2"/>
  <c r="B57" i="2" s="1"/>
  <c r="A56" i="2"/>
  <c r="B56" i="2" s="1"/>
  <c r="A55" i="2"/>
  <c r="B55" i="2" s="1"/>
  <c r="A54" i="2"/>
  <c r="B54" i="2" s="1"/>
  <c r="A53" i="2"/>
  <c r="B53" i="2" s="1"/>
  <c r="A52" i="2"/>
  <c r="B52" i="2" s="1"/>
  <c r="A51" i="2"/>
  <c r="B51" i="2" s="1"/>
  <c r="A50" i="2"/>
  <c r="B50" i="2" s="1"/>
  <c r="A49" i="2"/>
  <c r="B49" i="2" s="1"/>
  <c r="A48" i="2"/>
  <c r="B48" i="2" s="1"/>
  <c r="A47" i="2"/>
  <c r="B47" i="2" s="1"/>
  <c r="A46" i="2"/>
  <c r="B46" i="2" s="1"/>
  <c r="A45" i="2"/>
  <c r="B45" i="2" s="1"/>
  <c r="A44" i="2"/>
  <c r="B44" i="2" s="1"/>
  <c r="A43" i="2"/>
  <c r="B43" i="2" s="1"/>
  <c r="A42" i="2"/>
  <c r="B42" i="2" s="1"/>
  <c r="A41" i="2"/>
  <c r="B41" i="2" s="1"/>
  <c r="A40" i="2"/>
  <c r="B40" i="2" s="1"/>
  <c r="A39" i="2"/>
  <c r="B39" i="2" s="1"/>
  <c r="A38" i="2"/>
  <c r="B38" i="2" s="1"/>
  <c r="A37" i="2"/>
  <c r="B37" i="2" s="1"/>
  <c r="A36" i="2"/>
  <c r="B36" i="2" s="1"/>
  <c r="A35" i="2"/>
  <c r="B35" i="2" s="1"/>
  <c r="A34" i="2"/>
  <c r="B34" i="2" s="1"/>
  <c r="A33" i="2"/>
  <c r="B33" i="2" s="1"/>
  <c r="A32" i="2"/>
  <c r="B32" i="2" s="1"/>
  <c r="A31" i="2"/>
  <c r="B31" i="2" s="1"/>
  <c r="A30" i="2"/>
  <c r="B30" i="2" s="1"/>
  <c r="A29" i="2"/>
  <c r="B29" i="2" s="1"/>
  <c r="A28" i="2"/>
  <c r="B28" i="2" s="1"/>
  <c r="A27" i="2"/>
  <c r="B27" i="2" s="1"/>
  <c r="A26" i="2"/>
  <c r="B26" i="2" s="1"/>
  <c r="A25" i="2"/>
  <c r="B25" i="2" s="1"/>
  <c r="A24" i="2"/>
  <c r="B24" i="2" s="1"/>
  <c r="A23" i="2"/>
  <c r="B23" i="2" s="1"/>
  <c r="A22" i="2"/>
  <c r="B22" i="2" s="1"/>
  <c r="A21" i="2"/>
  <c r="B21" i="2" s="1"/>
  <c r="A20" i="2"/>
  <c r="B20" i="2" s="1"/>
  <c r="A19" i="2"/>
  <c r="B19" i="2" s="1"/>
  <c r="A18" i="2"/>
  <c r="B18" i="2" s="1"/>
  <c r="A17" i="2"/>
  <c r="B17" i="2" s="1"/>
  <c r="A16" i="2"/>
  <c r="B16" i="2" s="1"/>
  <c r="A15" i="2"/>
  <c r="B15" i="2" s="1"/>
  <c r="A14" i="2"/>
  <c r="B14" i="2" s="1"/>
  <c r="A13" i="2"/>
  <c r="B13" i="2" s="1"/>
  <c r="A12" i="2"/>
  <c r="B12" i="2" s="1"/>
  <c r="A11" i="2"/>
  <c r="B11" i="2" s="1"/>
  <c r="A10" i="2"/>
  <c r="B10" i="2" s="1"/>
  <c r="A9" i="2"/>
  <c r="B9" i="2" s="1"/>
  <c r="A8" i="2"/>
  <c r="B8" i="2" s="1"/>
  <c r="A7" i="2"/>
  <c r="B7" i="2" s="1"/>
  <c r="A6" i="2"/>
  <c r="B6" i="2" s="1"/>
  <c r="A5" i="2"/>
  <c r="B5" i="2" s="1"/>
  <c r="A4" i="2"/>
  <c r="B4" i="2" s="1"/>
  <c r="A3" i="2"/>
  <c r="B3" i="2" s="1"/>
  <c r="A2" i="2"/>
  <c r="B2" i="2" s="1"/>
  <c r="R4" i="2" l="1"/>
  <c r="S2" i="2"/>
  <c r="S3" i="2"/>
  <c r="M15" i="3"/>
  <c r="V8" i="2"/>
  <c r="V6" i="2"/>
  <c r="V4" i="2"/>
  <c r="R2" i="2"/>
  <c r="R3" i="2"/>
  <c r="S4" i="2"/>
  <c r="M11" i="3"/>
  <c r="V7" i="2"/>
  <c r="V5" i="2"/>
  <c r="V3" i="2"/>
  <c r="Q4" i="2"/>
  <c r="L2" i="2" a="1"/>
  <c r="Q3" i="2"/>
  <c r="M7" i="3" s="1"/>
  <c r="L2" i="2" l="1"/>
  <c r="O4" i="2"/>
  <c r="O6" i="2"/>
  <c r="O8" i="2"/>
  <c r="O10" i="2"/>
  <c r="O12" i="2"/>
  <c r="O14" i="2"/>
  <c r="N4" i="2"/>
  <c r="N6" i="2"/>
  <c r="N8" i="2"/>
  <c r="N10" i="2"/>
  <c r="N12" i="2"/>
  <c r="N14" i="2"/>
  <c r="O3" i="2"/>
  <c r="O5" i="2"/>
  <c r="O7" i="2"/>
  <c r="O9" i="2"/>
  <c r="O11" i="2"/>
  <c r="O13" i="2"/>
  <c r="O15" i="2"/>
  <c r="N3" i="2"/>
  <c r="N5" i="2"/>
  <c r="N7" i="2"/>
  <c r="N9" i="2"/>
  <c r="N11" i="2"/>
  <c r="N13" i="2"/>
  <c r="N15" i="2"/>
  <c r="M14" i="2"/>
  <c r="M11" i="2"/>
  <c r="M3" i="2"/>
  <c r="M6" i="2"/>
  <c r="M7" i="2"/>
  <c r="M15" i="2"/>
  <c r="M10" i="2"/>
  <c r="M5" i="2"/>
  <c r="M9" i="2"/>
  <c r="M13" i="2"/>
  <c r="M4" i="2"/>
  <c r="M8" i="2"/>
  <c r="M12" i="2"/>
  <c r="M2" i="2" l="1"/>
  <c r="G7" i="3"/>
  <c r="O2" i="2"/>
  <c r="G15" i="3" s="1"/>
  <c r="N2" i="2"/>
  <c r="G11" i="3" s="1"/>
  <c r="U8" i="2"/>
  <c r="U7" i="2"/>
  <c r="U6" i="2"/>
  <c r="U5" i="2"/>
  <c r="U4" i="2"/>
  <c r="U3" i="2"/>
  <c r="T4" i="2"/>
  <c r="T3" i="2"/>
  <c r="P4" i="2"/>
  <c r="P3" i="2"/>
  <c r="L15" i="2"/>
  <c r="L14" i="2"/>
  <c r="L13" i="2"/>
  <c r="L12" i="2"/>
  <c r="L11" i="2"/>
  <c r="L10" i="2"/>
  <c r="L9" i="2"/>
  <c r="L8" i="2"/>
  <c r="L7" i="2"/>
  <c r="L6" i="2"/>
  <c r="L5" i="2"/>
  <c r="L4" i="2"/>
  <c r="L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<sst xmlns="http://schemas.openxmlformats.org/spreadsheetml/2006/main" count="2470" uniqueCount="79">
  <si>
    <t>Order Date</t>
  </si>
  <si>
    <t>Month</t>
  </si>
  <si>
    <t>Store</t>
  </si>
  <si>
    <t>Inventory</t>
  </si>
  <si>
    <t>Make</t>
  </si>
  <si>
    <t>Model</t>
  </si>
  <si>
    <t>Salesperson</t>
  </si>
  <si>
    <t>Buyer's Gender</t>
  </si>
  <si>
    <t>Buyer's Age</t>
  </si>
  <si>
    <t>Sales Price $</t>
  </si>
  <si>
    <t>Rio de Janeiro</t>
  </si>
  <si>
    <t>New</t>
  </si>
  <si>
    <t>Toyota</t>
  </si>
  <si>
    <t>Camry</t>
  </si>
  <si>
    <t>Arthur</t>
  </si>
  <si>
    <t>Male</t>
  </si>
  <si>
    <t>Honda</t>
  </si>
  <si>
    <t>Civic</t>
  </si>
  <si>
    <t>Miguel</t>
  </si>
  <si>
    <t>São Paulo</t>
  </si>
  <si>
    <t>CR-V</t>
  </si>
  <si>
    <t>Helena</t>
  </si>
  <si>
    <t>Female</t>
  </si>
  <si>
    <t>Ford</t>
  </si>
  <si>
    <t>Explorer</t>
  </si>
  <si>
    <t>Bill</t>
  </si>
  <si>
    <t>Avalon</t>
  </si>
  <si>
    <t>Harry</t>
  </si>
  <si>
    <t>Brasília</t>
  </si>
  <si>
    <t>Debbie</t>
  </si>
  <si>
    <t>Odyssey</t>
  </si>
  <si>
    <t>Laura</t>
  </si>
  <si>
    <t>Richard</t>
  </si>
  <si>
    <t>Used</t>
  </si>
  <si>
    <t>Mary</t>
  </si>
  <si>
    <t>Sarah</t>
  </si>
  <si>
    <t>Escape</t>
  </si>
  <si>
    <t>Jill</t>
  </si>
  <si>
    <t>Larry</t>
  </si>
  <si>
    <t>Lou</t>
  </si>
  <si>
    <t>Tina</t>
  </si>
  <si>
    <t>New Salesperson</t>
  </si>
  <si>
    <t>Total of Sales Price</t>
  </si>
  <si>
    <t>Average of Sales Price</t>
  </si>
  <si>
    <t>Total Number Of Cars Sold</t>
  </si>
  <si>
    <t>Name of Salespersons</t>
  </si>
  <si>
    <t>Name of Stores</t>
  </si>
  <si>
    <t>Total Sales of Salesperson</t>
  </si>
  <si>
    <t>Average Sales of Salesperson</t>
  </si>
  <si>
    <t>Total Cars Sales of Salesperson</t>
  </si>
  <si>
    <t>Total Sales of Store</t>
  </si>
  <si>
    <t>Average Sales of Store</t>
  </si>
  <si>
    <t>Total Cars Sales of Store</t>
  </si>
  <si>
    <t>Ese</t>
  </si>
  <si>
    <t>May</t>
  </si>
  <si>
    <t>Row Labels</t>
  </si>
  <si>
    <t>Grand Total</t>
  </si>
  <si>
    <t>Column Labels</t>
  </si>
  <si>
    <t>Sales Table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</si>
  <si>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</si>
  <si>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</si>
  <si>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</si>
  <si>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</si>
  <si>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</si>
  <si>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</si>
  <si>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</si>
  <si>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</si>
  <si>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</si>
  <si>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</si>
  <si>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</si>
  <si>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 of Total Cars Sales of Store</t>
  </si>
  <si>
    <t>p;pp</t>
  </si>
  <si>
    <t>Sum of units sold</t>
  </si>
  <si>
    <t>Ford Total</t>
  </si>
  <si>
    <t>Honda Total</t>
  </si>
  <si>
    <t>Toyota Total</t>
  </si>
  <si>
    <t>Car Make</t>
  </si>
  <si>
    <t>Car Model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</si>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</sst>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&quot;$&quot;#,##0"/>
  </numFmts>
  <fonts count="7" x14ac:knownFonts="1">
    <font>
      <sz val="11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name val="Arial"/>
      <family val="2"/>
      <scheme val="minor"/>
    </font>
    <font>
      <b/>
      <sz val="12"/>
      <name val="Segoe UI"/>
      <family val="2"/>
    </font>
    <font>
      <b/>
      <sz val="12"/>
      <color theme="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C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 vertical="center"/>
    </xf>
    <xf numFmtId="0" fontId="3" fillId="3" borderId="0" xfId="0" applyFont="1" applyFill="1" applyBorder="1"/>
    <xf numFmtId="0" fontId="3" fillId="3" borderId="5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0" xfId="0" applyAlignment="1">
      <alignment horizontal="left"/>
    </xf>
    <xf numFmtId="0" fontId="3" fillId="3" borderId="0" xfId="0" applyFont="1" applyFill="1" applyBorder="1" applyAlignment="1">
      <alignment horizontal="center" vertical="center"/>
    </xf>
    <xf numFmtId="165" fontId="3" fillId="3" borderId="0" xfId="0" applyNumberFormat="1" applyFont="1" applyFill="1" applyBorder="1"/>
    <xf numFmtId="165" fontId="3" fillId="3" borderId="5" xfId="0" applyNumberFormat="1" applyFont="1" applyFill="1" applyBorder="1"/>
    <xf numFmtId="0" fontId="0" fillId="0" borderId="0" xfId="0" pivotButton="1"/>
    <xf numFmtId="0" fontId="0" fillId="0" borderId="0" xfId="0" applyNumberFormat="1"/>
    <xf numFmtId="165" fontId="0" fillId="0" borderId="0" xfId="0" applyNumberFormat="1"/>
    <xf numFmtId="0" fontId="0" fillId="0" borderId="9" xfId="0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164" fontId="0" fillId="5" borderId="11" xfId="0" applyNumberFormat="1" applyFill="1" applyBorder="1" applyAlignment="1">
      <alignment horizontal="left" vertical="center"/>
    </xf>
    <xf numFmtId="164" fontId="0" fillId="5" borderId="9" xfId="0" applyNumberForma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6" fillId="7" borderId="10" xfId="0" applyFont="1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6" fillId="8" borderId="10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6" fillId="9" borderId="10" xfId="0" applyFont="1" applyFill="1" applyBorder="1" applyAlignment="1">
      <alignment horizontal="left" vertical="center"/>
    </xf>
    <xf numFmtId="0" fontId="0" fillId="9" borderId="11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6" fillId="10" borderId="10" xfId="0" applyFont="1" applyFill="1" applyBorder="1" applyAlignment="1">
      <alignment horizontal="left" vertical="center"/>
    </xf>
    <xf numFmtId="0" fontId="0" fillId="10" borderId="11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6" fillId="11" borderId="10" xfId="0" applyFont="1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9" xfId="0" applyFill="1" applyBorder="1" applyAlignment="1">
      <alignment horizontal="left" vertical="center"/>
    </xf>
    <xf numFmtId="0" fontId="6" fillId="12" borderId="10" xfId="0" applyFont="1" applyFill="1" applyBorder="1" applyAlignment="1">
      <alignment horizontal="left" vertical="center"/>
    </xf>
    <xf numFmtId="0" fontId="0" fillId="12" borderId="11" xfId="0" applyFill="1" applyBorder="1" applyAlignment="1">
      <alignment horizontal="left" vertical="center"/>
    </xf>
    <xf numFmtId="0" fontId="0" fillId="12" borderId="9" xfId="0" applyFill="1" applyBorder="1" applyAlignment="1">
      <alignment horizontal="left" vertical="center"/>
    </xf>
    <xf numFmtId="0" fontId="6" fillId="13" borderId="10" xfId="0" applyFont="1" applyFill="1" applyBorder="1" applyAlignment="1">
      <alignment horizontal="left" vertical="center"/>
    </xf>
    <xf numFmtId="0" fontId="0" fillId="13" borderId="11" xfId="0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6" fillId="14" borderId="10" xfId="0" applyFont="1" applyFill="1" applyBorder="1" applyAlignment="1">
      <alignment horizontal="left" vertical="center"/>
    </xf>
    <xf numFmtId="165" fontId="0" fillId="14" borderId="11" xfId="0" applyNumberFormat="1" applyFill="1" applyBorder="1" applyAlignment="1">
      <alignment horizontal="left" vertical="center"/>
    </xf>
    <xf numFmtId="165" fontId="0" fillId="14" borderId="9" xfId="0" applyNumberFormat="1" applyFill="1" applyBorder="1" applyAlignment="1">
      <alignment horizontal="left" vertical="center"/>
    </xf>
    <xf numFmtId="0" fontId="1" fillId="15" borderId="10" xfId="0" applyFont="1" applyFill="1" applyBorder="1" applyAlignment="1">
      <alignment vertical="center"/>
    </xf>
    <xf numFmtId="0" fontId="0" fillId="15" borderId="11" xfId="0" applyFill="1" applyBorder="1" applyAlignment="1">
      <alignment horizontal="left" vertical="center"/>
    </xf>
    <xf numFmtId="0" fontId="0" fillId="15" borderId="9" xfId="0" applyFill="1" applyBorder="1" applyAlignment="1">
      <alignment horizontal="left" vertical="center"/>
    </xf>
    <xf numFmtId="0" fontId="6" fillId="15" borderId="10" xfId="0" applyFont="1" applyFill="1" applyBorder="1" applyAlignment="1">
      <alignment horizontal="left" vertical="center" wrapText="1"/>
    </xf>
    <xf numFmtId="0" fontId="6" fillId="8" borderId="10" xfId="0" applyFont="1" applyFill="1" applyBorder="1" applyAlignment="1">
      <alignment horizontal="left" vertical="center" wrapText="1"/>
    </xf>
    <xf numFmtId="0" fontId="6" fillId="9" borderId="10" xfId="0" applyFont="1" applyFill="1" applyBorder="1" applyAlignment="1">
      <alignment horizontal="left" vertical="center" wrapText="1"/>
    </xf>
    <xf numFmtId="165" fontId="0" fillId="9" borderId="11" xfId="0" applyNumberFormat="1" applyFill="1" applyBorder="1" applyAlignment="1">
      <alignment horizontal="left" vertical="center"/>
    </xf>
    <xf numFmtId="165" fontId="0" fillId="9" borderId="9" xfId="0" applyNumberFormat="1" applyFill="1" applyBorder="1" applyAlignment="1">
      <alignment horizontal="left" vertical="center"/>
    </xf>
    <xf numFmtId="0" fontId="6" fillId="10" borderId="10" xfId="0" applyFont="1" applyFill="1" applyBorder="1" applyAlignment="1">
      <alignment horizontal="left" vertical="center" wrapText="1"/>
    </xf>
    <xf numFmtId="165" fontId="0" fillId="10" borderId="11" xfId="0" applyNumberFormat="1" applyFill="1" applyBorder="1" applyAlignment="1">
      <alignment horizontal="left" vertical="center"/>
    </xf>
    <xf numFmtId="165" fontId="0" fillId="10" borderId="9" xfId="0" applyNumberFormat="1" applyFill="1" applyBorder="1" applyAlignment="1">
      <alignment horizontal="left" vertical="center"/>
    </xf>
    <xf numFmtId="0" fontId="6" fillId="11" borderId="10" xfId="0" applyFont="1" applyFill="1" applyBorder="1" applyAlignment="1">
      <alignment horizontal="left" vertical="center" wrapText="1"/>
    </xf>
    <xf numFmtId="0" fontId="6" fillId="16" borderId="10" xfId="0" applyFont="1" applyFill="1" applyBorder="1" applyAlignment="1">
      <alignment horizontal="left" vertical="center" wrapText="1"/>
    </xf>
    <xf numFmtId="0" fontId="0" fillId="16" borderId="11" xfId="0" applyFill="1" applyBorder="1" applyAlignment="1">
      <alignment horizontal="left" vertical="center"/>
    </xf>
    <xf numFmtId="0" fontId="0" fillId="16" borderId="9" xfId="0" applyFill="1" applyBorder="1" applyAlignment="1">
      <alignment horizontal="left" vertical="center"/>
    </xf>
    <xf numFmtId="0" fontId="6" fillId="14" borderId="10" xfId="0" applyFont="1" applyFill="1" applyBorder="1" applyAlignment="1">
      <alignment horizontal="left" vertical="center" wrapText="1"/>
    </xf>
    <xf numFmtId="165" fontId="0" fillId="15" borderId="11" xfId="0" applyNumberFormat="1" applyFill="1" applyBorder="1" applyAlignment="1">
      <alignment horizontal="left" vertical="center"/>
    </xf>
    <xf numFmtId="165" fontId="0" fillId="15" borderId="9" xfId="0" applyNumberFormat="1" applyFill="1" applyBorder="1" applyAlignment="1">
      <alignment horizontal="left" vertical="center"/>
    </xf>
    <xf numFmtId="0" fontId="5" fillId="9" borderId="10" xfId="0" applyFont="1" applyFill="1" applyBorder="1" applyAlignment="1">
      <alignment vertical="center" wrapText="1"/>
    </xf>
    <xf numFmtId="0" fontId="5" fillId="10" borderId="10" xfId="0" applyFont="1" applyFill="1" applyBorder="1" applyAlignment="1">
      <alignment vertical="center" wrapText="1"/>
    </xf>
    <xf numFmtId="0" fontId="5" fillId="17" borderId="10" xfId="0" applyFont="1" applyFill="1" applyBorder="1" applyAlignment="1">
      <alignment vertical="center" wrapText="1"/>
    </xf>
    <xf numFmtId="0" fontId="0" fillId="17" borderId="11" xfId="0" applyFill="1" applyBorder="1" applyAlignment="1">
      <alignment horizontal="left" vertical="center"/>
    </xf>
    <xf numFmtId="0" fontId="0" fillId="17" borderId="9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numFmt numFmtId="165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E C. UMOEKA" refreshedDate="45064.532408564817" createdVersion="7" refreshedVersion="7" minRefreshableVersion="3" recordCount="396" xr:uid="{DE1C915B-DB6C-4A32-9A5A-102962957DAA}">
  <cacheSource type="worksheet">
    <worksheetSource name="Sales"/>
  </cacheSource>
  <cacheFields count="20">
    <cacheField name="Order Date" numFmtId="164">
      <sharedItems containsSemiMixedTypes="0" containsNonDate="0" containsDate="1" containsString="0" minDate="2021-12-30T00:00:00" maxDate="2022-12-28T00:00:00"/>
    </cacheField>
    <cacheField name="Month" numFmtId="0">
      <sharedItems count="12">
        <s v="Dec"/>
        <s v="Jul"/>
        <s v="Apr"/>
        <s v="Sep"/>
        <s v="Jun"/>
        <s v="Mar"/>
        <s v="Aug"/>
        <s v="Nov"/>
        <s v="Feb"/>
        <s v="Oct"/>
        <s v="Jan"/>
        <s v="May"/>
      </sharedItems>
    </cacheField>
    <cacheField name="Store" numFmtId="0">
      <sharedItems count="3">
        <s v="Rio de Janeiro"/>
        <s v="São Paulo"/>
        <s v="Brasília"/>
      </sharedItems>
    </cacheField>
    <cacheField name="Inventory" numFmtId="0">
      <sharedItems count="2">
        <s v="New"/>
        <s v="Used"/>
      </sharedItems>
    </cacheField>
    <cacheField name="Make" numFmtId="0">
      <sharedItems/>
    </cacheField>
    <cacheField name="Model" numFmtId="0">
      <sharedItems/>
    </cacheField>
    <cacheField name="Salesperson" numFmtId="0">
      <sharedItems/>
    </cacheField>
    <cacheField name="Buyer's Gender" numFmtId="0">
      <sharedItems/>
    </cacheField>
    <cacheField name="Buyer's Age" numFmtId="0">
      <sharedItems containsSemiMixedTypes="0" containsString="0" containsNumber="1" containsInteger="1" minValue="22" maxValue="75"/>
    </cacheField>
    <cacheField name="Sales Price $" numFmtId="165">
      <sharedItems containsSemiMixedTypes="0" containsString="0" containsNumber="1" containsInteger="1" minValue="10189" maxValue="34910"/>
    </cacheField>
    <cacheField name="New Salesperson" numFmtId="0">
      <sharedItems count="14">
        <s v="Ese"/>
        <s v="Miguel"/>
        <s v="Helena"/>
        <s v="Bill"/>
        <s v="Harry"/>
        <s v="Debbie"/>
        <s v="Laura"/>
        <s v="Richard"/>
        <s v="Mary"/>
        <s v="Sarah"/>
        <s v="Jill"/>
        <s v="Larry"/>
        <s v="Lou"/>
        <s v="Tina"/>
      </sharedItems>
    </cacheField>
    <cacheField name="Name of Salespersons" numFmtId="0">
      <sharedItems containsBlank="1"/>
    </cacheField>
    <cacheField name="Total Sales of Salesperson" numFmtId="0">
      <sharedItems containsString="0" containsBlank="1" containsNumber="1" containsInteger="1" minValue="174276" maxValue="1758710"/>
    </cacheField>
    <cacheField name="Average Sales of Salesperson" numFmtId="0">
      <sharedItems containsString="0" containsBlank="1" containsNumber="1" minValue="23273.111111111109" maxValue="26459.599999999999"/>
    </cacheField>
    <cacheField name="Total Cars Sales of Salesperson" numFmtId="0">
      <sharedItems containsString="0" containsBlank="1" containsNumber="1" containsInteger="1" minValue="7" maxValue="70"/>
    </cacheField>
    <cacheField name="Name of Stores" numFmtId="0">
      <sharedItems containsBlank="1"/>
    </cacheField>
    <cacheField name="Total Sales of Store" numFmtId="0">
      <sharedItems containsString="0" containsBlank="1" containsNumber="1" containsInteger="1" minValue="1442532" maxValue="4703046"/>
    </cacheField>
    <cacheField name="Average Sales of Store" numFmtId="0">
      <sharedItems containsString="0" containsBlank="1" containsNumber="1" minValue="24368.113989637306" maxValue="25759.5"/>
    </cacheField>
    <cacheField name="Total Cars Sales of Store" numFmtId="0">
      <sharedItems containsString="0" containsBlank="1" containsNumber="1" containsInteger="1" minValue="56" maxValue="193"/>
    </cacheField>
    <cacheField name="Name of Mod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E C. UMOEKA" refreshedDate="45064.596340856478" createdVersion="7" refreshedVersion="7" minRefreshableVersion="3" recordCount="396" xr:uid="{3E5EA872-A890-44BC-A90C-DEFFD3A0C6D1}">
  <cacheSource type="worksheet">
    <worksheetSource ref="A1:V397" sheet="Sales"/>
  </cacheSource>
  <cacheFields count="23">
    <cacheField name="Order Date" numFmtId="164">
      <sharedItems containsSemiMixedTypes="0" containsNonDate="0" containsDate="1" containsString="0" minDate="2021-12-30T00:00:00" maxDate="2022-12-28T00:00:00"/>
    </cacheField>
    <cacheField name="Month" numFmtId="0">
      <sharedItems/>
    </cacheField>
    <cacheField name="Store" numFmtId="0">
      <sharedItems/>
    </cacheField>
    <cacheField name="Inventory" numFmtId="0">
      <sharedItems/>
    </cacheField>
    <cacheField name="Make" numFmtId="0">
      <sharedItems count="3">
        <s v="Toyota"/>
        <s v="Honda"/>
        <s v="Ford"/>
      </sharedItems>
    </cacheField>
    <cacheField name="Model" numFmtId="0">
      <sharedItems count="7">
        <s v="Camry"/>
        <s v="Civic"/>
        <s v="CR-V"/>
        <s v="Explorer"/>
        <s v="Avalon"/>
        <s v="Odyssey"/>
        <s v="Escape"/>
      </sharedItems>
    </cacheField>
    <cacheField name="Salesperson" numFmtId="0">
      <sharedItems/>
    </cacheField>
    <cacheField name="Buyer's Gender" numFmtId="0">
      <sharedItems count="2">
        <s v="Male"/>
        <s v="Female"/>
      </sharedItems>
    </cacheField>
    <cacheField name="Buyer's Age" numFmtId="0">
      <sharedItems containsSemiMixedTypes="0" containsString="0" containsNumber="1" containsInteger="1" minValue="22" maxValue="75"/>
    </cacheField>
    <cacheField name="Sales Price $" numFmtId="165">
      <sharedItems containsSemiMixedTypes="0" containsString="0" containsNumber="1" containsInteger="1" minValue="10189" maxValue="34910"/>
    </cacheField>
    <cacheField name="New Salesperson" numFmtId="0">
      <sharedItems/>
    </cacheField>
    <cacheField name="Name of Salespersons" numFmtId="0">
      <sharedItems containsBlank="1"/>
    </cacheField>
    <cacheField name="Total Sales of Salesperson" numFmtId="0">
      <sharedItems containsString="0" containsBlank="1" containsNumber="1" containsInteger="1" minValue="174276" maxValue="1758710"/>
    </cacheField>
    <cacheField name="Average Sales of Salesperson" numFmtId="0">
      <sharedItems containsString="0" containsBlank="1" containsNumber="1" minValue="23273.111111111109" maxValue="26459.599999999999"/>
    </cacheField>
    <cacheField name="Total Cars Sales of Salesperson" numFmtId="0">
      <sharedItems containsString="0" containsBlank="1" containsNumber="1" containsInteger="1" minValue="7" maxValue="70"/>
    </cacheField>
    <cacheField name="Name of Stores" numFmtId="0">
      <sharedItems containsBlank="1"/>
    </cacheField>
    <cacheField name="Total Sales of Store" numFmtId="0">
      <sharedItems containsString="0" containsBlank="1" containsNumber="1" containsInteger="1" minValue="1442532" maxValue="4703046"/>
    </cacheField>
    <cacheField name="Average Sales of Store" numFmtId="0">
      <sharedItems containsString="0" containsBlank="1" containsNumber="1" minValue="24368.113989637306" maxValue="25759.5"/>
    </cacheField>
    <cacheField name="Total Cars Sales of Store" numFmtId="0">
      <sharedItems containsString="0" containsBlank="1" containsNumber="1" containsInteger="1" minValue="56" maxValue="193"/>
    </cacheField>
    <cacheField name="car make" numFmtId="0">
      <sharedItems containsBlank="1"/>
    </cacheField>
    <cacheField name="car model" numFmtId="0">
      <sharedItems containsBlank="1"/>
    </cacheField>
    <cacheField name="buyer gender" numFmtId="0">
      <sharedItems containsBlank="1"/>
    </cacheField>
    <cacheField name="units sold" numFmtId="0">
      <sharedItems containsString="0" containsBlank="1" containsNumber="1" containsInteger="1" minValue="36" maxValue="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6">
  <r>
    <d v="2022-12-25T00:00:00"/>
    <x v="0"/>
    <x v="0"/>
    <x v="0"/>
    <s v="Toyota"/>
    <s v="Camry"/>
    <s v="Arthur"/>
    <s v="Male"/>
    <n v="69"/>
    <n v="27040"/>
    <x v="0"/>
    <s v="Ese"/>
    <n v="1387549"/>
    <n v="24342.964912280702"/>
    <n v="57"/>
    <s v="Rio de Janeiro"/>
    <n v="4703046"/>
    <n v="24368.113989637306"/>
    <n v="193"/>
    <s v=" "/>
  </r>
  <r>
    <d v="2022-07-15T00:00:00"/>
    <x v="1"/>
    <x v="0"/>
    <x v="0"/>
    <s v="Honda"/>
    <s v="Civic"/>
    <s v="Miguel"/>
    <s v="Male"/>
    <n v="32"/>
    <n v="20122"/>
    <x v="1"/>
    <s v="Miguel"/>
    <n v="713400"/>
    <n v="25478.571428571428"/>
    <n v="28"/>
    <s v="São Paulo"/>
    <n v="3711035"/>
    <n v="25245.136054421768"/>
    <n v="147"/>
    <m/>
  </r>
  <r>
    <d v="2022-04-14T00:00:00"/>
    <x v="2"/>
    <x v="1"/>
    <x v="0"/>
    <s v="Honda"/>
    <s v="CR-V"/>
    <s v="Helena"/>
    <s v="Female"/>
    <n v="74"/>
    <n v="28612"/>
    <x v="2"/>
    <s v="Helena"/>
    <n v="1758710"/>
    <n v="25124.428571428572"/>
    <n v="70"/>
    <s v="Brasília"/>
    <n v="1442532"/>
    <n v="25759.5"/>
    <n v="56"/>
    <m/>
  </r>
  <r>
    <d v="2022-09-07T00:00:00"/>
    <x v="3"/>
    <x v="1"/>
    <x v="0"/>
    <s v="Ford"/>
    <s v="Explorer"/>
    <s v="Bill"/>
    <s v="Female"/>
    <n v="36"/>
    <n v="29695"/>
    <x v="3"/>
    <s v="Bill"/>
    <n v="873163"/>
    <n v="24947.514285714286"/>
    <n v="35"/>
    <m/>
    <m/>
    <m/>
    <m/>
    <m/>
  </r>
  <r>
    <d v="2022-12-04T00:00:00"/>
    <x v="0"/>
    <x v="0"/>
    <x v="0"/>
    <s v="Toyota"/>
    <s v="Avalon"/>
    <s v="Harry"/>
    <s v="Male"/>
    <n v="70"/>
    <n v="26853"/>
    <x v="4"/>
    <s v="Harry"/>
    <n v="1093389"/>
    <n v="24297.533333333333"/>
    <n v="45"/>
    <m/>
    <m/>
    <m/>
    <m/>
    <m/>
  </r>
  <r>
    <d v="2022-06-08T00:00:00"/>
    <x v="4"/>
    <x v="1"/>
    <x v="0"/>
    <s v="Toyota"/>
    <s v="Camry"/>
    <s v="Helena"/>
    <s v="Male"/>
    <n v="68"/>
    <n v="24653"/>
    <x v="2"/>
    <s v="Debbie"/>
    <n v="264596"/>
    <n v="26459.599999999999"/>
    <n v="10"/>
    <m/>
    <m/>
    <m/>
    <m/>
    <m/>
  </r>
  <r>
    <d v="2022-03-20T00:00:00"/>
    <x v="5"/>
    <x v="0"/>
    <x v="0"/>
    <s v="Toyota"/>
    <s v="Avalon"/>
    <s v="Harry"/>
    <s v="Female"/>
    <n v="75"/>
    <n v="25247"/>
    <x v="4"/>
    <s v="Laura"/>
    <n v="1315079"/>
    <n v="24353.314814814814"/>
    <n v="54"/>
    <m/>
    <m/>
    <m/>
    <m/>
    <m/>
  </r>
  <r>
    <d v="2022-08-04T00:00:00"/>
    <x v="6"/>
    <x v="2"/>
    <x v="0"/>
    <s v="Honda"/>
    <s v="CR-V"/>
    <s v="Debbie"/>
    <s v="Female"/>
    <n v="28"/>
    <n v="29328"/>
    <x v="5"/>
    <s v="Richard"/>
    <n v="577710"/>
    <n v="26259.545454545456"/>
    <n v="22"/>
    <m/>
    <m/>
    <m/>
    <m/>
    <m/>
  </r>
  <r>
    <d v="2022-11-12T00:00:00"/>
    <x v="7"/>
    <x v="0"/>
    <x v="0"/>
    <s v="Honda"/>
    <s v="Odyssey"/>
    <s v="Laura"/>
    <s v="Female"/>
    <n v="34"/>
    <n v="32094"/>
    <x v="6"/>
    <s v="Mary"/>
    <n v="418916"/>
    <n v="23273.111111111109"/>
    <n v="18"/>
    <m/>
    <m/>
    <m/>
    <m/>
    <m/>
  </r>
  <r>
    <d v="2022-11-07T00:00:00"/>
    <x v="7"/>
    <x v="0"/>
    <x v="0"/>
    <s v="Toyota"/>
    <s v="Camry"/>
    <s v="Miguel"/>
    <s v="Male"/>
    <n v="39"/>
    <n v="29206"/>
    <x v="1"/>
    <s v="Sarah"/>
    <n v="414940"/>
    <n v="25933.75"/>
    <n v="16"/>
    <m/>
    <m/>
    <m/>
    <m/>
    <m/>
  </r>
  <r>
    <d v="2022-11-02T00:00:00"/>
    <x v="7"/>
    <x v="0"/>
    <x v="0"/>
    <s v="Toyota"/>
    <s v="Avalon"/>
    <s v="Arthur"/>
    <s v="Female"/>
    <n v="27"/>
    <n v="27003"/>
    <x v="0"/>
    <s v="Jill"/>
    <n v="274731"/>
    <n v="24975.545454545456"/>
    <n v="11"/>
    <m/>
    <m/>
    <m/>
    <m/>
    <m/>
  </r>
  <r>
    <d v="2022-12-24T00:00:00"/>
    <x v="0"/>
    <x v="1"/>
    <x v="0"/>
    <s v="Toyota"/>
    <s v="Camry"/>
    <s v="Richard"/>
    <s v="Female"/>
    <n v="64"/>
    <n v="26659"/>
    <x v="7"/>
    <s v="Larry"/>
    <n v="304558"/>
    <n v="25379.833333333332"/>
    <n v="12"/>
    <m/>
    <m/>
    <m/>
    <m/>
    <m/>
  </r>
  <r>
    <d v="2022-04-17T00:00:00"/>
    <x v="2"/>
    <x v="0"/>
    <x v="0"/>
    <s v="Honda"/>
    <s v="CR-V"/>
    <s v="Miguel"/>
    <s v="Male"/>
    <n v="34"/>
    <n v="29619"/>
    <x v="1"/>
    <s v="Lou"/>
    <n v="285596"/>
    <n v="25963.272727272728"/>
    <n v="11"/>
    <m/>
    <m/>
    <m/>
    <m/>
    <m/>
  </r>
  <r>
    <d v="2022-06-11T00:00:00"/>
    <x v="4"/>
    <x v="0"/>
    <x v="0"/>
    <s v="Toyota"/>
    <s v="Camry"/>
    <s v="Harry"/>
    <s v="Female"/>
    <n v="59"/>
    <n v="29299"/>
    <x v="4"/>
    <s v="Tina"/>
    <n v="174276"/>
    <n v="24896.571428571428"/>
    <n v="7"/>
    <m/>
    <m/>
    <m/>
    <m/>
    <m/>
  </r>
  <r>
    <d v="2022-02-28T00:00:00"/>
    <x v="8"/>
    <x v="1"/>
    <x v="1"/>
    <s v="Honda"/>
    <s v="CR-V"/>
    <s v="Bill"/>
    <s v="Female"/>
    <n v="47"/>
    <n v="16370"/>
    <x v="3"/>
    <m/>
    <m/>
    <m/>
    <m/>
    <m/>
    <m/>
    <m/>
    <m/>
    <m/>
  </r>
  <r>
    <d v="2022-03-01T00:00:00"/>
    <x v="5"/>
    <x v="0"/>
    <x v="0"/>
    <s v="Honda"/>
    <s v="Odyssey"/>
    <s v="Mary"/>
    <s v="Male"/>
    <n v="28"/>
    <n v="33102"/>
    <x v="8"/>
    <m/>
    <m/>
    <m/>
    <m/>
    <m/>
    <m/>
    <m/>
    <m/>
    <m/>
  </r>
  <r>
    <d v="2022-12-04T00:00:00"/>
    <x v="0"/>
    <x v="0"/>
    <x v="1"/>
    <s v="Honda"/>
    <s v="CR-V"/>
    <s v="Miguel"/>
    <s v="Female"/>
    <n v="39"/>
    <n v="13576"/>
    <x v="1"/>
    <m/>
    <m/>
    <m/>
    <m/>
    <m/>
    <m/>
    <m/>
    <m/>
    <m/>
  </r>
  <r>
    <d v="2022-02-01T00:00:00"/>
    <x v="8"/>
    <x v="0"/>
    <x v="0"/>
    <s v="Honda"/>
    <s v="CR-V"/>
    <s v="Mary"/>
    <s v="Female"/>
    <n v="71"/>
    <n v="26318"/>
    <x v="8"/>
    <m/>
    <m/>
    <m/>
    <m/>
    <m/>
    <m/>
    <m/>
    <m/>
    <m/>
  </r>
  <r>
    <d v="2022-10-11T00:00:00"/>
    <x v="9"/>
    <x v="1"/>
    <x v="0"/>
    <s v="Toyota"/>
    <s v="Camry"/>
    <s v="Sarah"/>
    <s v="Female"/>
    <n v="27"/>
    <n v="28728"/>
    <x v="9"/>
    <m/>
    <m/>
    <m/>
    <m/>
    <m/>
    <m/>
    <m/>
    <m/>
    <m/>
  </r>
  <r>
    <d v="2022-09-05T00:00:00"/>
    <x v="3"/>
    <x v="0"/>
    <x v="0"/>
    <s v="Toyota"/>
    <s v="Camry"/>
    <s v="Miguel"/>
    <s v="Male"/>
    <n v="46"/>
    <n v="25524"/>
    <x v="1"/>
    <m/>
    <m/>
    <m/>
    <m/>
    <m/>
    <m/>
    <m/>
    <m/>
    <m/>
  </r>
  <r>
    <d v="2022-09-24T00:00:00"/>
    <x v="3"/>
    <x v="1"/>
    <x v="0"/>
    <s v="Ford"/>
    <s v="Escape"/>
    <s v="Helena"/>
    <s v="Male"/>
    <n v="69"/>
    <n v="27277"/>
    <x v="2"/>
    <m/>
    <m/>
    <m/>
    <m/>
    <m/>
    <m/>
    <m/>
    <m/>
    <m/>
  </r>
  <r>
    <d v="2022-01-15T00:00:00"/>
    <x v="10"/>
    <x v="0"/>
    <x v="0"/>
    <s v="Toyota"/>
    <s v="Camry"/>
    <s v="Harry"/>
    <s v="Female"/>
    <n v="55"/>
    <n v="28565"/>
    <x v="4"/>
    <m/>
    <m/>
    <m/>
    <m/>
    <m/>
    <m/>
    <m/>
    <m/>
    <m/>
  </r>
  <r>
    <d v="2022-12-27T00:00:00"/>
    <x v="0"/>
    <x v="2"/>
    <x v="0"/>
    <s v="Honda"/>
    <s v="CR-V"/>
    <s v="Jill"/>
    <s v="Female"/>
    <n v="34"/>
    <n v="25184"/>
    <x v="10"/>
    <m/>
    <m/>
    <m/>
    <m/>
    <m/>
    <m/>
    <m/>
    <m/>
    <m/>
  </r>
  <r>
    <d v="2022-09-18T00:00:00"/>
    <x v="3"/>
    <x v="0"/>
    <x v="1"/>
    <s v="Honda"/>
    <s v="Civic"/>
    <s v="Harry"/>
    <s v="Male"/>
    <n v="47"/>
    <n v="16267"/>
    <x v="4"/>
    <m/>
    <m/>
    <m/>
    <m/>
    <m/>
    <m/>
    <m/>
    <m/>
    <m/>
  </r>
  <r>
    <d v="2022-08-25T00:00:00"/>
    <x v="6"/>
    <x v="2"/>
    <x v="0"/>
    <s v="Ford"/>
    <s v="Explorer"/>
    <s v="Helena"/>
    <s v="Female"/>
    <n v="68"/>
    <n v="31305"/>
    <x v="2"/>
    <m/>
    <m/>
    <m/>
    <m/>
    <m/>
    <m/>
    <m/>
    <m/>
    <m/>
  </r>
  <r>
    <d v="2022-04-04T00:00:00"/>
    <x v="2"/>
    <x v="1"/>
    <x v="1"/>
    <s v="Ford"/>
    <s v="Escape"/>
    <s v="Helena"/>
    <s v="Male"/>
    <n v="60"/>
    <n v="17951"/>
    <x v="2"/>
    <m/>
    <m/>
    <m/>
    <m/>
    <m/>
    <m/>
    <m/>
    <m/>
    <m/>
  </r>
  <r>
    <d v="2022-11-30T00:00:00"/>
    <x v="7"/>
    <x v="1"/>
    <x v="1"/>
    <s v="Honda"/>
    <s v="Civic"/>
    <s v="Bill"/>
    <s v="Male"/>
    <n v="32"/>
    <n v="16847"/>
    <x v="3"/>
    <m/>
    <m/>
    <m/>
    <m/>
    <m/>
    <m/>
    <m/>
    <m/>
    <m/>
  </r>
  <r>
    <d v="2022-12-07T00:00:00"/>
    <x v="0"/>
    <x v="1"/>
    <x v="0"/>
    <s v="Toyota"/>
    <s v="Avalon"/>
    <s v="Helena"/>
    <s v="Male"/>
    <n v="39"/>
    <n v="26823"/>
    <x v="2"/>
    <m/>
    <m/>
    <m/>
    <m/>
    <m/>
    <m/>
    <m/>
    <m/>
    <m/>
  </r>
  <r>
    <d v="2022-04-04T00:00:00"/>
    <x v="2"/>
    <x v="0"/>
    <x v="0"/>
    <s v="Toyota"/>
    <s v="Camry"/>
    <s v="Laura"/>
    <s v="Female"/>
    <n v="42"/>
    <n v="27002"/>
    <x v="6"/>
    <m/>
    <m/>
    <m/>
    <m/>
    <m/>
    <m/>
    <m/>
    <m/>
    <m/>
  </r>
  <r>
    <d v="2022-11-21T00:00:00"/>
    <x v="7"/>
    <x v="0"/>
    <x v="1"/>
    <s v="Honda"/>
    <s v="Civic"/>
    <s v="Arthur"/>
    <s v="Male"/>
    <n v="51"/>
    <n v="19826"/>
    <x v="0"/>
    <m/>
    <m/>
    <m/>
    <m/>
    <m/>
    <m/>
    <m/>
    <m/>
    <m/>
  </r>
  <r>
    <d v="2022-09-06T00:00:00"/>
    <x v="3"/>
    <x v="1"/>
    <x v="0"/>
    <s v="Toyota"/>
    <s v="Avalon"/>
    <s v="Helena"/>
    <s v="Male"/>
    <n v="55"/>
    <n v="28799"/>
    <x v="2"/>
    <m/>
    <m/>
    <m/>
    <m/>
    <m/>
    <m/>
    <m/>
    <m/>
    <m/>
  </r>
  <r>
    <d v="2022-09-17T00:00:00"/>
    <x v="3"/>
    <x v="0"/>
    <x v="0"/>
    <s v="Toyota"/>
    <s v="Camry"/>
    <s v="Laura"/>
    <s v="Female"/>
    <n v="73"/>
    <n v="28477"/>
    <x v="6"/>
    <m/>
    <m/>
    <m/>
    <m/>
    <m/>
    <m/>
    <m/>
    <m/>
    <m/>
  </r>
  <r>
    <d v="2022-12-04T00:00:00"/>
    <x v="0"/>
    <x v="1"/>
    <x v="0"/>
    <s v="Honda"/>
    <s v="Civic"/>
    <s v="Bill"/>
    <s v="Male"/>
    <n v="53"/>
    <n v="20533"/>
    <x v="3"/>
    <m/>
    <m/>
    <m/>
    <m/>
    <m/>
    <m/>
    <m/>
    <m/>
    <m/>
  </r>
  <r>
    <d v="2022-11-22T00:00:00"/>
    <x v="7"/>
    <x v="0"/>
    <x v="0"/>
    <s v="Toyota"/>
    <s v="Avalon"/>
    <s v="Arthur"/>
    <s v="Female"/>
    <n v="22"/>
    <n v="24136"/>
    <x v="0"/>
    <m/>
    <m/>
    <m/>
    <m/>
    <m/>
    <m/>
    <m/>
    <m/>
    <m/>
  </r>
  <r>
    <d v="2022-12-10T00:00:00"/>
    <x v="0"/>
    <x v="1"/>
    <x v="0"/>
    <s v="Honda"/>
    <s v="Civic"/>
    <s v="Bill"/>
    <s v="Female"/>
    <n v="43"/>
    <n v="18796"/>
    <x v="3"/>
    <m/>
    <m/>
    <m/>
    <m/>
    <m/>
    <m/>
    <m/>
    <m/>
    <m/>
  </r>
  <r>
    <d v="2022-09-13T00:00:00"/>
    <x v="3"/>
    <x v="0"/>
    <x v="0"/>
    <s v="Honda"/>
    <s v="Odyssey"/>
    <s v="Mary"/>
    <s v="Male"/>
    <n v="75"/>
    <n v="34891"/>
    <x v="8"/>
    <m/>
    <m/>
    <m/>
    <m/>
    <m/>
    <m/>
    <m/>
    <m/>
    <m/>
  </r>
  <r>
    <d v="2022-12-14T00:00:00"/>
    <x v="0"/>
    <x v="0"/>
    <x v="1"/>
    <s v="Honda"/>
    <s v="Odyssey"/>
    <s v="Arthur"/>
    <s v="Female"/>
    <n v="38"/>
    <n v="21974"/>
    <x v="0"/>
    <m/>
    <m/>
    <m/>
    <m/>
    <m/>
    <m/>
    <m/>
    <m/>
    <m/>
  </r>
  <r>
    <d v="2022-09-16T00:00:00"/>
    <x v="3"/>
    <x v="0"/>
    <x v="0"/>
    <s v="Toyota"/>
    <s v="Avalon"/>
    <s v="Arthur"/>
    <s v="Female"/>
    <n v="48"/>
    <n v="24919"/>
    <x v="0"/>
    <m/>
    <m/>
    <m/>
    <m/>
    <m/>
    <m/>
    <m/>
    <m/>
    <m/>
  </r>
  <r>
    <d v="2022-04-25T00:00:00"/>
    <x v="2"/>
    <x v="0"/>
    <x v="1"/>
    <s v="Honda"/>
    <s v="Odyssey"/>
    <s v="Harry"/>
    <s v="Female"/>
    <n v="59"/>
    <n v="24939"/>
    <x v="4"/>
    <m/>
    <m/>
    <m/>
    <m/>
    <m/>
    <m/>
    <m/>
    <m/>
    <m/>
  </r>
  <r>
    <d v="2022-09-04T00:00:00"/>
    <x v="3"/>
    <x v="0"/>
    <x v="0"/>
    <s v="Toyota"/>
    <s v="Camry"/>
    <s v="Miguel"/>
    <s v="Female"/>
    <n v="67"/>
    <n v="24296"/>
    <x v="1"/>
    <m/>
    <m/>
    <m/>
    <m/>
    <m/>
    <m/>
    <m/>
    <m/>
    <m/>
  </r>
  <r>
    <d v="2022-09-02T00:00:00"/>
    <x v="3"/>
    <x v="2"/>
    <x v="0"/>
    <s v="Honda"/>
    <s v="Odyssey"/>
    <s v="Debbie"/>
    <s v="Female"/>
    <n v="36"/>
    <n v="30293"/>
    <x v="5"/>
    <m/>
    <m/>
    <m/>
    <m/>
    <m/>
    <m/>
    <m/>
    <m/>
    <m/>
  </r>
  <r>
    <d v="2022-12-04T00:00:00"/>
    <x v="0"/>
    <x v="1"/>
    <x v="0"/>
    <s v="Honda"/>
    <s v="CR-V"/>
    <s v="Helena"/>
    <s v="Female"/>
    <n v="39"/>
    <n v="26315"/>
    <x v="2"/>
    <m/>
    <m/>
    <m/>
    <m/>
    <m/>
    <m/>
    <m/>
    <m/>
    <m/>
  </r>
  <r>
    <d v="2022-06-03T00:00:00"/>
    <x v="4"/>
    <x v="1"/>
    <x v="0"/>
    <s v="Honda"/>
    <s v="Civic"/>
    <s v="Helena"/>
    <s v="Female"/>
    <n v="65"/>
    <n v="18672"/>
    <x v="2"/>
    <m/>
    <m/>
    <m/>
    <m/>
    <m/>
    <m/>
    <m/>
    <m/>
    <m/>
  </r>
  <r>
    <d v="2022-01-30T00:00:00"/>
    <x v="10"/>
    <x v="0"/>
    <x v="1"/>
    <s v="Honda"/>
    <s v="Civic"/>
    <s v="Harry"/>
    <s v="Female"/>
    <n v="36"/>
    <n v="11483"/>
    <x v="4"/>
    <m/>
    <m/>
    <m/>
    <m/>
    <m/>
    <m/>
    <m/>
    <m/>
    <m/>
  </r>
  <r>
    <d v="2022-06-16T00:00:00"/>
    <x v="4"/>
    <x v="1"/>
    <x v="0"/>
    <s v="Honda"/>
    <s v="Odyssey"/>
    <s v="Helena"/>
    <s v="Female"/>
    <n v="49"/>
    <n v="33310"/>
    <x v="2"/>
    <m/>
    <m/>
    <m/>
    <m/>
    <m/>
    <m/>
    <m/>
    <m/>
    <m/>
  </r>
  <r>
    <d v="2022-12-08T00:00:00"/>
    <x v="0"/>
    <x v="1"/>
    <x v="0"/>
    <s v="Ford"/>
    <s v="Explorer"/>
    <s v="Helena"/>
    <s v="Female"/>
    <n v="41"/>
    <n v="28132"/>
    <x v="2"/>
    <m/>
    <m/>
    <m/>
    <m/>
    <m/>
    <m/>
    <m/>
    <m/>
    <m/>
  </r>
  <r>
    <d v="2022-12-08T00:00:00"/>
    <x v="0"/>
    <x v="0"/>
    <x v="0"/>
    <s v="Ford"/>
    <s v="Explorer"/>
    <s v="Miguel"/>
    <s v="Male"/>
    <n v="54"/>
    <n v="27252"/>
    <x v="1"/>
    <m/>
    <m/>
    <m/>
    <m/>
    <m/>
    <m/>
    <m/>
    <m/>
    <m/>
  </r>
  <r>
    <d v="2022-11-23T00:00:00"/>
    <x v="7"/>
    <x v="2"/>
    <x v="0"/>
    <s v="Toyota"/>
    <s v="Avalon"/>
    <s v="Arthur"/>
    <s v="Male"/>
    <n v="73"/>
    <n v="26202"/>
    <x v="0"/>
    <m/>
    <m/>
    <m/>
    <m/>
    <m/>
    <m/>
    <m/>
    <m/>
    <m/>
  </r>
  <r>
    <d v="2022-11-12T00:00:00"/>
    <x v="7"/>
    <x v="1"/>
    <x v="0"/>
    <s v="Honda"/>
    <s v="CR-V"/>
    <s v="Helena"/>
    <s v="Female"/>
    <n v="68"/>
    <n v="27864"/>
    <x v="2"/>
    <m/>
    <m/>
    <m/>
    <m/>
    <m/>
    <m/>
    <m/>
    <m/>
    <m/>
  </r>
  <r>
    <d v="2022-06-19T00:00:00"/>
    <x v="4"/>
    <x v="0"/>
    <x v="0"/>
    <s v="Ford"/>
    <s v="Escape"/>
    <s v="Arthur"/>
    <s v="Female"/>
    <n v="34"/>
    <n v="26336"/>
    <x v="0"/>
    <m/>
    <m/>
    <m/>
    <m/>
    <m/>
    <m/>
    <m/>
    <m/>
    <m/>
  </r>
  <r>
    <d v="2022-09-09T00:00:00"/>
    <x v="3"/>
    <x v="2"/>
    <x v="0"/>
    <s v="Toyota"/>
    <s v="Camry"/>
    <s v="Jill"/>
    <s v="Female"/>
    <n v="32"/>
    <n v="24643"/>
    <x v="10"/>
    <m/>
    <m/>
    <m/>
    <m/>
    <m/>
    <m/>
    <m/>
    <m/>
    <m/>
  </r>
  <r>
    <d v="2022-11-05T00:00:00"/>
    <x v="7"/>
    <x v="0"/>
    <x v="0"/>
    <s v="Ford"/>
    <s v="Explorer"/>
    <s v="Arthur"/>
    <s v="Male"/>
    <n v="35"/>
    <n v="31000"/>
    <x v="0"/>
    <m/>
    <m/>
    <m/>
    <m/>
    <m/>
    <m/>
    <m/>
    <m/>
    <m/>
  </r>
  <r>
    <d v="2022-10-11T00:00:00"/>
    <x v="9"/>
    <x v="1"/>
    <x v="0"/>
    <s v="Honda"/>
    <s v="Odyssey"/>
    <s v="Sarah"/>
    <s v="Female"/>
    <n v="60"/>
    <n v="32673"/>
    <x v="9"/>
    <m/>
    <m/>
    <m/>
    <m/>
    <m/>
    <m/>
    <m/>
    <m/>
    <m/>
  </r>
  <r>
    <d v="2022-10-30T00:00:00"/>
    <x v="9"/>
    <x v="1"/>
    <x v="0"/>
    <s v="Toyota"/>
    <s v="Avalon"/>
    <s v="Bill"/>
    <s v="Female"/>
    <n v="57"/>
    <n v="27186"/>
    <x v="3"/>
    <m/>
    <m/>
    <m/>
    <m/>
    <m/>
    <m/>
    <m/>
    <m/>
    <m/>
  </r>
  <r>
    <d v="2022-10-18T00:00:00"/>
    <x v="9"/>
    <x v="0"/>
    <x v="1"/>
    <s v="Ford"/>
    <s v="Escape"/>
    <s v="Arthur"/>
    <s v="Female"/>
    <n v="58"/>
    <n v="11145"/>
    <x v="0"/>
    <m/>
    <m/>
    <m/>
    <m/>
    <m/>
    <m/>
    <m/>
    <m/>
    <m/>
  </r>
  <r>
    <d v="2022-10-21T00:00:00"/>
    <x v="9"/>
    <x v="0"/>
    <x v="1"/>
    <s v="Honda"/>
    <s v="CR-V"/>
    <s v="Laura"/>
    <s v="Female"/>
    <n v="44"/>
    <n v="13756"/>
    <x v="6"/>
    <m/>
    <m/>
    <m/>
    <m/>
    <m/>
    <m/>
    <m/>
    <m/>
    <m/>
  </r>
  <r>
    <d v="2022-11-06T00:00:00"/>
    <x v="7"/>
    <x v="1"/>
    <x v="0"/>
    <s v="Toyota"/>
    <s v="Avalon"/>
    <s v="Larry"/>
    <s v="Female"/>
    <n v="49"/>
    <n v="27754"/>
    <x v="11"/>
    <m/>
    <m/>
    <m/>
    <m/>
    <m/>
    <m/>
    <m/>
    <m/>
    <m/>
  </r>
  <r>
    <d v="2022-05-27T00:00:00"/>
    <x v="11"/>
    <x v="0"/>
    <x v="0"/>
    <s v="Honda"/>
    <s v="Odyssey"/>
    <s v="Arthur"/>
    <s v="Female"/>
    <n v="72"/>
    <n v="32846"/>
    <x v="0"/>
    <m/>
    <m/>
    <m/>
    <m/>
    <m/>
    <m/>
    <m/>
    <m/>
    <m/>
  </r>
  <r>
    <d v="2022-11-19T00:00:00"/>
    <x v="7"/>
    <x v="1"/>
    <x v="0"/>
    <s v="Toyota"/>
    <s v="Camry"/>
    <s v="Richard"/>
    <s v="Male"/>
    <n v="35"/>
    <n v="26324"/>
    <x v="7"/>
    <m/>
    <m/>
    <m/>
    <m/>
    <m/>
    <m/>
    <m/>
    <m/>
    <m/>
  </r>
  <r>
    <d v="2022-03-10T00:00:00"/>
    <x v="5"/>
    <x v="0"/>
    <x v="0"/>
    <s v="Honda"/>
    <s v="Odyssey"/>
    <s v="Mary"/>
    <s v="Female"/>
    <n v="73"/>
    <n v="31810"/>
    <x v="8"/>
    <m/>
    <m/>
    <m/>
    <m/>
    <m/>
    <m/>
    <m/>
    <m/>
    <m/>
  </r>
  <r>
    <d v="2022-11-08T00:00:00"/>
    <x v="7"/>
    <x v="1"/>
    <x v="0"/>
    <s v="Honda"/>
    <s v="Civic"/>
    <s v="Bill"/>
    <s v="Female"/>
    <n v="29"/>
    <n v="19630"/>
    <x v="3"/>
    <m/>
    <m/>
    <m/>
    <m/>
    <m/>
    <m/>
    <m/>
    <m/>
    <m/>
  </r>
  <r>
    <d v="2022-05-27T00:00:00"/>
    <x v="11"/>
    <x v="1"/>
    <x v="0"/>
    <s v="Honda"/>
    <s v="Odyssey"/>
    <s v="Bill"/>
    <s v="Female"/>
    <n v="41"/>
    <n v="33761"/>
    <x v="3"/>
    <m/>
    <m/>
    <m/>
    <m/>
    <m/>
    <m/>
    <m/>
    <m/>
    <m/>
  </r>
  <r>
    <d v="2022-10-25T00:00:00"/>
    <x v="9"/>
    <x v="0"/>
    <x v="1"/>
    <s v="Ford"/>
    <s v="Escape"/>
    <s v="Mary"/>
    <s v="Female"/>
    <n v="36"/>
    <n v="10189"/>
    <x v="8"/>
    <m/>
    <m/>
    <m/>
    <m/>
    <m/>
    <m/>
    <m/>
    <m/>
    <m/>
  </r>
  <r>
    <d v="2022-04-29T00:00:00"/>
    <x v="2"/>
    <x v="0"/>
    <x v="0"/>
    <s v="Toyota"/>
    <s v="Avalon"/>
    <s v="Laura"/>
    <s v="Male"/>
    <n v="55"/>
    <n v="25933"/>
    <x v="6"/>
    <m/>
    <m/>
    <m/>
    <m/>
    <m/>
    <m/>
    <m/>
    <m/>
    <m/>
  </r>
  <r>
    <d v="2022-10-14T00:00:00"/>
    <x v="9"/>
    <x v="2"/>
    <x v="0"/>
    <s v="Ford"/>
    <s v="Escape"/>
    <s v="Bill"/>
    <s v="Male"/>
    <n v="42"/>
    <n v="28430"/>
    <x v="3"/>
    <m/>
    <m/>
    <m/>
    <m/>
    <m/>
    <m/>
    <m/>
    <m/>
    <m/>
  </r>
  <r>
    <d v="2022-11-10T00:00:00"/>
    <x v="7"/>
    <x v="0"/>
    <x v="0"/>
    <s v="Honda"/>
    <s v="Odyssey"/>
    <s v="Miguel"/>
    <s v="Male"/>
    <n v="59"/>
    <n v="31279"/>
    <x v="1"/>
    <m/>
    <m/>
    <m/>
    <m/>
    <m/>
    <m/>
    <m/>
    <m/>
    <m/>
  </r>
  <r>
    <d v="2022-09-19T00:00:00"/>
    <x v="3"/>
    <x v="0"/>
    <x v="0"/>
    <s v="Toyota"/>
    <s v="Avalon"/>
    <s v="Arthur"/>
    <s v="Male"/>
    <n v="50"/>
    <n v="27760"/>
    <x v="0"/>
    <m/>
    <m/>
    <m/>
    <m/>
    <m/>
    <m/>
    <m/>
    <m/>
    <m/>
  </r>
  <r>
    <d v="2022-08-28T00:00:00"/>
    <x v="6"/>
    <x v="1"/>
    <x v="0"/>
    <s v="Toyota"/>
    <s v="Avalon"/>
    <s v="Helena"/>
    <s v="Male"/>
    <n v="60"/>
    <n v="26088"/>
    <x v="2"/>
    <m/>
    <m/>
    <m/>
    <m/>
    <m/>
    <m/>
    <m/>
    <m/>
    <m/>
  </r>
  <r>
    <d v="2022-11-18T00:00:00"/>
    <x v="7"/>
    <x v="1"/>
    <x v="0"/>
    <s v="Honda"/>
    <s v="Odyssey"/>
    <s v="Helena"/>
    <s v="Male"/>
    <n v="51"/>
    <n v="31515"/>
    <x v="2"/>
    <m/>
    <m/>
    <m/>
    <m/>
    <m/>
    <m/>
    <m/>
    <m/>
    <m/>
  </r>
  <r>
    <d v="2022-11-05T00:00:00"/>
    <x v="7"/>
    <x v="1"/>
    <x v="0"/>
    <s v="Toyota"/>
    <s v="Avalon"/>
    <s v="Richard"/>
    <s v="Female"/>
    <n v="70"/>
    <n v="25822"/>
    <x v="7"/>
    <m/>
    <m/>
    <m/>
    <m/>
    <m/>
    <m/>
    <m/>
    <m/>
    <m/>
  </r>
  <r>
    <d v="2022-07-16T00:00:00"/>
    <x v="1"/>
    <x v="2"/>
    <x v="0"/>
    <s v="Toyota"/>
    <s v="Avalon"/>
    <s v="Lou"/>
    <s v="Male"/>
    <n v="44"/>
    <n v="28537"/>
    <x v="12"/>
    <m/>
    <m/>
    <m/>
    <m/>
    <m/>
    <m/>
    <m/>
    <m/>
    <m/>
  </r>
  <r>
    <d v="2022-11-15T00:00:00"/>
    <x v="7"/>
    <x v="1"/>
    <x v="0"/>
    <s v="Ford"/>
    <s v="Escape"/>
    <s v="Bill"/>
    <s v="Female"/>
    <n v="30"/>
    <n v="26680"/>
    <x v="3"/>
    <m/>
    <m/>
    <m/>
    <m/>
    <m/>
    <m/>
    <m/>
    <m/>
    <m/>
  </r>
  <r>
    <d v="2022-08-24T00:00:00"/>
    <x v="6"/>
    <x v="1"/>
    <x v="0"/>
    <s v="Ford"/>
    <s v="Explorer"/>
    <s v="Bill"/>
    <s v="Female"/>
    <n v="40"/>
    <n v="29336"/>
    <x v="3"/>
    <m/>
    <m/>
    <m/>
    <m/>
    <m/>
    <m/>
    <m/>
    <m/>
    <m/>
  </r>
  <r>
    <d v="2022-09-17T00:00:00"/>
    <x v="3"/>
    <x v="1"/>
    <x v="0"/>
    <s v="Honda"/>
    <s v="Odyssey"/>
    <s v="Sarah"/>
    <s v="Female"/>
    <n v="56"/>
    <n v="34693"/>
    <x v="9"/>
    <m/>
    <m/>
    <m/>
    <m/>
    <m/>
    <m/>
    <m/>
    <m/>
    <m/>
  </r>
  <r>
    <d v="2022-11-27T00:00:00"/>
    <x v="7"/>
    <x v="0"/>
    <x v="0"/>
    <s v="Toyota"/>
    <s v="Camry"/>
    <s v="Arthur"/>
    <s v="Female"/>
    <n v="24"/>
    <n v="28036"/>
    <x v="0"/>
    <m/>
    <m/>
    <m/>
    <m/>
    <m/>
    <m/>
    <m/>
    <m/>
    <m/>
  </r>
  <r>
    <d v="2022-07-15T00:00:00"/>
    <x v="1"/>
    <x v="1"/>
    <x v="0"/>
    <s v="Honda"/>
    <s v="Civic"/>
    <s v="Sarah"/>
    <s v="Female"/>
    <n v="35"/>
    <n v="20303"/>
    <x v="9"/>
    <m/>
    <m/>
    <m/>
    <m/>
    <m/>
    <m/>
    <m/>
    <m/>
    <m/>
  </r>
  <r>
    <d v="2022-12-21T00:00:00"/>
    <x v="0"/>
    <x v="1"/>
    <x v="0"/>
    <s v="Ford"/>
    <s v="Escape"/>
    <s v="Helena"/>
    <s v="Female"/>
    <n v="30"/>
    <n v="29292"/>
    <x v="2"/>
    <m/>
    <m/>
    <m/>
    <m/>
    <m/>
    <m/>
    <m/>
    <m/>
    <m/>
  </r>
  <r>
    <d v="2022-10-10T00:00:00"/>
    <x v="9"/>
    <x v="2"/>
    <x v="0"/>
    <s v="Honda"/>
    <s v="Civic"/>
    <s v="Debbie"/>
    <s v="Female"/>
    <n v="44"/>
    <n v="18908"/>
    <x v="5"/>
    <m/>
    <m/>
    <m/>
    <m/>
    <m/>
    <m/>
    <m/>
    <m/>
    <m/>
  </r>
  <r>
    <d v="2022-04-20T00:00:00"/>
    <x v="2"/>
    <x v="0"/>
    <x v="1"/>
    <s v="Honda"/>
    <s v="Odyssey"/>
    <s v="Mary"/>
    <s v="Female"/>
    <n v="52"/>
    <n v="22583"/>
    <x v="8"/>
    <m/>
    <m/>
    <m/>
    <m/>
    <m/>
    <m/>
    <m/>
    <m/>
    <m/>
  </r>
  <r>
    <d v="2022-05-30T00:00:00"/>
    <x v="11"/>
    <x v="0"/>
    <x v="1"/>
    <s v="Ford"/>
    <s v="Explorer"/>
    <s v="Laura"/>
    <s v="Female"/>
    <n v="48"/>
    <n v="18460"/>
    <x v="6"/>
    <m/>
    <m/>
    <m/>
    <m/>
    <m/>
    <m/>
    <m/>
    <m/>
    <m/>
  </r>
  <r>
    <d v="2022-12-26T00:00:00"/>
    <x v="0"/>
    <x v="0"/>
    <x v="1"/>
    <s v="Honda"/>
    <s v="Civic"/>
    <s v="Mary"/>
    <s v="Female"/>
    <n v="68"/>
    <n v="15630"/>
    <x v="8"/>
    <m/>
    <m/>
    <m/>
    <m/>
    <m/>
    <m/>
    <m/>
    <m/>
    <m/>
  </r>
  <r>
    <d v="2022-06-11T00:00:00"/>
    <x v="4"/>
    <x v="0"/>
    <x v="1"/>
    <s v="Honda"/>
    <s v="CR-V"/>
    <s v="Laura"/>
    <s v="Female"/>
    <n v="62"/>
    <n v="13477"/>
    <x v="6"/>
    <m/>
    <m/>
    <m/>
    <m/>
    <m/>
    <m/>
    <m/>
    <m/>
    <m/>
  </r>
  <r>
    <d v="2022-06-11T00:00:00"/>
    <x v="4"/>
    <x v="0"/>
    <x v="0"/>
    <s v="Toyota"/>
    <s v="Camry"/>
    <s v="Harry"/>
    <s v="Male"/>
    <n v="50"/>
    <n v="29497"/>
    <x v="4"/>
    <m/>
    <m/>
    <m/>
    <m/>
    <m/>
    <m/>
    <m/>
    <m/>
    <m/>
  </r>
  <r>
    <d v="2022-03-12T00:00:00"/>
    <x v="5"/>
    <x v="1"/>
    <x v="0"/>
    <s v="Toyota"/>
    <s v="Camry"/>
    <s v="Sarah"/>
    <s v="Female"/>
    <n v="59"/>
    <n v="26239"/>
    <x v="9"/>
    <m/>
    <m/>
    <m/>
    <m/>
    <m/>
    <m/>
    <m/>
    <m/>
    <m/>
  </r>
  <r>
    <d v="2022-06-16T00:00:00"/>
    <x v="4"/>
    <x v="0"/>
    <x v="0"/>
    <s v="Ford"/>
    <s v="Explorer"/>
    <s v="Arthur"/>
    <s v="Female"/>
    <n v="30"/>
    <n v="27189"/>
    <x v="0"/>
    <m/>
    <m/>
    <m/>
    <m/>
    <m/>
    <m/>
    <m/>
    <m/>
    <m/>
  </r>
  <r>
    <d v="2022-05-10T00:00:00"/>
    <x v="11"/>
    <x v="0"/>
    <x v="0"/>
    <s v="Honda"/>
    <s v="Civic"/>
    <s v="Arthur"/>
    <s v="Female"/>
    <n v="29"/>
    <n v="18404"/>
    <x v="0"/>
    <m/>
    <m/>
    <m/>
    <m/>
    <m/>
    <m/>
    <m/>
    <m/>
    <m/>
  </r>
  <r>
    <d v="2022-09-16T00:00:00"/>
    <x v="3"/>
    <x v="0"/>
    <x v="1"/>
    <s v="Honda"/>
    <s v="Civic"/>
    <s v="Harry"/>
    <s v="Male"/>
    <n v="59"/>
    <n v="10683"/>
    <x v="4"/>
    <m/>
    <m/>
    <m/>
    <m/>
    <m/>
    <m/>
    <m/>
    <m/>
    <m/>
  </r>
  <r>
    <d v="2022-11-04T00:00:00"/>
    <x v="7"/>
    <x v="1"/>
    <x v="0"/>
    <s v="Ford"/>
    <s v="Escape"/>
    <s v="Bill"/>
    <s v="Male"/>
    <n v="29"/>
    <n v="27909"/>
    <x v="3"/>
    <m/>
    <m/>
    <m/>
    <m/>
    <m/>
    <m/>
    <m/>
    <m/>
    <m/>
  </r>
  <r>
    <d v="2022-11-05T00:00:00"/>
    <x v="7"/>
    <x v="0"/>
    <x v="1"/>
    <s v="Honda"/>
    <s v="Civic"/>
    <s v="Harry"/>
    <s v="Female"/>
    <n v="57"/>
    <n v="10690"/>
    <x v="4"/>
    <m/>
    <m/>
    <m/>
    <m/>
    <m/>
    <m/>
    <m/>
    <m/>
    <m/>
  </r>
  <r>
    <d v="2022-08-26T00:00:00"/>
    <x v="6"/>
    <x v="2"/>
    <x v="0"/>
    <s v="Ford"/>
    <s v="Explorer"/>
    <s v="Lou"/>
    <s v="Female"/>
    <n v="30"/>
    <n v="31578"/>
    <x v="12"/>
    <m/>
    <m/>
    <m/>
    <m/>
    <m/>
    <m/>
    <m/>
    <m/>
    <m/>
  </r>
  <r>
    <d v="2022-12-25T00:00:00"/>
    <x v="0"/>
    <x v="0"/>
    <x v="0"/>
    <s v="Honda"/>
    <s v="Civic"/>
    <s v="Laura"/>
    <s v="Female"/>
    <n v="38"/>
    <n v="17327"/>
    <x v="6"/>
    <m/>
    <m/>
    <m/>
    <m/>
    <m/>
    <m/>
    <m/>
    <m/>
    <m/>
  </r>
  <r>
    <d v="2022-07-15T00:00:00"/>
    <x v="1"/>
    <x v="0"/>
    <x v="0"/>
    <s v="Toyota"/>
    <s v="Avalon"/>
    <s v="Arthur"/>
    <s v="Male"/>
    <n v="53"/>
    <n v="25580"/>
    <x v="0"/>
    <m/>
    <m/>
    <m/>
    <m/>
    <m/>
    <m/>
    <m/>
    <m/>
    <m/>
  </r>
  <r>
    <d v="2022-04-14T00:00:00"/>
    <x v="2"/>
    <x v="1"/>
    <x v="0"/>
    <s v="Ford"/>
    <s v="Escape"/>
    <s v="Helena"/>
    <s v="Female"/>
    <n v="23"/>
    <n v="29112"/>
    <x v="2"/>
    <m/>
    <m/>
    <m/>
    <m/>
    <m/>
    <m/>
    <m/>
    <m/>
    <m/>
  </r>
  <r>
    <d v="2022-09-07T00:00:00"/>
    <x v="3"/>
    <x v="1"/>
    <x v="0"/>
    <s v="Ford"/>
    <s v="Escape"/>
    <s v="Richard"/>
    <s v="Female"/>
    <n v="65"/>
    <n v="26422"/>
    <x v="7"/>
    <m/>
    <m/>
    <m/>
    <m/>
    <m/>
    <m/>
    <m/>
    <m/>
    <m/>
  </r>
  <r>
    <d v="2022-12-04T00:00:00"/>
    <x v="0"/>
    <x v="0"/>
    <x v="0"/>
    <s v="Honda"/>
    <s v="CR-V"/>
    <s v="Arthur"/>
    <s v="Male"/>
    <n v="71"/>
    <n v="29911"/>
    <x v="0"/>
    <m/>
    <m/>
    <m/>
    <m/>
    <m/>
    <m/>
    <m/>
    <m/>
    <m/>
  </r>
  <r>
    <d v="2022-06-08T00:00:00"/>
    <x v="4"/>
    <x v="2"/>
    <x v="0"/>
    <s v="Honda"/>
    <s v="Civic"/>
    <s v="Tina"/>
    <s v="Male"/>
    <n v="44"/>
    <n v="19643"/>
    <x v="13"/>
    <m/>
    <m/>
    <m/>
    <m/>
    <m/>
    <m/>
    <m/>
    <m/>
    <m/>
  </r>
  <r>
    <d v="2022-03-20T00:00:00"/>
    <x v="5"/>
    <x v="1"/>
    <x v="1"/>
    <s v="Honda"/>
    <s v="Odyssey"/>
    <s v="Helena"/>
    <s v="Male"/>
    <n v="72"/>
    <n v="17880"/>
    <x v="2"/>
    <m/>
    <m/>
    <m/>
    <m/>
    <m/>
    <m/>
    <m/>
    <m/>
    <m/>
  </r>
  <r>
    <d v="2022-08-04T00:00:00"/>
    <x v="6"/>
    <x v="0"/>
    <x v="0"/>
    <s v="Toyota"/>
    <s v="Avalon"/>
    <s v="Arthur"/>
    <s v="Female"/>
    <n v="59"/>
    <n v="25769"/>
    <x v="0"/>
    <m/>
    <m/>
    <m/>
    <m/>
    <m/>
    <m/>
    <m/>
    <m/>
    <m/>
  </r>
  <r>
    <d v="2022-11-12T00:00:00"/>
    <x v="7"/>
    <x v="0"/>
    <x v="0"/>
    <s v="Toyota"/>
    <s v="Camry"/>
    <s v="Harry"/>
    <s v="Female"/>
    <n v="56"/>
    <n v="29206"/>
    <x v="4"/>
    <m/>
    <m/>
    <m/>
    <m/>
    <m/>
    <m/>
    <m/>
    <m/>
    <m/>
  </r>
  <r>
    <d v="2022-11-07T00:00:00"/>
    <x v="7"/>
    <x v="0"/>
    <x v="0"/>
    <s v="Toyota"/>
    <s v="Avalon"/>
    <s v="Harry"/>
    <s v="Female"/>
    <n v="52"/>
    <n v="28593"/>
    <x v="4"/>
    <m/>
    <m/>
    <m/>
    <m/>
    <m/>
    <m/>
    <m/>
    <m/>
    <m/>
  </r>
  <r>
    <d v="2022-11-02T00:00:00"/>
    <x v="7"/>
    <x v="1"/>
    <x v="0"/>
    <s v="Honda"/>
    <s v="Odyssey"/>
    <s v="Richard"/>
    <s v="Female"/>
    <n v="62"/>
    <n v="32241"/>
    <x v="7"/>
    <m/>
    <m/>
    <m/>
    <m/>
    <m/>
    <m/>
    <m/>
    <m/>
    <m/>
  </r>
  <r>
    <d v="2022-12-24T00:00:00"/>
    <x v="0"/>
    <x v="0"/>
    <x v="0"/>
    <s v="Honda"/>
    <s v="Civic"/>
    <s v="Laura"/>
    <s v="Male"/>
    <n v="33"/>
    <n v="20482"/>
    <x v="6"/>
    <m/>
    <m/>
    <m/>
    <m/>
    <m/>
    <m/>
    <m/>
    <m/>
    <m/>
  </r>
  <r>
    <d v="2022-04-17T00:00:00"/>
    <x v="2"/>
    <x v="1"/>
    <x v="0"/>
    <s v="Ford"/>
    <s v="Escape"/>
    <s v="Helena"/>
    <s v="Female"/>
    <n v="25"/>
    <n v="28581"/>
    <x v="2"/>
    <m/>
    <m/>
    <m/>
    <m/>
    <m/>
    <m/>
    <m/>
    <m/>
    <m/>
  </r>
  <r>
    <d v="2022-06-11T00:00:00"/>
    <x v="4"/>
    <x v="0"/>
    <x v="1"/>
    <s v="Honda"/>
    <s v="CR-V"/>
    <s v="Harry"/>
    <s v="Female"/>
    <n v="25"/>
    <n v="10507"/>
    <x v="4"/>
    <m/>
    <m/>
    <m/>
    <m/>
    <m/>
    <m/>
    <m/>
    <m/>
    <m/>
  </r>
  <r>
    <d v="2022-02-28T00:00:00"/>
    <x v="8"/>
    <x v="1"/>
    <x v="0"/>
    <s v="Ford"/>
    <s v="Explorer"/>
    <s v="Richard"/>
    <s v="Female"/>
    <n v="67"/>
    <n v="29436"/>
    <x v="7"/>
    <m/>
    <m/>
    <m/>
    <m/>
    <m/>
    <m/>
    <m/>
    <m/>
    <m/>
  </r>
  <r>
    <d v="2022-03-01T00:00:00"/>
    <x v="5"/>
    <x v="0"/>
    <x v="1"/>
    <s v="Honda"/>
    <s v="CR-V"/>
    <s v="Mary"/>
    <s v="Female"/>
    <n v="57"/>
    <n v="10413"/>
    <x v="8"/>
    <m/>
    <m/>
    <m/>
    <m/>
    <m/>
    <m/>
    <m/>
    <m/>
    <m/>
  </r>
  <r>
    <d v="2022-12-04T00:00:00"/>
    <x v="0"/>
    <x v="2"/>
    <x v="0"/>
    <s v="Ford"/>
    <s v="Explorer"/>
    <s v="Debbie"/>
    <s v="Female"/>
    <n v="40"/>
    <n v="29844"/>
    <x v="5"/>
    <m/>
    <m/>
    <m/>
    <m/>
    <m/>
    <m/>
    <m/>
    <m/>
    <m/>
  </r>
  <r>
    <d v="2022-02-01T00:00:00"/>
    <x v="8"/>
    <x v="1"/>
    <x v="1"/>
    <s v="Honda"/>
    <s v="Civic"/>
    <s v="Larry"/>
    <s v="Female"/>
    <n v="54"/>
    <n v="15633"/>
    <x v="11"/>
    <m/>
    <m/>
    <m/>
    <m/>
    <m/>
    <m/>
    <m/>
    <m/>
    <m/>
  </r>
  <r>
    <d v="2022-10-11T00:00:00"/>
    <x v="9"/>
    <x v="1"/>
    <x v="0"/>
    <s v="Toyota"/>
    <s v="Avalon"/>
    <s v="Richard"/>
    <s v="Male"/>
    <n v="41"/>
    <n v="24377"/>
    <x v="7"/>
    <m/>
    <m/>
    <m/>
    <m/>
    <m/>
    <m/>
    <m/>
    <m/>
    <m/>
  </r>
  <r>
    <d v="2022-09-05T00:00:00"/>
    <x v="3"/>
    <x v="2"/>
    <x v="0"/>
    <s v="Toyota"/>
    <s v="Camry"/>
    <s v="Helena"/>
    <s v="Female"/>
    <n v="22"/>
    <n v="27668"/>
    <x v="2"/>
    <m/>
    <m/>
    <m/>
    <m/>
    <m/>
    <m/>
    <m/>
    <m/>
    <m/>
  </r>
  <r>
    <d v="2022-09-24T00:00:00"/>
    <x v="3"/>
    <x v="2"/>
    <x v="0"/>
    <s v="Ford"/>
    <s v="Escape"/>
    <s v="Arthur"/>
    <s v="Female"/>
    <n v="47"/>
    <n v="28206"/>
    <x v="0"/>
    <m/>
    <m/>
    <m/>
    <m/>
    <m/>
    <m/>
    <m/>
    <m/>
    <m/>
  </r>
  <r>
    <d v="2022-01-15T00:00:00"/>
    <x v="10"/>
    <x v="1"/>
    <x v="1"/>
    <s v="Ford"/>
    <s v="Explorer"/>
    <s v="Sarah"/>
    <s v="Female"/>
    <n v="72"/>
    <n v="18425"/>
    <x v="9"/>
    <m/>
    <m/>
    <m/>
    <m/>
    <m/>
    <m/>
    <m/>
    <m/>
    <m/>
  </r>
  <r>
    <d v="2022-12-27T00:00:00"/>
    <x v="0"/>
    <x v="0"/>
    <x v="0"/>
    <s v="Toyota"/>
    <s v="Camry"/>
    <s v="Arthur"/>
    <s v="Female"/>
    <n v="64"/>
    <n v="27120"/>
    <x v="0"/>
    <m/>
    <m/>
    <m/>
    <m/>
    <m/>
    <m/>
    <m/>
    <m/>
    <m/>
  </r>
  <r>
    <d v="2022-09-18T00:00:00"/>
    <x v="3"/>
    <x v="1"/>
    <x v="0"/>
    <s v="Toyota"/>
    <s v="Camry"/>
    <s v="Helena"/>
    <s v="Female"/>
    <n v="59"/>
    <n v="26649"/>
    <x v="2"/>
    <m/>
    <m/>
    <m/>
    <m/>
    <m/>
    <m/>
    <m/>
    <m/>
    <m/>
  </r>
  <r>
    <d v="2022-08-25T00:00:00"/>
    <x v="6"/>
    <x v="1"/>
    <x v="0"/>
    <s v="Honda"/>
    <s v="Civic"/>
    <s v="Helena"/>
    <s v="Female"/>
    <n v="67"/>
    <n v="18267"/>
    <x v="2"/>
    <m/>
    <m/>
    <m/>
    <m/>
    <m/>
    <m/>
    <m/>
    <m/>
    <m/>
  </r>
  <r>
    <d v="2022-04-04T00:00:00"/>
    <x v="2"/>
    <x v="0"/>
    <x v="0"/>
    <s v="Toyota"/>
    <s v="Camry"/>
    <s v="Miguel"/>
    <s v="Female"/>
    <n v="25"/>
    <n v="29802"/>
    <x v="1"/>
    <m/>
    <m/>
    <m/>
    <m/>
    <m/>
    <m/>
    <m/>
    <m/>
    <m/>
  </r>
  <r>
    <d v="2022-11-30T00:00:00"/>
    <x v="7"/>
    <x v="0"/>
    <x v="0"/>
    <s v="Honda"/>
    <s v="Civic"/>
    <s v="Arthur"/>
    <s v="Male"/>
    <n v="35"/>
    <n v="17428"/>
    <x v="0"/>
    <m/>
    <m/>
    <m/>
    <m/>
    <m/>
    <m/>
    <m/>
    <m/>
    <m/>
  </r>
  <r>
    <d v="2022-12-07T00:00:00"/>
    <x v="0"/>
    <x v="1"/>
    <x v="0"/>
    <s v="Toyota"/>
    <s v="Avalon"/>
    <s v="Bill"/>
    <s v="Male"/>
    <n v="29"/>
    <n v="28574"/>
    <x v="3"/>
    <m/>
    <m/>
    <m/>
    <m/>
    <m/>
    <m/>
    <m/>
    <m/>
    <m/>
  </r>
  <r>
    <d v="2022-04-04T00:00:00"/>
    <x v="2"/>
    <x v="1"/>
    <x v="1"/>
    <s v="Honda"/>
    <s v="Odyssey"/>
    <s v="Sarah"/>
    <s v="Male"/>
    <n v="34"/>
    <n v="16443"/>
    <x v="9"/>
    <m/>
    <m/>
    <m/>
    <m/>
    <m/>
    <m/>
    <m/>
    <m/>
    <m/>
  </r>
  <r>
    <d v="2022-11-21T00:00:00"/>
    <x v="7"/>
    <x v="2"/>
    <x v="0"/>
    <s v="Honda"/>
    <s v="Civic"/>
    <s v="Jill"/>
    <s v="Female"/>
    <n v="37"/>
    <n v="19859"/>
    <x v="10"/>
    <m/>
    <m/>
    <m/>
    <m/>
    <m/>
    <m/>
    <m/>
    <m/>
    <m/>
  </r>
  <r>
    <d v="2022-09-06T00:00:00"/>
    <x v="3"/>
    <x v="1"/>
    <x v="1"/>
    <s v="Honda"/>
    <s v="CR-V"/>
    <s v="Helena"/>
    <s v="Female"/>
    <n v="72"/>
    <n v="12111"/>
    <x v="2"/>
    <m/>
    <m/>
    <m/>
    <m/>
    <m/>
    <m/>
    <m/>
    <m/>
    <m/>
  </r>
  <r>
    <d v="2022-09-17T00:00:00"/>
    <x v="3"/>
    <x v="0"/>
    <x v="0"/>
    <s v="Toyota"/>
    <s v="Avalon"/>
    <s v="Laura"/>
    <s v="Male"/>
    <n v="26"/>
    <n v="26832"/>
    <x v="6"/>
    <m/>
    <m/>
    <m/>
    <m/>
    <m/>
    <m/>
    <m/>
    <m/>
    <m/>
  </r>
  <r>
    <d v="2022-12-04T00:00:00"/>
    <x v="0"/>
    <x v="1"/>
    <x v="0"/>
    <s v="Honda"/>
    <s v="Civic"/>
    <s v="Larry"/>
    <s v="Male"/>
    <n v="60"/>
    <n v="19240"/>
    <x v="11"/>
    <m/>
    <m/>
    <m/>
    <m/>
    <m/>
    <m/>
    <m/>
    <m/>
    <m/>
  </r>
  <r>
    <d v="2022-11-22T00:00:00"/>
    <x v="7"/>
    <x v="0"/>
    <x v="0"/>
    <s v="Toyota"/>
    <s v="Avalon"/>
    <s v="Harry"/>
    <s v="Female"/>
    <n v="73"/>
    <n v="29165"/>
    <x v="4"/>
    <m/>
    <m/>
    <m/>
    <m/>
    <m/>
    <m/>
    <m/>
    <m/>
    <m/>
  </r>
  <r>
    <d v="2022-12-10T00:00:00"/>
    <x v="0"/>
    <x v="1"/>
    <x v="0"/>
    <s v="Honda"/>
    <s v="Odyssey"/>
    <s v="Helena"/>
    <s v="Male"/>
    <n v="36"/>
    <n v="34022"/>
    <x v="2"/>
    <m/>
    <m/>
    <m/>
    <m/>
    <m/>
    <m/>
    <m/>
    <m/>
    <m/>
  </r>
  <r>
    <d v="2022-09-13T00:00:00"/>
    <x v="3"/>
    <x v="0"/>
    <x v="0"/>
    <s v="Toyota"/>
    <s v="Avalon"/>
    <s v="Harry"/>
    <s v="Female"/>
    <n v="45"/>
    <n v="29906"/>
    <x v="4"/>
    <m/>
    <m/>
    <m/>
    <m/>
    <m/>
    <m/>
    <m/>
    <m/>
    <m/>
  </r>
  <r>
    <d v="2022-12-14T00:00:00"/>
    <x v="0"/>
    <x v="1"/>
    <x v="0"/>
    <s v="Toyota"/>
    <s v="Camry"/>
    <s v="Helena"/>
    <s v="Male"/>
    <n v="24"/>
    <n v="26422"/>
    <x v="2"/>
    <m/>
    <m/>
    <m/>
    <m/>
    <m/>
    <m/>
    <m/>
    <m/>
    <m/>
  </r>
  <r>
    <d v="2022-09-16T00:00:00"/>
    <x v="3"/>
    <x v="0"/>
    <x v="0"/>
    <s v="Honda"/>
    <s v="Odyssey"/>
    <s v="Miguel"/>
    <s v="Male"/>
    <n v="65"/>
    <n v="34662"/>
    <x v="1"/>
    <m/>
    <m/>
    <m/>
    <m/>
    <m/>
    <m/>
    <m/>
    <m/>
    <m/>
  </r>
  <r>
    <d v="2022-04-25T00:00:00"/>
    <x v="2"/>
    <x v="2"/>
    <x v="0"/>
    <s v="Honda"/>
    <s v="Odyssey"/>
    <s v="Debbie"/>
    <s v="Female"/>
    <n v="68"/>
    <n v="34739"/>
    <x v="5"/>
    <m/>
    <m/>
    <m/>
    <m/>
    <m/>
    <m/>
    <m/>
    <m/>
    <m/>
  </r>
  <r>
    <d v="2022-09-04T00:00:00"/>
    <x v="3"/>
    <x v="0"/>
    <x v="0"/>
    <s v="Toyota"/>
    <s v="Camry"/>
    <s v="Mary"/>
    <s v="Female"/>
    <n v="54"/>
    <n v="25523"/>
    <x v="8"/>
    <m/>
    <m/>
    <m/>
    <m/>
    <m/>
    <m/>
    <m/>
    <m/>
    <m/>
  </r>
  <r>
    <d v="2022-09-02T00:00:00"/>
    <x v="3"/>
    <x v="0"/>
    <x v="0"/>
    <s v="Toyota"/>
    <s v="Camry"/>
    <s v="Harry"/>
    <s v="Female"/>
    <n v="68"/>
    <n v="28917"/>
    <x v="4"/>
    <m/>
    <m/>
    <m/>
    <m/>
    <m/>
    <m/>
    <m/>
    <m/>
    <m/>
  </r>
  <r>
    <d v="2022-12-04T00:00:00"/>
    <x v="0"/>
    <x v="1"/>
    <x v="0"/>
    <s v="Ford"/>
    <s v="Explorer"/>
    <s v="Helena"/>
    <s v="Female"/>
    <n v="25"/>
    <n v="29830"/>
    <x v="2"/>
    <m/>
    <m/>
    <m/>
    <m/>
    <m/>
    <m/>
    <m/>
    <m/>
    <m/>
  </r>
  <r>
    <d v="2022-06-03T00:00:00"/>
    <x v="4"/>
    <x v="0"/>
    <x v="0"/>
    <s v="Honda"/>
    <s v="Civic"/>
    <s v="Arthur"/>
    <s v="Female"/>
    <n v="57"/>
    <n v="17448"/>
    <x v="0"/>
    <m/>
    <m/>
    <m/>
    <m/>
    <m/>
    <m/>
    <m/>
    <m/>
    <m/>
  </r>
  <r>
    <d v="2022-01-30T00:00:00"/>
    <x v="10"/>
    <x v="0"/>
    <x v="0"/>
    <s v="Honda"/>
    <s v="Civic"/>
    <s v="Harry"/>
    <s v="Female"/>
    <n v="56"/>
    <n v="21106"/>
    <x v="4"/>
    <m/>
    <m/>
    <m/>
    <m/>
    <m/>
    <m/>
    <m/>
    <m/>
    <m/>
  </r>
  <r>
    <d v="2022-06-16T00:00:00"/>
    <x v="4"/>
    <x v="0"/>
    <x v="0"/>
    <s v="Toyota"/>
    <s v="Camry"/>
    <s v="Mary"/>
    <s v="Male"/>
    <n v="28"/>
    <n v="24462"/>
    <x v="8"/>
    <m/>
    <m/>
    <m/>
    <m/>
    <m/>
    <m/>
    <m/>
    <m/>
    <m/>
  </r>
  <r>
    <d v="2022-12-08T00:00:00"/>
    <x v="0"/>
    <x v="1"/>
    <x v="0"/>
    <s v="Toyota"/>
    <s v="Camry"/>
    <s v="Helena"/>
    <s v="Male"/>
    <n v="35"/>
    <n v="27535"/>
    <x v="2"/>
    <m/>
    <m/>
    <m/>
    <m/>
    <m/>
    <m/>
    <m/>
    <m/>
    <m/>
  </r>
  <r>
    <d v="2022-12-08T00:00:00"/>
    <x v="0"/>
    <x v="0"/>
    <x v="0"/>
    <s v="Toyota"/>
    <s v="Camry"/>
    <s v="Laura"/>
    <s v="Female"/>
    <n v="60"/>
    <n v="25967"/>
    <x v="6"/>
    <m/>
    <m/>
    <m/>
    <m/>
    <m/>
    <m/>
    <m/>
    <m/>
    <m/>
  </r>
  <r>
    <d v="2022-11-23T00:00:00"/>
    <x v="7"/>
    <x v="0"/>
    <x v="0"/>
    <s v="Toyota"/>
    <s v="Avalon"/>
    <s v="Laura"/>
    <s v="Female"/>
    <n v="43"/>
    <n v="29691"/>
    <x v="6"/>
    <m/>
    <m/>
    <m/>
    <m/>
    <m/>
    <m/>
    <m/>
    <m/>
    <m/>
  </r>
  <r>
    <d v="2022-11-12T00:00:00"/>
    <x v="7"/>
    <x v="0"/>
    <x v="1"/>
    <s v="Honda"/>
    <s v="Odyssey"/>
    <s v="Miguel"/>
    <s v="Male"/>
    <n v="49"/>
    <n v="24873"/>
    <x v="1"/>
    <m/>
    <m/>
    <m/>
    <m/>
    <m/>
    <m/>
    <m/>
    <m/>
    <m/>
  </r>
  <r>
    <d v="2022-06-19T00:00:00"/>
    <x v="4"/>
    <x v="0"/>
    <x v="0"/>
    <s v="Toyota"/>
    <s v="Camry"/>
    <s v="Harry"/>
    <s v="Female"/>
    <n v="62"/>
    <n v="29845"/>
    <x v="4"/>
    <m/>
    <m/>
    <m/>
    <m/>
    <m/>
    <m/>
    <m/>
    <m/>
    <m/>
  </r>
  <r>
    <d v="2022-09-09T00:00:00"/>
    <x v="3"/>
    <x v="0"/>
    <x v="0"/>
    <s v="Toyota"/>
    <s v="Camry"/>
    <s v="Laura"/>
    <s v="Female"/>
    <n v="53"/>
    <n v="24540"/>
    <x v="6"/>
    <m/>
    <m/>
    <m/>
    <m/>
    <m/>
    <m/>
    <m/>
    <m/>
    <m/>
  </r>
  <r>
    <d v="2022-11-05T00:00:00"/>
    <x v="7"/>
    <x v="0"/>
    <x v="0"/>
    <s v="Toyota"/>
    <s v="Camry"/>
    <s v="Mary"/>
    <s v="Female"/>
    <n v="60"/>
    <n v="25660"/>
    <x v="8"/>
    <m/>
    <m/>
    <m/>
    <m/>
    <m/>
    <m/>
    <m/>
    <m/>
    <m/>
  </r>
  <r>
    <d v="2022-10-11T00:00:00"/>
    <x v="9"/>
    <x v="1"/>
    <x v="0"/>
    <s v="Honda"/>
    <s v="Civic"/>
    <s v="Helena"/>
    <s v="Male"/>
    <n v="64"/>
    <n v="20231"/>
    <x v="2"/>
    <m/>
    <m/>
    <m/>
    <m/>
    <m/>
    <m/>
    <m/>
    <m/>
    <m/>
  </r>
  <r>
    <d v="2022-10-30T00:00:00"/>
    <x v="9"/>
    <x v="0"/>
    <x v="1"/>
    <s v="Honda"/>
    <s v="Odyssey"/>
    <s v="Laura"/>
    <s v="Female"/>
    <n v="28"/>
    <n v="17948"/>
    <x v="6"/>
    <m/>
    <m/>
    <m/>
    <m/>
    <m/>
    <m/>
    <m/>
    <m/>
    <m/>
  </r>
  <r>
    <d v="2022-10-18T00:00:00"/>
    <x v="9"/>
    <x v="0"/>
    <x v="0"/>
    <s v="Toyota"/>
    <s v="Camry"/>
    <s v="Miguel"/>
    <s v="Female"/>
    <n v="59"/>
    <n v="29486"/>
    <x v="1"/>
    <m/>
    <m/>
    <m/>
    <m/>
    <m/>
    <m/>
    <m/>
    <m/>
    <m/>
  </r>
  <r>
    <d v="2022-10-21T00:00:00"/>
    <x v="9"/>
    <x v="0"/>
    <x v="0"/>
    <s v="Ford"/>
    <s v="Escape"/>
    <s v="Laura"/>
    <s v="Male"/>
    <n v="37"/>
    <n v="25938"/>
    <x v="6"/>
    <m/>
    <m/>
    <m/>
    <m/>
    <m/>
    <m/>
    <m/>
    <m/>
    <m/>
  </r>
  <r>
    <d v="2022-11-06T00:00:00"/>
    <x v="7"/>
    <x v="0"/>
    <x v="0"/>
    <s v="Honda"/>
    <s v="CR-V"/>
    <s v="Miguel"/>
    <s v="Male"/>
    <n v="40"/>
    <n v="25629"/>
    <x v="1"/>
    <m/>
    <m/>
    <m/>
    <m/>
    <m/>
    <m/>
    <m/>
    <m/>
    <m/>
  </r>
  <r>
    <d v="2022-05-27T00:00:00"/>
    <x v="11"/>
    <x v="0"/>
    <x v="1"/>
    <s v="Toyota"/>
    <s v="Avalon"/>
    <s v="Miguel"/>
    <s v="Female"/>
    <n v="75"/>
    <n v="13412"/>
    <x v="1"/>
    <m/>
    <m/>
    <m/>
    <m/>
    <m/>
    <m/>
    <m/>
    <m/>
    <m/>
  </r>
  <r>
    <d v="2022-11-19T00:00:00"/>
    <x v="7"/>
    <x v="1"/>
    <x v="1"/>
    <s v="Honda"/>
    <s v="Odyssey"/>
    <s v="Helena"/>
    <s v="Male"/>
    <n v="23"/>
    <n v="19114"/>
    <x v="2"/>
    <m/>
    <m/>
    <m/>
    <m/>
    <m/>
    <m/>
    <m/>
    <m/>
    <m/>
  </r>
  <r>
    <d v="2022-03-10T00:00:00"/>
    <x v="5"/>
    <x v="0"/>
    <x v="0"/>
    <s v="Ford"/>
    <s v="Escape"/>
    <s v="Mary"/>
    <s v="Female"/>
    <n v="54"/>
    <n v="25962"/>
    <x v="8"/>
    <m/>
    <m/>
    <m/>
    <m/>
    <m/>
    <m/>
    <m/>
    <m/>
    <m/>
  </r>
  <r>
    <d v="2022-11-08T00:00:00"/>
    <x v="7"/>
    <x v="2"/>
    <x v="0"/>
    <s v="Honda"/>
    <s v="Odyssey"/>
    <s v="Debbie"/>
    <s v="Female"/>
    <n v="43"/>
    <n v="30638"/>
    <x v="5"/>
    <m/>
    <m/>
    <m/>
    <m/>
    <m/>
    <m/>
    <m/>
    <m/>
    <m/>
  </r>
  <r>
    <d v="2022-05-27T00:00:00"/>
    <x v="11"/>
    <x v="1"/>
    <x v="0"/>
    <s v="Honda"/>
    <s v="Civic"/>
    <s v="Helena"/>
    <s v="Male"/>
    <n v="51"/>
    <n v="18954"/>
    <x v="2"/>
    <m/>
    <m/>
    <m/>
    <m/>
    <m/>
    <m/>
    <m/>
    <m/>
    <m/>
  </r>
  <r>
    <d v="2022-10-25T00:00:00"/>
    <x v="9"/>
    <x v="0"/>
    <x v="0"/>
    <s v="Honda"/>
    <s v="CR-V"/>
    <s v="Laura"/>
    <s v="Female"/>
    <n v="74"/>
    <n v="29173"/>
    <x v="6"/>
    <m/>
    <m/>
    <m/>
    <m/>
    <m/>
    <m/>
    <m/>
    <m/>
    <m/>
  </r>
  <r>
    <d v="2022-04-29T00:00:00"/>
    <x v="2"/>
    <x v="1"/>
    <x v="1"/>
    <s v="Ford"/>
    <s v="Explorer"/>
    <s v="Helena"/>
    <s v="Female"/>
    <n v="54"/>
    <n v="11154"/>
    <x v="2"/>
    <m/>
    <m/>
    <m/>
    <m/>
    <m/>
    <m/>
    <m/>
    <m/>
    <m/>
  </r>
  <r>
    <d v="2022-10-14T00:00:00"/>
    <x v="9"/>
    <x v="0"/>
    <x v="0"/>
    <s v="Honda"/>
    <s v="Civic"/>
    <s v="Arthur"/>
    <s v="Female"/>
    <n v="25"/>
    <n v="19799"/>
    <x v="0"/>
    <m/>
    <m/>
    <m/>
    <m/>
    <m/>
    <m/>
    <m/>
    <m/>
    <m/>
  </r>
  <r>
    <d v="2022-11-10T00:00:00"/>
    <x v="7"/>
    <x v="1"/>
    <x v="0"/>
    <s v="Toyota"/>
    <s v="Camry"/>
    <s v="Bill"/>
    <s v="Male"/>
    <n v="62"/>
    <n v="25136"/>
    <x v="3"/>
    <m/>
    <m/>
    <m/>
    <m/>
    <m/>
    <m/>
    <m/>
    <m/>
    <m/>
  </r>
  <r>
    <d v="2022-09-19T00:00:00"/>
    <x v="3"/>
    <x v="0"/>
    <x v="1"/>
    <s v="Honda"/>
    <s v="CR-V"/>
    <s v="Laura"/>
    <s v="Male"/>
    <n v="28"/>
    <n v="19125"/>
    <x v="6"/>
    <m/>
    <m/>
    <m/>
    <m/>
    <m/>
    <m/>
    <m/>
    <m/>
    <m/>
  </r>
  <r>
    <d v="2022-08-28T00:00:00"/>
    <x v="6"/>
    <x v="0"/>
    <x v="0"/>
    <s v="Honda"/>
    <s v="CR-V"/>
    <s v="Miguel"/>
    <s v="Female"/>
    <n v="62"/>
    <n v="29962"/>
    <x v="1"/>
    <m/>
    <m/>
    <m/>
    <m/>
    <m/>
    <m/>
    <m/>
    <m/>
    <m/>
  </r>
  <r>
    <d v="2022-11-18T00:00:00"/>
    <x v="7"/>
    <x v="2"/>
    <x v="0"/>
    <s v="Toyota"/>
    <s v="Avalon"/>
    <s v="Jill"/>
    <s v="Male"/>
    <n v="53"/>
    <n v="29199"/>
    <x v="10"/>
    <m/>
    <m/>
    <m/>
    <m/>
    <m/>
    <m/>
    <m/>
    <m/>
    <m/>
  </r>
  <r>
    <d v="2022-11-05T00:00:00"/>
    <x v="7"/>
    <x v="1"/>
    <x v="0"/>
    <s v="Honda"/>
    <s v="Civic"/>
    <s v="Richard"/>
    <s v="Female"/>
    <n v="54"/>
    <n v="17703"/>
    <x v="7"/>
    <m/>
    <m/>
    <m/>
    <m/>
    <m/>
    <m/>
    <m/>
    <m/>
    <m/>
  </r>
  <r>
    <d v="2022-07-16T00:00:00"/>
    <x v="1"/>
    <x v="0"/>
    <x v="0"/>
    <s v="Honda"/>
    <s v="Civic"/>
    <s v="Laura"/>
    <s v="Female"/>
    <n v="52"/>
    <n v="20856"/>
    <x v="6"/>
    <m/>
    <m/>
    <m/>
    <m/>
    <m/>
    <m/>
    <m/>
    <m/>
    <m/>
  </r>
  <r>
    <d v="2022-11-15T00:00:00"/>
    <x v="7"/>
    <x v="0"/>
    <x v="1"/>
    <s v="Honda"/>
    <s v="Odyssey"/>
    <s v="Laura"/>
    <s v="Male"/>
    <n v="57"/>
    <n v="15752"/>
    <x v="6"/>
    <m/>
    <m/>
    <m/>
    <m/>
    <m/>
    <m/>
    <m/>
    <m/>
    <m/>
  </r>
  <r>
    <d v="2022-08-24T00:00:00"/>
    <x v="6"/>
    <x v="1"/>
    <x v="0"/>
    <s v="Honda"/>
    <s v="Civic"/>
    <s v="Helena"/>
    <s v="Male"/>
    <n v="68"/>
    <n v="19003"/>
    <x v="2"/>
    <m/>
    <m/>
    <m/>
    <m/>
    <m/>
    <m/>
    <m/>
    <m/>
    <m/>
  </r>
  <r>
    <d v="2022-09-17T00:00:00"/>
    <x v="3"/>
    <x v="0"/>
    <x v="0"/>
    <s v="Ford"/>
    <s v="Escape"/>
    <s v="Miguel"/>
    <s v="Female"/>
    <n v="32"/>
    <n v="27543"/>
    <x v="1"/>
    <m/>
    <m/>
    <m/>
    <m/>
    <m/>
    <m/>
    <m/>
    <m/>
    <m/>
  </r>
  <r>
    <d v="2022-11-27T00:00:00"/>
    <x v="7"/>
    <x v="1"/>
    <x v="0"/>
    <s v="Toyota"/>
    <s v="Avalon"/>
    <s v="Helena"/>
    <s v="Female"/>
    <n v="27"/>
    <n v="29375"/>
    <x v="2"/>
    <m/>
    <m/>
    <m/>
    <m/>
    <m/>
    <m/>
    <m/>
    <m/>
    <m/>
  </r>
  <r>
    <d v="2022-07-15T00:00:00"/>
    <x v="1"/>
    <x v="1"/>
    <x v="0"/>
    <s v="Toyota"/>
    <s v="Avalon"/>
    <s v="Sarah"/>
    <s v="Male"/>
    <n v="50"/>
    <n v="28614"/>
    <x v="9"/>
    <m/>
    <m/>
    <m/>
    <m/>
    <m/>
    <m/>
    <m/>
    <m/>
    <m/>
  </r>
  <r>
    <d v="2022-12-21T00:00:00"/>
    <x v="0"/>
    <x v="1"/>
    <x v="0"/>
    <s v="Toyota"/>
    <s v="Camry"/>
    <s v="Sarah"/>
    <s v="Male"/>
    <n v="56"/>
    <n v="27470"/>
    <x v="9"/>
    <m/>
    <m/>
    <m/>
    <m/>
    <m/>
    <m/>
    <m/>
    <m/>
    <m/>
  </r>
  <r>
    <d v="2022-10-10T00:00:00"/>
    <x v="9"/>
    <x v="1"/>
    <x v="0"/>
    <s v="Honda"/>
    <s v="CR-V"/>
    <s v="Helena"/>
    <s v="Female"/>
    <n v="25"/>
    <n v="28874"/>
    <x v="2"/>
    <m/>
    <m/>
    <m/>
    <m/>
    <m/>
    <m/>
    <m/>
    <m/>
    <m/>
  </r>
  <r>
    <d v="2022-04-20T00:00:00"/>
    <x v="2"/>
    <x v="2"/>
    <x v="0"/>
    <s v="Honda"/>
    <s v="Odyssey"/>
    <s v="Jill"/>
    <s v="Female"/>
    <n v="51"/>
    <n v="30472"/>
    <x v="10"/>
    <m/>
    <m/>
    <m/>
    <m/>
    <m/>
    <m/>
    <m/>
    <m/>
    <m/>
  </r>
  <r>
    <d v="2022-05-30T00:00:00"/>
    <x v="11"/>
    <x v="2"/>
    <x v="1"/>
    <s v="Ford"/>
    <s v="Escape"/>
    <s v="Lou"/>
    <s v="Male"/>
    <n v="49"/>
    <n v="18760"/>
    <x v="12"/>
    <m/>
    <m/>
    <m/>
    <m/>
    <m/>
    <m/>
    <m/>
    <m/>
    <m/>
  </r>
  <r>
    <d v="2022-12-26T00:00:00"/>
    <x v="0"/>
    <x v="0"/>
    <x v="0"/>
    <s v="Toyota"/>
    <s v="Camry"/>
    <s v="Harry"/>
    <s v="Male"/>
    <n v="58"/>
    <n v="29072"/>
    <x v="4"/>
    <m/>
    <m/>
    <m/>
    <m/>
    <m/>
    <m/>
    <m/>
    <m/>
    <m/>
  </r>
  <r>
    <d v="2022-06-11T00:00:00"/>
    <x v="4"/>
    <x v="2"/>
    <x v="0"/>
    <s v="Toyota"/>
    <s v="Avalon"/>
    <s v="Helena"/>
    <s v="Male"/>
    <n v="55"/>
    <n v="27909"/>
    <x v="2"/>
    <m/>
    <m/>
    <m/>
    <m/>
    <m/>
    <m/>
    <m/>
    <m/>
    <m/>
  </r>
  <r>
    <d v="2022-06-11T00:00:00"/>
    <x v="4"/>
    <x v="1"/>
    <x v="0"/>
    <s v="Honda"/>
    <s v="CR-V"/>
    <s v="Richard"/>
    <s v="Female"/>
    <n v="29"/>
    <n v="26556"/>
    <x v="7"/>
    <m/>
    <m/>
    <m/>
    <m/>
    <m/>
    <m/>
    <m/>
    <m/>
    <m/>
  </r>
  <r>
    <d v="2022-03-12T00:00:00"/>
    <x v="5"/>
    <x v="1"/>
    <x v="0"/>
    <s v="Toyota"/>
    <s v="Camry"/>
    <s v="Helena"/>
    <s v="Female"/>
    <n v="23"/>
    <n v="25018"/>
    <x v="2"/>
    <m/>
    <m/>
    <m/>
    <m/>
    <m/>
    <m/>
    <m/>
    <m/>
    <m/>
  </r>
  <r>
    <d v="2022-06-16T00:00:00"/>
    <x v="4"/>
    <x v="1"/>
    <x v="0"/>
    <s v="Toyota"/>
    <s v="Avalon"/>
    <s v="Helena"/>
    <s v="Female"/>
    <n v="54"/>
    <n v="29900"/>
    <x v="2"/>
    <m/>
    <m/>
    <m/>
    <m/>
    <m/>
    <m/>
    <m/>
    <m/>
    <m/>
  </r>
  <r>
    <d v="2022-05-10T00:00:00"/>
    <x v="11"/>
    <x v="0"/>
    <x v="0"/>
    <s v="Honda"/>
    <s v="Civic"/>
    <s v="Arthur"/>
    <s v="Male"/>
    <n v="49"/>
    <n v="18127"/>
    <x v="0"/>
    <m/>
    <m/>
    <m/>
    <m/>
    <m/>
    <m/>
    <m/>
    <m/>
    <m/>
  </r>
  <r>
    <d v="2022-09-16T00:00:00"/>
    <x v="3"/>
    <x v="0"/>
    <x v="0"/>
    <s v="Honda"/>
    <s v="Civic"/>
    <s v="Arthur"/>
    <s v="Female"/>
    <n v="31"/>
    <n v="18862"/>
    <x v="0"/>
    <m/>
    <m/>
    <m/>
    <m/>
    <m/>
    <m/>
    <m/>
    <m/>
    <m/>
  </r>
  <r>
    <d v="2022-11-04T00:00:00"/>
    <x v="7"/>
    <x v="2"/>
    <x v="0"/>
    <s v="Toyota"/>
    <s v="Avalon"/>
    <s v="Lou"/>
    <s v="Female"/>
    <n v="22"/>
    <n v="25940"/>
    <x v="12"/>
    <m/>
    <m/>
    <m/>
    <m/>
    <m/>
    <m/>
    <m/>
    <m/>
    <m/>
  </r>
  <r>
    <d v="2022-11-05T00:00:00"/>
    <x v="7"/>
    <x v="0"/>
    <x v="1"/>
    <s v="Ford"/>
    <s v="Explorer"/>
    <s v="Arthur"/>
    <s v="Female"/>
    <n v="68"/>
    <n v="16701"/>
    <x v="0"/>
    <m/>
    <m/>
    <m/>
    <m/>
    <m/>
    <m/>
    <m/>
    <m/>
    <m/>
  </r>
  <r>
    <d v="2022-08-26T00:00:00"/>
    <x v="6"/>
    <x v="0"/>
    <x v="0"/>
    <s v="Toyota"/>
    <s v="Camry"/>
    <s v="Arthur"/>
    <s v="Female"/>
    <n v="24"/>
    <n v="24215"/>
    <x v="0"/>
    <m/>
    <m/>
    <m/>
    <m/>
    <m/>
    <m/>
    <m/>
    <m/>
    <m/>
  </r>
  <r>
    <d v="2022-12-25T00:00:00"/>
    <x v="0"/>
    <x v="2"/>
    <x v="1"/>
    <s v="Honda"/>
    <s v="Odyssey"/>
    <s v="Debbie"/>
    <s v="Male"/>
    <n v="23"/>
    <n v="20861"/>
    <x v="5"/>
    <m/>
    <m/>
    <m/>
    <m/>
    <m/>
    <m/>
    <m/>
    <m/>
    <m/>
  </r>
  <r>
    <d v="2022-07-15T00:00:00"/>
    <x v="1"/>
    <x v="0"/>
    <x v="0"/>
    <s v="Toyota"/>
    <s v="Camry"/>
    <s v="Harry"/>
    <s v="Female"/>
    <n v="54"/>
    <n v="25885"/>
    <x v="4"/>
    <m/>
    <m/>
    <m/>
    <m/>
    <m/>
    <m/>
    <m/>
    <m/>
    <m/>
  </r>
  <r>
    <d v="2022-04-14T00:00:00"/>
    <x v="2"/>
    <x v="0"/>
    <x v="0"/>
    <s v="Toyota"/>
    <s v="Camry"/>
    <s v="Harry"/>
    <s v="Female"/>
    <n v="61"/>
    <n v="25629"/>
    <x v="4"/>
    <m/>
    <m/>
    <m/>
    <m/>
    <m/>
    <m/>
    <m/>
    <m/>
    <m/>
  </r>
  <r>
    <d v="2022-09-07T00:00:00"/>
    <x v="3"/>
    <x v="0"/>
    <x v="0"/>
    <s v="Honda"/>
    <s v="Odyssey"/>
    <s v="Arthur"/>
    <s v="Female"/>
    <n v="37"/>
    <n v="32557"/>
    <x v="0"/>
    <m/>
    <m/>
    <m/>
    <m/>
    <m/>
    <m/>
    <m/>
    <m/>
    <m/>
  </r>
  <r>
    <d v="2022-12-04T00:00:00"/>
    <x v="0"/>
    <x v="0"/>
    <x v="1"/>
    <s v="Honda"/>
    <s v="Odyssey"/>
    <s v="Harry"/>
    <s v="Female"/>
    <n v="45"/>
    <n v="20082"/>
    <x v="4"/>
    <m/>
    <m/>
    <m/>
    <m/>
    <m/>
    <m/>
    <m/>
    <m/>
    <m/>
  </r>
  <r>
    <d v="2022-06-08T00:00:00"/>
    <x v="4"/>
    <x v="1"/>
    <x v="0"/>
    <s v="Toyota"/>
    <s v="Avalon"/>
    <s v="Bill"/>
    <s v="Male"/>
    <n v="56"/>
    <n v="28403"/>
    <x v="3"/>
    <m/>
    <m/>
    <m/>
    <m/>
    <m/>
    <m/>
    <m/>
    <m/>
    <m/>
  </r>
  <r>
    <d v="2022-03-20T00:00:00"/>
    <x v="5"/>
    <x v="0"/>
    <x v="0"/>
    <s v="Toyota"/>
    <s v="Camry"/>
    <s v="Laura"/>
    <s v="Male"/>
    <n v="54"/>
    <n v="29156"/>
    <x v="6"/>
    <m/>
    <m/>
    <m/>
    <m/>
    <m/>
    <m/>
    <m/>
    <m/>
    <m/>
  </r>
  <r>
    <d v="2022-08-04T00:00:00"/>
    <x v="6"/>
    <x v="1"/>
    <x v="0"/>
    <s v="Ford"/>
    <s v="Escape"/>
    <s v="Helena"/>
    <s v="Female"/>
    <n v="24"/>
    <n v="26009"/>
    <x v="2"/>
    <m/>
    <m/>
    <m/>
    <m/>
    <m/>
    <m/>
    <m/>
    <m/>
    <m/>
  </r>
  <r>
    <d v="2022-11-12T00:00:00"/>
    <x v="7"/>
    <x v="0"/>
    <x v="0"/>
    <s v="Honda"/>
    <s v="Odyssey"/>
    <s v="Arthur"/>
    <s v="Male"/>
    <n v="29"/>
    <n v="30816"/>
    <x v="0"/>
    <m/>
    <m/>
    <m/>
    <m/>
    <m/>
    <m/>
    <m/>
    <m/>
    <m/>
  </r>
  <r>
    <d v="2022-11-07T00:00:00"/>
    <x v="7"/>
    <x v="1"/>
    <x v="0"/>
    <s v="Toyota"/>
    <s v="Camry"/>
    <s v="Richard"/>
    <s v="Female"/>
    <n v="63"/>
    <n v="25227"/>
    <x v="7"/>
    <m/>
    <m/>
    <m/>
    <m/>
    <m/>
    <m/>
    <m/>
    <m/>
    <m/>
  </r>
  <r>
    <d v="2022-11-02T00:00:00"/>
    <x v="7"/>
    <x v="0"/>
    <x v="1"/>
    <s v="Honda"/>
    <s v="Odyssey"/>
    <s v="Arthur"/>
    <s v="Male"/>
    <n v="55"/>
    <n v="17321"/>
    <x v="0"/>
    <m/>
    <m/>
    <m/>
    <m/>
    <m/>
    <m/>
    <m/>
    <m/>
    <m/>
  </r>
  <r>
    <d v="2022-12-24T00:00:00"/>
    <x v="0"/>
    <x v="2"/>
    <x v="0"/>
    <s v="Toyota"/>
    <s v="Camry"/>
    <s v="Debbie"/>
    <s v="Male"/>
    <n v="58"/>
    <n v="24462"/>
    <x v="5"/>
    <m/>
    <m/>
    <m/>
    <m/>
    <m/>
    <m/>
    <m/>
    <m/>
    <m/>
  </r>
  <r>
    <d v="2022-04-17T00:00:00"/>
    <x v="2"/>
    <x v="1"/>
    <x v="1"/>
    <s v="Honda"/>
    <s v="Civic"/>
    <s v="Helena"/>
    <s v="Female"/>
    <n v="41"/>
    <n v="18614"/>
    <x v="2"/>
    <m/>
    <m/>
    <m/>
    <m/>
    <m/>
    <m/>
    <m/>
    <m/>
    <m/>
  </r>
  <r>
    <d v="2022-06-11T00:00:00"/>
    <x v="4"/>
    <x v="1"/>
    <x v="0"/>
    <s v="Toyota"/>
    <s v="Avalon"/>
    <s v="Bill"/>
    <s v="Male"/>
    <n v="24"/>
    <n v="27175"/>
    <x v="3"/>
    <m/>
    <m/>
    <m/>
    <m/>
    <m/>
    <m/>
    <m/>
    <m/>
    <m/>
  </r>
  <r>
    <d v="2022-02-28T00:00:00"/>
    <x v="8"/>
    <x v="0"/>
    <x v="0"/>
    <s v="Honda"/>
    <s v="CR-V"/>
    <s v="Laura"/>
    <s v="Female"/>
    <n v="64"/>
    <n v="26848"/>
    <x v="6"/>
    <m/>
    <m/>
    <m/>
    <m/>
    <m/>
    <m/>
    <m/>
    <m/>
    <m/>
  </r>
  <r>
    <d v="2022-03-01T00:00:00"/>
    <x v="5"/>
    <x v="1"/>
    <x v="0"/>
    <s v="Honda"/>
    <s v="CR-V"/>
    <s v="Helena"/>
    <s v="Male"/>
    <n v="46"/>
    <n v="29305"/>
    <x v="2"/>
    <m/>
    <m/>
    <m/>
    <m/>
    <m/>
    <m/>
    <m/>
    <m/>
    <m/>
  </r>
  <r>
    <d v="2022-12-04T00:00:00"/>
    <x v="0"/>
    <x v="0"/>
    <x v="0"/>
    <s v="Honda"/>
    <s v="CR-V"/>
    <s v="Arthur"/>
    <s v="Male"/>
    <n v="66"/>
    <n v="25397"/>
    <x v="0"/>
    <m/>
    <m/>
    <m/>
    <m/>
    <m/>
    <m/>
    <m/>
    <m/>
    <m/>
  </r>
  <r>
    <d v="2022-02-01T00:00:00"/>
    <x v="8"/>
    <x v="0"/>
    <x v="0"/>
    <s v="Toyota"/>
    <s v="Camry"/>
    <s v="Harry"/>
    <s v="Female"/>
    <n v="55"/>
    <n v="25796"/>
    <x v="4"/>
    <m/>
    <m/>
    <m/>
    <m/>
    <m/>
    <m/>
    <m/>
    <m/>
    <m/>
  </r>
  <r>
    <d v="2022-10-11T00:00:00"/>
    <x v="9"/>
    <x v="0"/>
    <x v="0"/>
    <s v="Toyota"/>
    <s v="Camry"/>
    <s v="Laura"/>
    <s v="Male"/>
    <n v="67"/>
    <n v="26472"/>
    <x v="6"/>
    <m/>
    <m/>
    <m/>
    <m/>
    <m/>
    <m/>
    <m/>
    <m/>
    <m/>
  </r>
  <r>
    <d v="2022-09-05T00:00:00"/>
    <x v="3"/>
    <x v="0"/>
    <x v="1"/>
    <s v="Honda"/>
    <s v="Civic"/>
    <s v="Harry"/>
    <s v="Female"/>
    <n v="42"/>
    <n v="10717"/>
    <x v="4"/>
    <m/>
    <m/>
    <m/>
    <m/>
    <m/>
    <m/>
    <m/>
    <m/>
    <m/>
  </r>
  <r>
    <d v="2022-09-24T00:00:00"/>
    <x v="3"/>
    <x v="1"/>
    <x v="0"/>
    <s v="Honda"/>
    <s v="CR-V"/>
    <s v="Bill"/>
    <s v="Male"/>
    <n v="44"/>
    <n v="25465"/>
    <x v="3"/>
    <m/>
    <m/>
    <m/>
    <m/>
    <m/>
    <m/>
    <m/>
    <m/>
    <m/>
  </r>
  <r>
    <d v="2022-01-15T00:00:00"/>
    <x v="10"/>
    <x v="1"/>
    <x v="0"/>
    <s v="Toyota"/>
    <s v="Avalon"/>
    <s v="Larry"/>
    <s v="Male"/>
    <n v="47"/>
    <n v="26350"/>
    <x v="11"/>
    <m/>
    <m/>
    <m/>
    <m/>
    <m/>
    <m/>
    <m/>
    <m/>
    <m/>
  </r>
  <r>
    <d v="2022-12-27T00:00:00"/>
    <x v="0"/>
    <x v="2"/>
    <x v="1"/>
    <s v="Ford"/>
    <s v="Escape"/>
    <s v="Lou"/>
    <s v="Male"/>
    <n v="57"/>
    <n v="17713"/>
    <x v="12"/>
    <m/>
    <m/>
    <m/>
    <m/>
    <m/>
    <m/>
    <m/>
    <m/>
    <m/>
  </r>
  <r>
    <d v="2022-09-18T00:00:00"/>
    <x v="3"/>
    <x v="2"/>
    <x v="0"/>
    <s v="Toyota"/>
    <s v="Camry"/>
    <s v="Jill"/>
    <s v="Female"/>
    <n v="32"/>
    <n v="28105"/>
    <x v="10"/>
    <m/>
    <m/>
    <m/>
    <m/>
    <m/>
    <m/>
    <m/>
    <m/>
    <m/>
  </r>
  <r>
    <d v="2022-08-25T00:00:00"/>
    <x v="6"/>
    <x v="2"/>
    <x v="0"/>
    <s v="Honda"/>
    <s v="Civic"/>
    <s v="Arthur"/>
    <s v="Male"/>
    <n v="68"/>
    <n v="21835"/>
    <x v="0"/>
    <m/>
    <m/>
    <m/>
    <m/>
    <m/>
    <m/>
    <m/>
    <m/>
    <m/>
  </r>
  <r>
    <d v="2022-04-04T00:00:00"/>
    <x v="2"/>
    <x v="0"/>
    <x v="1"/>
    <s v="Ford"/>
    <s v="Escape"/>
    <s v="Harry"/>
    <s v="Male"/>
    <n v="55"/>
    <n v="12442"/>
    <x v="4"/>
    <m/>
    <m/>
    <m/>
    <m/>
    <m/>
    <m/>
    <m/>
    <m/>
    <m/>
  </r>
  <r>
    <d v="2022-11-30T00:00:00"/>
    <x v="7"/>
    <x v="1"/>
    <x v="0"/>
    <s v="Toyota"/>
    <s v="Avalon"/>
    <s v="Helena"/>
    <s v="Female"/>
    <n v="25"/>
    <n v="28350"/>
    <x v="2"/>
    <m/>
    <m/>
    <m/>
    <m/>
    <m/>
    <m/>
    <m/>
    <m/>
    <m/>
  </r>
  <r>
    <d v="2022-12-07T00:00:00"/>
    <x v="0"/>
    <x v="2"/>
    <x v="0"/>
    <s v="Toyota"/>
    <s v="Avalon"/>
    <s v="Jill"/>
    <s v="Female"/>
    <n v="71"/>
    <n v="25823"/>
    <x v="10"/>
    <m/>
    <m/>
    <m/>
    <m/>
    <m/>
    <m/>
    <m/>
    <m/>
    <m/>
  </r>
  <r>
    <d v="2022-04-04T00:00:00"/>
    <x v="2"/>
    <x v="0"/>
    <x v="1"/>
    <s v="Honda"/>
    <s v="CR-V"/>
    <s v="Arthur"/>
    <s v="Female"/>
    <n v="32"/>
    <n v="12170"/>
    <x v="0"/>
    <m/>
    <m/>
    <m/>
    <m/>
    <m/>
    <m/>
    <m/>
    <m/>
    <m/>
  </r>
  <r>
    <d v="2022-11-21T00:00:00"/>
    <x v="7"/>
    <x v="0"/>
    <x v="0"/>
    <s v="Ford"/>
    <s v="Explorer"/>
    <s v="Laura"/>
    <s v="Female"/>
    <n v="32"/>
    <n v="31635"/>
    <x v="6"/>
    <m/>
    <m/>
    <m/>
    <m/>
    <m/>
    <m/>
    <m/>
    <m/>
    <m/>
  </r>
  <r>
    <d v="2022-09-06T00:00:00"/>
    <x v="3"/>
    <x v="1"/>
    <x v="0"/>
    <s v="Ford"/>
    <s v="Escape"/>
    <s v="Richard"/>
    <s v="Female"/>
    <n v="62"/>
    <n v="25457"/>
    <x v="7"/>
    <m/>
    <m/>
    <m/>
    <m/>
    <m/>
    <m/>
    <m/>
    <m/>
    <m/>
  </r>
  <r>
    <d v="2022-09-17T00:00:00"/>
    <x v="3"/>
    <x v="0"/>
    <x v="0"/>
    <s v="Ford"/>
    <s v="Escape"/>
    <s v="Laura"/>
    <s v="Female"/>
    <n v="49"/>
    <n v="26343"/>
    <x v="6"/>
    <m/>
    <m/>
    <m/>
    <m/>
    <m/>
    <m/>
    <m/>
    <m/>
    <m/>
  </r>
  <r>
    <d v="2022-12-04T00:00:00"/>
    <x v="0"/>
    <x v="0"/>
    <x v="0"/>
    <s v="Honda"/>
    <s v="Civic"/>
    <s v="Laura"/>
    <s v="Female"/>
    <n v="50"/>
    <n v="17085"/>
    <x v="6"/>
    <m/>
    <m/>
    <m/>
    <m/>
    <m/>
    <m/>
    <m/>
    <m/>
    <m/>
  </r>
  <r>
    <d v="2022-11-22T00:00:00"/>
    <x v="7"/>
    <x v="1"/>
    <x v="0"/>
    <s v="Ford"/>
    <s v="Explorer"/>
    <s v="Sarah"/>
    <s v="Male"/>
    <n v="66"/>
    <n v="27965"/>
    <x v="9"/>
    <m/>
    <m/>
    <m/>
    <m/>
    <m/>
    <m/>
    <m/>
    <m/>
    <m/>
  </r>
  <r>
    <d v="2022-12-10T00:00:00"/>
    <x v="0"/>
    <x v="0"/>
    <x v="0"/>
    <s v="Toyota"/>
    <s v="Camry"/>
    <s v="Miguel"/>
    <s v="Female"/>
    <n v="67"/>
    <n v="24350"/>
    <x v="1"/>
    <m/>
    <m/>
    <m/>
    <m/>
    <m/>
    <m/>
    <m/>
    <m/>
    <m/>
  </r>
  <r>
    <d v="2022-09-13T00:00:00"/>
    <x v="3"/>
    <x v="1"/>
    <x v="0"/>
    <s v="Toyota"/>
    <s v="Camry"/>
    <s v="Helena"/>
    <s v="Male"/>
    <n v="54"/>
    <n v="24635"/>
    <x v="2"/>
    <m/>
    <m/>
    <m/>
    <m/>
    <m/>
    <m/>
    <m/>
    <m/>
    <m/>
  </r>
  <r>
    <d v="2022-12-14T00:00:00"/>
    <x v="0"/>
    <x v="1"/>
    <x v="0"/>
    <s v="Ford"/>
    <s v="Escape"/>
    <s v="Richard"/>
    <s v="Male"/>
    <n v="58"/>
    <n v="26319"/>
    <x v="7"/>
    <m/>
    <m/>
    <m/>
    <m/>
    <m/>
    <m/>
    <m/>
    <m/>
    <m/>
  </r>
  <r>
    <d v="2022-09-16T00:00:00"/>
    <x v="3"/>
    <x v="0"/>
    <x v="0"/>
    <s v="Ford"/>
    <s v="Explorer"/>
    <s v="Harry"/>
    <s v="Female"/>
    <n v="40"/>
    <n v="31917"/>
    <x v="4"/>
    <m/>
    <m/>
    <m/>
    <m/>
    <m/>
    <m/>
    <m/>
    <m/>
    <m/>
  </r>
  <r>
    <d v="2022-04-25T00:00:00"/>
    <x v="2"/>
    <x v="2"/>
    <x v="0"/>
    <s v="Toyota"/>
    <s v="Camry"/>
    <s v="Jill"/>
    <s v="Female"/>
    <n v="27"/>
    <n v="24063"/>
    <x v="10"/>
    <m/>
    <m/>
    <m/>
    <m/>
    <m/>
    <m/>
    <m/>
    <m/>
    <m/>
  </r>
  <r>
    <d v="2022-09-04T00:00:00"/>
    <x v="3"/>
    <x v="0"/>
    <x v="1"/>
    <s v="Ford"/>
    <s v="Escape"/>
    <s v="Miguel"/>
    <s v="Female"/>
    <n v="28"/>
    <n v="11553"/>
    <x v="1"/>
    <m/>
    <m/>
    <m/>
    <m/>
    <m/>
    <m/>
    <m/>
    <m/>
    <m/>
  </r>
  <r>
    <d v="2022-09-02T00:00:00"/>
    <x v="3"/>
    <x v="1"/>
    <x v="0"/>
    <s v="Honda"/>
    <s v="Odyssey"/>
    <s v="Richard"/>
    <s v="Male"/>
    <n v="74"/>
    <n v="33146"/>
    <x v="7"/>
    <m/>
    <m/>
    <m/>
    <m/>
    <m/>
    <m/>
    <m/>
    <m/>
    <m/>
  </r>
  <r>
    <d v="2022-12-04T00:00:00"/>
    <x v="0"/>
    <x v="1"/>
    <x v="0"/>
    <s v="Toyota"/>
    <s v="Avalon"/>
    <s v="Helena"/>
    <s v="Female"/>
    <n v="62"/>
    <n v="24841"/>
    <x v="2"/>
    <m/>
    <m/>
    <m/>
    <m/>
    <m/>
    <m/>
    <m/>
    <m/>
    <m/>
  </r>
  <r>
    <d v="2022-06-03T00:00:00"/>
    <x v="4"/>
    <x v="1"/>
    <x v="1"/>
    <s v="Honda"/>
    <s v="Civic"/>
    <s v="Sarah"/>
    <s v="Female"/>
    <n v="49"/>
    <n v="16642"/>
    <x v="9"/>
    <m/>
    <m/>
    <m/>
    <m/>
    <m/>
    <m/>
    <m/>
    <m/>
    <m/>
  </r>
  <r>
    <d v="2022-01-30T00:00:00"/>
    <x v="10"/>
    <x v="1"/>
    <x v="0"/>
    <s v="Toyota"/>
    <s v="Camry"/>
    <s v="Helena"/>
    <s v="Female"/>
    <n v="49"/>
    <n v="25978"/>
    <x v="2"/>
    <m/>
    <m/>
    <m/>
    <m/>
    <m/>
    <m/>
    <m/>
    <m/>
    <m/>
  </r>
  <r>
    <d v="2022-06-16T00:00:00"/>
    <x v="4"/>
    <x v="1"/>
    <x v="1"/>
    <s v="Honda"/>
    <s v="Civic"/>
    <s v="Helena"/>
    <s v="Female"/>
    <n v="30"/>
    <n v="15940"/>
    <x v="2"/>
    <m/>
    <m/>
    <m/>
    <m/>
    <m/>
    <m/>
    <m/>
    <m/>
    <m/>
  </r>
  <r>
    <d v="2022-12-08T00:00:00"/>
    <x v="0"/>
    <x v="2"/>
    <x v="0"/>
    <s v="Honda"/>
    <s v="Odyssey"/>
    <s v="Tina"/>
    <s v="Female"/>
    <n v="30"/>
    <n v="33336"/>
    <x v="13"/>
    <m/>
    <m/>
    <m/>
    <m/>
    <m/>
    <m/>
    <m/>
    <m/>
    <m/>
  </r>
  <r>
    <d v="2022-12-08T00:00:00"/>
    <x v="0"/>
    <x v="0"/>
    <x v="1"/>
    <s v="Honda"/>
    <s v="Civic"/>
    <s v="Harry"/>
    <s v="Female"/>
    <n v="75"/>
    <n v="13552"/>
    <x v="4"/>
    <m/>
    <m/>
    <m/>
    <m/>
    <m/>
    <m/>
    <m/>
    <m/>
    <m/>
  </r>
  <r>
    <d v="2022-11-23T00:00:00"/>
    <x v="7"/>
    <x v="0"/>
    <x v="0"/>
    <s v="Honda"/>
    <s v="CR-V"/>
    <s v="Arthur"/>
    <s v="Female"/>
    <n v="34"/>
    <n v="26900"/>
    <x v="0"/>
    <m/>
    <m/>
    <m/>
    <m/>
    <m/>
    <m/>
    <m/>
    <m/>
    <m/>
  </r>
  <r>
    <d v="2022-11-12T00:00:00"/>
    <x v="7"/>
    <x v="0"/>
    <x v="1"/>
    <s v="Honda"/>
    <s v="Odyssey"/>
    <s v="Laura"/>
    <s v="Female"/>
    <n v="59"/>
    <n v="18861"/>
    <x v="6"/>
    <m/>
    <m/>
    <m/>
    <m/>
    <m/>
    <m/>
    <m/>
    <m/>
    <m/>
  </r>
  <r>
    <d v="2022-06-19T00:00:00"/>
    <x v="4"/>
    <x v="1"/>
    <x v="0"/>
    <s v="Toyota"/>
    <s v="Camry"/>
    <s v="Richard"/>
    <s v="Female"/>
    <n v="23"/>
    <n v="29630"/>
    <x v="7"/>
    <m/>
    <m/>
    <m/>
    <m/>
    <m/>
    <m/>
    <m/>
    <m/>
    <m/>
  </r>
  <r>
    <d v="2022-09-09T00:00:00"/>
    <x v="3"/>
    <x v="0"/>
    <x v="0"/>
    <s v="Honda"/>
    <s v="CR-V"/>
    <s v="Arthur"/>
    <s v="Male"/>
    <n v="58"/>
    <n v="29239"/>
    <x v="0"/>
    <m/>
    <m/>
    <m/>
    <m/>
    <m/>
    <m/>
    <m/>
    <m/>
    <m/>
  </r>
  <r>
    <d v="2022-11-05T00:00:00"/>
    <x v="7"/>
    <x v="1"/>
    <x v="1"/>
    <s v="Ford"/>
    <s v="Escape"/>
    <s v="Larry"/>
    <s v="Female"/>
    <n v="43"/>
    <n v="16932"/>
    <x v="11"/>
    <m/>
    <m/>
    <m/>
    <m/>
    <m/>
    <m/>
    <m/>
    <m/>
    <m/>
  </r>
  <r>
    <d v="2022-10-11T00:00:00"/>
    <x v="9"/>
    <x v="0"/>
    <x v="0"/>
    <s v="Ford"/>
    <s v="Explorer"/>
    <s v="Harry"/>
    <s v="Female"/>
    <n v="53"/>
    <n v="29589"/>
    <x v="4"/>
    <m/>
    <m/>
    <m/>
    <m/>
    <m/>
    <m/>
    <m/>
    <m/>
    <m/>
  </r>
  <r>
    <d v="2022-10-30T00:00:00"/>
    <x v="9"/>
    <x v="0"/>
    <x v="0"/>
    <s v="Honda"/>
    <s v="CR-V"/>
    <s v="Laura"/>
    <s v="Female"/>
    <n v="75"/>
    <n v="27545"/>
    <x v="6"/>
    <m/>
    <m/>
    <m/>
    <m/>
    <m/>
    <m/>
    <m/>
    <m/>
    <m/>
  </r>
  <r>
    <d v="2022-10-18T00:00:00"/>
    <x v="9"/>
    <x v="0"/>
    <x v="0"/>
    <s v="Toyota"/>
    <s v="Avalon"/>
    <s v="Harry"/>
    <s v="Male"/>
    <n v="53"/>
    <n v="26210"/>
    <x v="4"/>
    <m/>
    <m/>
    <m/>
    <m/>
    <m/>
    <m/>
    <m/>
    <m/>
    <m/>
  </r>
  <r>
    <d v="2022-10-21T00:00:00"/>
    <x v="9"/>
    <x v="0"/>
    <x v="0"/>
    <s v="Honda"/>
    <s v="Civic"/>
    <s v="Arthur"/>
    <s v="Female"/>
    <n v="52"/>
    <n v="21407"/>
    <x v="0"/>
    <m/>
    <m/>
    <m/>
    <m/>
    <m/>
    <m/>
    <m/>
    <m/>
    <m/>
  </r>
  <r>
    <d v="2022-11-06T00:00:00"/>
    <x v="7"/>
    <x v="1"/>
    <x v="0"/>
    <s v="Honda"/>
    <s v="CR-V"/>
    <s v="Larry"/>
    <s v="Female"/>
    <n v="52"/>
    <n v="29716"/>
    <x v="11"/>
    <m/>
    <m/>
    <m/>
    <m/>
    <m/>
    <m/>
    <m/>
    <m/>
    <m/>
  </r>
  <r>
    <d v="2022-05-27T00:00:00"/>
    <x v="11"/>
    <x v="2"/>
    <x v="1"/>
    <s v="Honda"/>
    <s v="Civic"/>
    <s v="Tina"/>
    <s v="Male"/>
    <n v="26"/>
    <n v="17584"/>
    <x v="13"/>
    <m/>
    <m/>
    <m/>
    <m/>
    <m/>
    <m/>
    <m/>
    <m/>
    <m/>
  </r>
  <r>
    <d v="2022-11-19T00:00:00"/>
    <x v="7"/>
    <x v="2"/>
    <x v="0"/>
    <s v="Honda"/>
    <s v="CR-V"/>
    <s v="Lou"/>
    <s v="Male"/>
    <n v="54"/>
    <n v="29662"/>
    <x v="12"/>
    <m/>
    <m/>
    <m/>
    <m/>
    <m/>
    <m/>
    <m/>
    <m/>
    <m/>
  </r>
  <r>
    <d v="2022-03-10T00:00:00"/>
    <x v="5"/>
    <x v="0"/>
    <x v="0"/>
    <s v="Ford"/>
    <s v="Explorer"/>
    <s v="Laura"/>
    <s v="Male"/>
    <n v="29"/>
    <n v="31779"/>
    <x v="6"/>
    <m/>
    <m/>
    <m/>
    <m/>
    <m/>
    <m/>
    <m/>
    <m/>
    <m/>
  </r>
  <r>
    <d v="2022-11-08T00:00:00"/>
    <x v="7"/>
    <x v="0"/>
    <x v="0"/>
    <s v="Toyota"/>
    <s v="Camry"/>
    <s v="Harry"/>
    <s v="Male"/>
    <n v="39"/>
    <n v="29103"/>
    <x v="4"/>
    <m/>
    <m/>
    <m/>
    <m/>
    <m/>
    <m/>
    <m/>
    <m/>
    <m/>
  </r>
  <r>
    <d v="2022-05-27T00:00:00"/>
    <x v="11"/>
    <x v="1"/>
    <x v="0"/>
    <s v="Honda"/>
    <s v="Odyssey"/>
    <s v="Richard"/>
    <s v="Female"/>
    <n v="57"/>
    <n v="34699"/>
    <x v="7"/>
    <m/>
    <m/>
    <m/>
    <m/>
    <m/>
    <m/>
    <m/>
    <m/>
    <m/>
  </r>
  <r>
    <d v="2022-10-25T00:00:00"/>
    <x v="9"/>
    <x v="1"/>
    <x v="0"/>
    <s v="Honda"/>
    <s v="CR-V"/>
    <s v="Bill"/>
    <s v="Female"/>
    <n v="71"/>
    <n v="29343"/>
    <x v="3"/>
    <m/>
    <m/>
    <m/>
    <m/>
    <m/>
    <m/>
    <m/>
    <m/>
    <m/>
  </r>
  <r>
    <d v="2022-04-29T00:00:00"/>
    <x v="2"/>
    <x v="1"/>
    <x v="0"/>
    <s v="Ford"/>
    <s v="Explorer"/>
    <s v="Sarah"/>
    <s v="Female"/>
    <n v="46"/>
    <n v="31181"/>
    <x v="9"/>
    <m/>
    <m/>
    <m/>
    <m/>
    <m/>
    <m/>
    <m/>
    <m/>
    <m/>
  </r>
  <r>
    <d v="2022-10-14T00:00:00"/>
    <x v="9"/>
    <x v="1"/>
    <x v="0"/>
    <s v="Toyota"/>
    <s v="Avalon"/>
    <s v="Richard"/>
    <s v="Female"/>
    <n v="40"/>
    <n v="24750"/>
    <x v="7"/>
    <m/>
    <m/>
    <m/>
    <m/>
    <m/>
    <m/>
    <m/>
    <m/>
    <m/>
  </r>
  <r>
    <d v="2022-11-10T00:00:00"/>
    <x v="7"/>
    <x v="0"/>
    <x v="0"/>
    <s v="Toyota"/>
    <s v="Camry"/>
    <s v="Laura"/>
    <s v="Male"/>
    <n v="52"/>
    <n v="25626"/>
    <x v="6"/>
    <m/>
    <m/>
    <m/>
    <m/>
    <m/>
    <m/>
    <m/>
    <m/>
    <m/>
  </r>
  <r>
    <d v="2022-09-19T00:00:00"/>
    <x v="3"/>
    <x v="1"/>
    <x v="0"/>
    <s v="Ford"/>
    <s v="Escape"/>
    <s v="Helena"/>
    <s v="Female"/>
    <n v="30"/>
    <n v="25299"/>
    <x v="2"/>
    <m/>
    <m/>
    <m/>
    <m/>
    <m/>
    <m/>
    <m/>
    <m/>
    <m/>
  </r>
  <r>
    <d v="2022-08-28T00:00:00"/>
    <x v="6"/>
    <x v="2"/>
    <x v="0"/>
    <s v="Honda"/>
    <s v="Civic"/>
    <s v="Tina"/>
    <s v="Female"/>
    <n v="56"/>
    <n v="19904"/>
    <x v="13"/>
    <m/>
    <m/>
    <m/>
    <m/>
    <m/>
    <m/>
    <m/>
    <m/>
    <m/>
  </r>
  <r>
    <d v="2022-11-18T00:00:00"/>
    <x v="7"/>
    <x v="1"/>
    <x v="0"/>
    <s v="Honda"/>
    <s v="Civic"/>
    <s v="Richard"/>
    <s v="Female"/>
    <n v="38"/>
    <n v="21892"/>
    <x v="7"/>
    <m/>
    <m/>
    <m/>
    <m/>
    <m/>
    <m/>
    <m/>
    <m/>
    <m/>
  </r>
  <r>
    <d v="2022-11-05T00:00:00"/>
    <x v="7"/>
    <x v="1"/>
    <x v="0"/>
    <s v="Honda"/>
    <s v="CR-V"/>
    <s v="Helena"/>
    <s v="Male"/>
    <n v="31"/>
    <n v="29523"/>
    <x v="2"/>
    <m/>
    <m/>
    <m/>
    <m/>
    <m/>
    <m/>
    <m/>
    <m/>
    <m/>
  </r>
  <r>
    <d v="2022-07-16T00:00:00"/>
    <x v="1"/>
    <x v="1"/>
    <x v="0"/>
    <s v="Honda"/>
    <s v="CR-V"/>
    <s v="Bill"/>
    <s v="Female"/>
    <n v="73"/>
    <n v="27064"/>
    <x v="3"/>
    <m/>
    <m/>
    <m/>
    <m/>
    <m/>
    <m/>
    <m/>
    <m/>
    <m/>
  </r>
  <r>
    <d v="2022-11-15T00:00:00"/>
    <x v="7"/>
    <x v="0"/>
    <x v="0"/>
    <s v="Toyota"/>
    <s v="Avalon"/>
    <s v="Laura"/>
    <s v="Male"/>
    <n v="31"/>
    <n v="27894"/>
    <x v="6"/>
    <m/>
    <m/>
    <m/>
    <m/>
    <m/>
    <m/>
    <m/>
    <m/>
    <m/>
  </r>
  <r>
    <d v="2022-08-24T00:00:00"/>
    <x v="6"/>
    <x v="2"/>
    <x v="0"/>
    <s v="Honda"/>
    <s v="CR-V"/>
    <s v="Lou"/>
    <s v="Female"/>
    <n v="71"/>
    <n v="25028"/>
    <x v="12"/>
    <m/>
    <m/>
    <m/>
    <m/>
    <m/>
    <m/>
    <m/>
    <m/>
    <m/>
  </r>
  <r>
    <d v="2022-09-17T00:00:00"/>
    <x v="3"/>
    <x v="0"/>
    <x v="0"/>
    <s v="Honda"/>
    <s v="Civic"/>
    <s v="Laura"/>
    <s v="Male"/>
    <n v="61"/>
    <n v="18126"/>
    <x v="6"/>
    <m/>
    <m/>
    <m/>
    <m/>
    <m/>
    <m/>
    <m/>
    <m/>
    <m/>
  </r>
  <r>
    <d v="2022-11-27T00:00:00"/>
    <x v="7"/>
    <x v="1"/>
    <x v="1"/>
    <s v="Honda"/>
    <s v="CR-V"/>
    <s v="Bill"/>
    <s v="Male"/>
    <n v="54"/>
    <n v="10370"/>
    <x v="3"/>
    <m/>
    <m/>
    <m/>
    <m/>
    <m/>
    <m/>
    <m/>
    <m/>
    <m/>
  </r>
  <r>
    <d v="2022-07-15T00:00:00"/>
    <x v="1"/>
    <x v="0"/>
    <x v="1"/>
    <s v="Honda"/>
    <s v="CR-V"/>
    <s v="Mary"/>
    <s v="Female"/>
    <n v="23"/>
    <n v="15682"/>
    <x v="8"/>
    <m/>
    <m/>
    <m/>
    <m/>
    <m/>
    <m/>
    <m/>
    <m/>
    <m/>
  </r>
  <r>
    <d v="2022-12-21T00:00:00"/>
    <x v="0"/>
    <x v="1"/>
    <x v="0"/>
    <s v="Toyota"/>
    <s v="Avalon"/>
    <s v="Richard"/>
    <s v="Female"/>
    <n v="42"/>
    <n v="27727"/>
    <x v="7"/>
    <m/>
    <m/>
    <m/>
    <m/>
    <m/>
    <m/>
    <m/>
    <m/>
    <m/>
  </r>
  <r>
    <d v="2022-10-10T00:00:00"/>
    <x v="9"/>
    <x v="1"/>
    <x v="0"/>
    <s v="Toyota"/>
    <s v="Camry"/>
    <s v="Helena"/>
    <s v="Female"/>
    <n v="68"/>
    <n v="24318"/>
    <x v="2"/>
    <m/>
    <m/>
    <m/>
    <m/>
    <m/>
    <m/>
    <m/>
    <m/>
    <m/>
  </r>
  <r>
    <d v="2022-04-20T00:00:00"/>
    <x v="2"/>
    <x v="1"/>
    <x v="0"/>
    <s v="Toyota"/>
    <s v="Camry"/>
    <s v="Helena"/>
    <s v="Male"/>
    <n v="63"/>
    <n v="25819"/>
    <x v="2"/>
    <m/>
    <m/>
    <m/>
    <m/>
    <m/>
    <m/>
    <m/>
    <m/>
    <m/>
  </r>
  <r>
    <d v="2022-05-30T00:00:00"/>
    <x v="11"/>
    <x v="0"/>
    <x v="0"/>
    <s v="Honda"/>
    <s v="CR-V"/>
    <s v="Laura"/>
    <s v="Female"/>
    <n v="55"/>
    <n v="28326"/>
    <x v="6"/>
    <m/>
    <m/>
    <m/>
    <m/>
    <m/>
    <m/>
    <m/>
    <m/>
    <m/>
  </r>
  <r>
    <d v="2022-12-26T00:00:00"/>
    <x v="0"/>
    <x v="2"/>
    <x v="0"/>
    <s v="Honda"/>
    <s v="Civic"/>
    <s v="Jill"/>
    <s v="Male"/>
    <n v="59"/>
    <n v="20267"/>
    <x v="10"/>
    <m/>
    <m/>
    <m/>
    <m/>
    <m/>
    <m/>
    <m/>
    <m/>
    <m/>
  </r>
  <r>
    <d v="2022-06-11T00:00:00"/>
    <x v="4"/>
    <x v="0"/>
    <x v="0"/>
    <s v="Ford"/>
    <s v="Escape"/>
    <s v="Laura"/>
    <s v="Female"/>
    <n v="35"/>
    <n v="27034"/>
    <x v="6"/>
    <m/>
    <m/>
    <m/>
    <m/>
    <m/>
    <m/>
    <m/>
    <m/>
    <m/>
  </r>
  <r>
    <d v="2022-06-11T00:00:00"/>
    <x v="4"/>
    <x v="1"/>
    <x v="0"/>
    <s v="Ford"/>
    <s v="Escape"/>
    <s v="Larry"/>
    <s v="Female"/>
    <n v="42"/>
    <n v="28030"/>
    <x v="11"/>
    <m/>
    <m/>
    <m/>
    <m/>
    <m/>
    <m/>
    <m/>
    <m/>
    <m/>
  </r>
  <r>
    <d v="2022-03-12T00:00:00"/>
    <x v="5"/>
    <x v="1"/>
    <x v="0"/>
    <s v="Honda"/>
    <s v="CR-V"/>
    <s v="Helena"/>
    <s v="Female"/>
    <n v="42"/>
    <n v="26016"/>
    <x v="2"/>
    <m/>
    <m/>
    <m/>
    <m/>
    <m/>
    <m/>
    <m/>
    <m/>
    <m/>
  </r>
  <r>
    <d v="2022-06-16T00:00:00"/>
    <x v="4"/>
    <x v="1"/>
    <x v="1"/>
    <s v="Honda"/>
    <s v="Odyssey"/>
    <s v="Bill"/>
    <s v="Female"/>
    <n v="45"/>
    <n v="23172"/>
    <x v="3"/>
    <m/>
    <m/>
    <m/>
    <m/>
    <m/>
    <m/>
    <m/>
    <m/>
    <m/>
  </r>
  <r>
    <d v="2022-05-10T00:00:00"/>
    <x v="11"/>
    <x v="2"/>
    <x v="0"/>
    <s v="Honda"/>
    <s v="Odyssey"/>
    <s v="Helena"/>
    <s v="Female"/>
    <n v="45"/>
    <n v="32137"/>
    <x v="2"/>
    <m/>
    <m/>
    <m/>
    <m/>
    <m/>
    <m/>
    <m/>
    <m/>
    <m/>
  </r>
  <r>
    <d v="2022-09-16T00:00:00"/>
    <x v="3"/>
    <x v="2"/>
    <x v="1"/>
    <s v="Honda"/>
    <s v="Odyssey"/>
    <s v="Lou"/>
    <s v="Female"/>
    <n v="73"/>
    <n v="15156"/>
    <x v="12"/>
    <m/>
    <m/>
    <m/>
    <m/>
    <m/>
    <m/>
    <m/>
    <m/>
    <m/>
  </r>
  <r>
    <d v="2022-11-04T00:00:00"/>
    <x v="7"/>
    <x v="0"/>
    <x v="0"/>
    <s v="Honda"/>
    <s v="Civic"/>
    <s v="Laura"/>
    <s v="Female"/>
    <n v="65"/>
    <n v="18798"/>
    <x v="6"/>
    <m/>
    <m/>
    <m/>
    <m/>
    <m/>
    <m/>
    <m/>
    <m/>
    <m/>
  </r>
  <r>
    <d v="2022-11-05T00:00:00"/>
    <x v="7"/>
    <x v="1"/>
    <x v="0"/>
    <s v="Toyota"/>
    <s v="Avalon"/>
    <s v="Sarah"/>
    <s v="Male"/>
    <n v="39"/>
    <n v="24597"/>
    <x v="9"/>
    <m/>
    <m/>
    <m/>
    <m/>
    <m/>
    <m/>
    <m/>
    <m/>
    <m/>
  </r>
  <r>
    <d v="2022-08-26T00:00:00"/>
    <x v="6"/>
    <x v="0"/>
    <x v="1"/>
    <s v="Honda"/>
    <s v="Odyssey"/>
    <s v="Miguel"/>
    <s v="Female"/>
    <n v="57"/>
    <n v="15582"/>
    <x v="1"/>
    <m/>
    <m/>
    <m/>
    <m/>
    <m/>
    <m/>
    <m/>
    <m/>
    <m/>
  </r>
  <r>
    <d v="2021-12-30T00:00:00"/>
    <x v="0"/>
    <x v="1"/>
    <x v="0"/>
    <s v="Honda"/>
    <s v="Odyssey"/>
    <s v="Bill"/>
    <s v="Male"/>
    <n v="72"/>
    <n v="30269"/>
    <x v="3"/>
    <m/>
    <m/>
    <m/>
    <m/>
    <m/>
    <m/>
    <m/>
    <m/>
    <m/>
  </r>
  <r>
    <d v="2022-12-25T00:00:00"/>
    <x v="0"/>
    <x v="1"/>
    <x v="0"/>
    <s v="Toyota"/>
    <s v="Camry"/>
    <s v="Bill"/>
    <s v="Male"/>
    <n v="43"/>
    <n v="28170"/>
    <x v="3"/>
    <m/>
    <m/>
    <m/>
    <m/>
    <m/>
    <m/>
    <m/>
    <m/>
    <m/>
  </r>
  <r>
    <d v="2022-07-15T00:00:00"/>
    <x v="1"/>
    <x v="1"/>
    <x v="0"/>
    <s v="Ford"/>
    <s v="Escape"/>
    <s v="Larry"/>
    <s v="Female"/>
    <n v="75"/>
    <n v="27705"/>
    <x v="11"/>
    <m/>
    <m/>
    <m/>
    <m/>
    <m/>
    <m/>
    <m/>
    <m/>
    <m/>
  </r>
  <r>
    <d v="2022-04-14T00:00:00"/>
    <x v="2"/>
    <x v="0"/>
    <x v="0"/>
    <s v="Ford"/>
    <s v="Explorer"/>
    <s v="Harry"/>
    <s v="Female"/>
    <n v="71"/>
    <n v="29476"/>
    <x v="4"/>
    <m/>
    <m/>
    <m/>
    <m/>
    <m/>
    <m/>
    <m/>
    <m/>
    <m/>
  </r>
  <r>
    <d v="2022-09-07T00:00:00"/>
    <x v="3"/>
    <x v="0"/>
    <x v="0"/>
    <s v="Toyota"/>
    <s v="Avalon"/>
    <s v="Miguel"/>
    <s v="Female"/>
    <n v="67"/>
    <n v="26464"/>
    <x v="1"/>
    <m/>
    <m/>
    <m/>
    <m/>
    <m/>
    <m/>
    <m/>
    <m/>
    <m/>
  </r>
  <r>
    <d v="2022-12-04T00:00:00"/>
    <x v="0"/>
    <x v="0"/>
    <x v="0"/>
    <s v="Ford"/>
    <s v="Escape"/>
    <s v="Miguel"/>
    <s v="Male"/>
    <n v="22"/>
    <n v="27660"/>
    <x v="1"/>
    <m/>
    <m/>
    <m/>
    <m/>
    <m/>
    <m/>
    <m/>
    <m/>
    <m/>
  </r>
  <r>
    <d v="2022-06-08T00:00:00"/>
    <x v="4"/>
    <x v="2"/>
    <x v="0"/>
    <s v="Toyota"/>
    <s v="Avalon"/>
    <s v="Arthur"/>
    <s v="Male"/>
    <n v="73"/>
    <n v="25130"/>
    <x v="0"/>
    <m/>
    <m/>
    <m/>
    <m/>
    <m/>
    <m/>
    <m/>
    <m/>
    <m/>
  </r>
  <r>
    <d v="2022-03-20T00:00:00"/>
    <x v="5"/>
    <x v="0"/>
    <x v="0"/>
    <s v="Ford"/>
    <s v="Explorer"/>
    <s v="Laura"/>
    <s v="Male"/>
    <n v="62"/>
    <n v="27949"/>
    <x v="6"/>
    <m/>
    <m/>
    <m/>
    <m/>
    <m/>
    <m/>
    <m/>
    <m/>
    <m/>
  </r>
  <r>
    <d v="2022-08-04T00:00:00"/>
    <x v="6"/>
    <x v="0"/>
    <x v="0"/>
    <s v="Honda"/>
    <s v="CR-V"/>
    <s v="Laura"/>
    <s v="Female"/>
    <n v="70"/>
    <n v="26273"/>
    <x v="6"/>
    <m/>
    <m/>
    <m/>
    <m/>
    <m/>
    <m/>
    <m/>
    <m/>
    <m/>
  </r>
  <r>
    <d v="2022-11-12T00:00:00"/>
    <x v="7"/>
    <x v="1"/>
    <x v="0"/>
    <s v="Ford"/>
    <s v="Explorer"/>
    <s v="Richard"/>
    <s v="Female"/>
    <n v="35"/>
    <n v="28225"/>
    <x v="7"/>
    <m/>
    <m/>
    <m/>
    <m/>
    <m/>
    <m/>
    <m/>
    <m/>
    <m/>
  </r>
  <r>
    <d v="2022-11-07T00:00:00"/>
    <x v="7"/>
    <x v="1"/>
    <x v="1"/>
    <s v="Honda"/>
    <s v="Odyssey"/>
    <s v="Sarah"/>
    <s v="Male"/>
    <n v="43"/>
    <n v="22252"/>
    <x v="9"/>
    <m/>
    <m/>
    <m/>
    <m/>
    <m/>
    <m/>
    <m/>
    <m/>
    <m/>
  </r>
  <r>
    <d v="2022-11-02T00:00:00"/>
    <x v="7"/>
    <x v="0"/>
    <x v="0"/>
    <s v="Ford"/>
    <s v="Explorer"/>
    <s v="Arthur"/>
    <s v="Female"/>
    <n v="38"/>
    <n v="30472"/>
    <x v="0"/>
    <m/>
    <m/>
    <m/>
    <m/>
    <m/>
    <m/>
    <m/>
    <m/>
    <m/>
  </r>
  <r>
    <d v="2022-12-24T00:00:00"/>
    <x v="0"/>
    <x v="2"/>
    <x v="0"/>
    <s v="Toyota"/>
    <s v="Camry"/>
    <s v="Tina"/>
    <s v="Male"/>
    <n v="74"/>
    <n v="28111"/>
    <x v="13"/>
    <m/>
    <m/>
    <m/>
    <m/>
    <m/>
    <m/>
    <m/>
    <m/>
    <m/>
  </r>
  <r>
    <d v="2022-04-17T00:00:00"/>
    <x v="2"/>
    <x v="0"/>
    <x v="1"/>
    <s v="Honda"/>
    <s v="Odyssey"/>
    <s v="Mary"/>
    <s v="Female"/>
    <n v="28"/>
    <n v="18193"/>
    <x v="8"/>
    <m/>
    <m/>
    <m/>
    <m/>
    <m/>
    <m/>
    <m/>
    <m/>
    <m/>
  </r>
  <r>
    <d v="2022-06-11T00:00:00"/>
    <x v="4"/>
    <x v="1"/>
    <x v="0"/>
    <s v="Ford"/>
    <s v="Explorer"/>
    <s v="Sarah"/>
    <s v="Male"/>
    <n v="22"/>
    <n v="30634"/>
    <x v="9"/>
    <m/>
    <m/>
    <m/>
    <m/>
    <m/>
    <m/>
    <m/>
    <m/>
    <m/>
  </r>
  <r>
    <d v="2022-02-28T00:00:00"/>
    <x v="8"/>
    <x v="1"/>
    <x v="0"/>
    <s v="Toyota"/>
    <s v="Camry"/>
    <s v="Helena"/>
    <s v="Female"/>
    <n v="37"/>
    <n v="25001"/>
    <x v="2"/>
    <m/>
    <m/>
    <m/>
    <m/>
    <m/>
    <m/>
    <m/>
    <m/>
    <m/>
  </r>
  <r>
    <d v="2022-03-01T00:00:00"/>
    <x v="5"/>
    <x v="2"/>
    <x v="0"/>
    <s v="Honda"/>
    <s v="CR-V"/>
    <s v="Arthur"/>
    <s v="Female"/>
    <n v="38"/>
    <n v="26867"/>
    <x v="0"/>
    <m/>
    <m/>
    <m/>
    <m/>
    <m/>
    <m/>
    <m/>
    <m/>
    <m/>
  </r>
  <r>
    <d v="2022-12-04T00:00:00"/>
    <x v="0"/>
    <x v="0"/>
    <x v="0"/>
    <s v="Toyota"/>
    <s v="Camry"/>
    <s v="Mary"/>
    <s v="Female"/>
    <n v="50"/>
    <n v="28671"/>
    <x v="8"/>
    <m/>
    <m/>
    <m/>
    <m/>
    <m/>
    <m/>
    <m/>
    <m/>
    <m/>
  </r>
  <r>
    <d v="2022-02-01T00:00:00"/>
    <x v="8"/>
    <x v="0"/>
    <x v="0"/>
    <s v="Ford"/>
    <s v="Explorer"/>
    <s v="Harry"/>
    <s v="Male"/>
    <n v="60"/>
    <n v="30238"/>
    <x v="4"/>
    <m/>
    <m/>
    <m/>
    <m/>
    <m/>
    <m/>
    <m/>
    <m/>
    <m/>
  </r>
  <r>
    <d v="2022-10-11T00:00:00"/>
    <x v="9"/>
    <x v="0"/>
    <x v="0"/>
    <s v="Honda"/>
    <s v="CR-V"/>
    <s v="Arthur"/>
    <s v="Female"/>
    <n v="39"/>
    <n v="25668"/>
    <x v="0"/>
    <m/>
    <m/>
    <m/>
    <m/>
    <m/>
    <m/>
    <m/>
    <m/>
    <m/>
  </r>
  <r>
    <d v="2022-09-05T00:00:00"/>
    <x v="3"/>
    <x v="2"/>
    <x v="0"/>
    <s v="Honda"/>
    <s v="Civic"/>
    <s v="Arthur"/>
    <s v="Male"/>
    <n v="26"/>
    <n v="18373"/>
    <x v="0"/>
    <m/>
    <m/>
    <m/>
    <m/>
    <m/>
    <m/>
    <m/>
    <m/>
    <m/>
  </r>
  <r>
    <d v="2022-09-24T00:00:00"/>
    <x v="3"/>
    <x v="0"/>
    <x v="0"/>
    <s v="Honda"/>
    <s v="Odyssey"/>
    <s v="Miguel"/>
    <s v="Female"/>
    <n v="54"/>
    <n v="30552"/>
    <x v="1"/>
    <m/>
    <m/>
    <m/>
    <m/>
    <m/>
    <m/>
    <m/>
    <m/>
    <m/>
  </r>
  <r>
    <d v="2022-01-15T00:00:00"/>
    <x v="10"/>
    <x v="0"/>
    <x v="1"/>
    <s v="Honda"/>
    <s v="CR-V"/>
    <s v="Laura"/>
    <s v="Female"/>
    <n v="37"/>
    <n v="12800"/>
    <x v="6"/>
    <m/>
    <m/>
    <m/>
    <m/>
    <m/>
    <m/>
    <m/>
    <m/>
    <m/>
  </r>
  <r>
    <d v="2022-12-27T00:00:00"/>
    <x v="0"/>
    <x v="0"/>
    <x v="0"/>
    <s v="Honda"/>
    <s v="Odyssey"/>
    <s v="Arthur"/>
    <s v="Female"/>
    <n v="25"/>
    <n v="32094"/>
    <x v="0"/>
    <m/>
    <m/>
    <m/>
    <m/>
    <m/>
    <m/>
    <m/>
    <m/>
    <m/>
  </r>
  <r>
    <d v="2022-09-18T00:00:00"/>
    <x v="3"/>
    <x v="0"/>
    <x v="0"/>
    <s v="Toyota"/>
    <s v="Avalon"/>
    <s v="Laura"/>
    <s v="Female"/>
    <n v="55"/>
    <n v="27013"/>
    <x v="6"/>
    <m/>
    <m/>
    <m/>
    <m/>
    <m/>
    <m/>
    <m/>
    <m/>
    <m/>
  </r>
  <r>
    <d v="2022-08-25T00:00:00"/>
    <x v="6"/>
    <x v="2"/>
    <x v="1"/>
    <s v="Honda"/>
    <s v="Civic"/>
    <s v="Helena"/>
    <s v="Male"/>
    <n v="25"/>
    <n v="18504"/>
    <x v="2"/>
    <m/>
    <m/>
    <m/>
    <m/>
    <m/>
    <m/>
    <m/>
    <m/>
    <m/>
  </r>
  <r>
    <d v="2022-04-04T00:00:00"/>
    <x v="2"/>
    <x v="0"/>
    <x v="0"/>
    <s v="Toyota"/>
    <s v="Camry"/>
    <s v="Harry"/>
    <s v="Male"/>
    <n v="35"/>
    <n v="24897"/>
    <x v="4"/>
    <m/>
    <m/>
    <m/>
    <m/>
    <m/>
    <m/>
    <m/>
    <m/>
    <m/>
  </r>
  <r>
    <d v="2022-11-30T00:00:00"/>
    <x v="7"/>
    <x v="0"/>
    <x v="0"/>
    <s v="Honda"/>
    <s v="Civic"/>
    <s v="Harry"/>
    <s v="Female"/>
    <n v="54"/>
    <n v="21786"/>
    <x v="4"/>
    <m/>
    <m/>
    <m/>
    <m/>
    <m/>
    <m/>
    <m/>
    <m/>
    <m/>
  </r>
  <r>
    <d v="2022-12-07T00:00:00"/>
    <x v="0"/>
    <x v="1"/>
    <x v="1"/>
    <s v="Honda"/>
    <s v="Civic"/>
    <s v="Helena"/>
    <s v="Male"/>
    <n v="46"/>
    <n v="11381"/>
    <x v="2"/>
    <m/>
    <m/>
    <m/>
    <m/>
    <m/>
    <m/>
    <m/>
    <m/>
    <m/>
  </r>
  <r>
    <d v="2022-04-04T00:00:00"/>
    <x v="2"/>
    <x v="0"/>
    <x v="0"/>
    <s v="Ford"/>
    <s v="Explorer"/>
    <s v="Harry"/>
    <s v="Female"/>
    <n v="61"/>
    <n v="31710"/>
    <x v="4"/>
    <m/>
    <m/>
    <m/>
    <m/>
    <m/>
    <m/>
    <m/>
    <m/>
    <m/>
  </r>
  <r>
    <d v="2022-11-21T00:00:00"/>
    <x v="7"/>
    <x v="1"/>
    <x v="0"/>
    <s v="Toyota"/>
    <s v="Avalon"/>
    <s v="Bill"/>
    <s v="Female"/>
    <n v="38"/>
    <n v="25077"/>
    <x v="3"/>
    <m/>
    <m/>
    <m/>
    <m/>
    <m/>
    <m/>
    <m/>
    <m/>
    <m/>
  </r>
  <r>
    <d v="2022-09-06T00:00:00"/>
    <x v="3"/>
    <x v="2"/>
    <x v="0"/>
    <s v="Toyota"/>
    <s v="Camry"/>
    <s v="Debbie"/>
    <s v="Female"/>
    <n v="63"/>
    <n v="26224"/>
    <x v="5"/>
    <m/>
    <m/>
    <m/>
    <m/>
    <m/>
    <m/>
    <m/>
    <m/>
    <m/>
  </r>
  <r>
    <d v="2022-09-17T00:00:00"/>
    <x v="3"/>
    <x v="0"/>
    <x v="1"/>
    <s v="Ford"/>
    <s v="Explorer"/>
    <s v="Mary"/>
    <s v="Male"/>
    <n v="35"/>
    <n v="13084"/>
    <x v="8"/>
    <m/>
    <m/>
    <m/>
    <m/>
    <m/>
    <m/>
    <m/>
    <m/>
    <m/>
  </r>
  <r>
    <d v="2022-12-04T00:00:00"/>
    <x v="0"/>
    <x v="1"/>
    <x v="0"/>
    <s v="Toyota"/>
    <s v="Camry"/>
    <s v="Helena"/>
    <s v="Female"/>
    <n v="75"/>
    <n v="26702"/>
    <x v="2"/>
    <m/>
    <m/>
    <m/>
    <m/>
    <m/>
    <m/>
    <m/>
    <m/>
    <m/>
  </r>
  <r>
    <d v="2022-11-22T00:00:00"/>
    <x v="7"/>
    <x v="0"/>
    <x v="0"/>
    <s v="Honda"/>
    <s v="Odyssey"/>
    <s v="Harry"/>
    <s v="Female"/>
    <n v="28"/>
    <n v="30740"/>
    <x v="4"/>
    <m/>
    <m/>
    <m/>
    <m/>
    <m/>
    <m/>
    <m/>
    <m/>
    <m/>
  </r>
  <r>
    <d v="2022-12-10T00:00:00"/>
    <x v="0"/>
    <x v="0"/>
    <x v="0"/>
    <s v="Honda"/>
    <s v="Odyssey"/>
    <s v="Laura"/>
    <s v="Male"/>
    <n v="47"/>
    <n v="30335"/>
    <x v="6"/>
    <m/>
    <m/>
    <m/>
    <m/>
    <m/>
    <m/>
    <m/>
    <m/>
    <m/>
  </r>
  <r>
    <d v="2022-09-13T00:00:00"/>
    <x v="3"/>
    <x v="2"/>
    <x v="0"/>
    <s v="Ford"/>
    <s v="Explorer"/>
    <s v="Lou"/>
    <s v="Female"/>
    <n v="36"/>
    <n v="29368"/>
    <x v="12"/>
    <m/>
    <m/>
    <m/>
    <m/>
    <m/>
    <m/>
    <m/>
    <m/>
    <m/>
  </r>
  <r>
    <d v="2022-12-14T00:00:00"/>
    <x v="0"/>
    <x v="0"/>
    <x v="1"/>
    <s v="Honda"/>
    <s v="Civic"/>
    <s v="Arthur"/>
    <s v="Female"/>
    <n v="55"/>
    <n v="18684"/>
    <x v="0"/>
    <m/>
    <m/>
    <m/>
    <m/>
    <m/>
    <m/>
    <m/>
    <m/>
    <m/>
  </r>
  <r>
    <d v="2022-09-16T00:00:00"/>
    <x v="3"/>
    <x v="2"/>
    <x v="0"/>
    <s v="Honda"/>
    <s v="Odyssey"/>
    <s v="Arthur"/>
    <s v="Male"/>
    <n v="27"/>
    <n v="31969"/>
    <x v="0"/>
    <m/>
    <m/>
    <m/>
    <m/>
    <m/>
    <m/>
    <m/>
    <m/>
    <m/>
  </r>
  <r>
    <d v="2022-04-25T00:00:00"/>
    <x v="2"/>
    <x v="1"/>
    <x v="1"/>
    <s v="Ford"/>
    <s v="Explorer"/>
    <s v="Bill"/>
    <s v="Female"/>
    <n v="64"/>
    <n v="18222"/>
    <x v="3"/>
    <m/>
    <m/>
    <m/>
    <m/>
    <m/>
    <m/>
    <m/>
    <m/>
    <m/>
  </r>
  <r>
    <d v="2022-09-04T00:00:00"/>
    <x v="3"/>
    <x v="1"/>
    <x v="0"/>
    <s v="Honda"/>
    <s v="Odyssey"/>
    <s v="Larry"/>
    <s v="Male"/>
    <n v="68"/>
    <n v="34910"/>
    <x v="11"/>
    <m/>
    <m/>
    <m/>
    <m/>
    <m/>
    <m/>
    <m/>
    <m/>
    <m/>
  </r>
  <r>
    <d v="2022-09-02T00:00:00"/>
    <x v="3"/>
    <x v="0"/>
    <x v="0"/>
    <s v="Toyota"/>
    <s v="Avalon"/>
    <s v="Harry"/>
    <s v="Female"/>
    <n v="68"/>
    <n v="29686"/>
    <x v="4"/>
    <m/>
    <m/>
    <m/>
    <m/>
    <m/>
    <m/>
    <m/>
    <m/>
    <m/>
  </r>
  <r>
    <d v="2022-12-04T00:00:00"/>
    <x v="0"/>
    <x v="0"/>
    <x v="1"/>
    <s v="Honda"/>
    <s v="Odyssey"/>
    <s v="Laura"/>
    <s v="Female"/>
    <n v="34"/>
    <n v="15302"/>
    <x v="6"/>
    <m/>
    <m/>
    <m/>
    <m/>
    <m/>
    <m/>
    <m/>
    <m/>
    <m/>
  </r>
  <r>
    <d v="2022-06-03T00:00:00"/>
    <x v="4"/>
    <x v="1"/>
    <x v="0"/>
    <s v="Toyota"/>
    <s v="Avalon"/>
    <s v="Helena"/>
    <s v="Male"/>
    <n v="33"/>
    <n v="24051"/>
    <x v="2"/>
    <m/>
    <m/>
    <m/>
    <m/>
    <m/>
    <m/>
    <m/>
    <m/>
    <m/>
  </r>
  <r>
    <d v="2022-01-30T00:00:00"/>
    <x v="10"/>
    <x v="1"/>
    <x v="1"/>
    <s v="Honda"/>
    <s v="Odyssey"/>
    <s v="Larry"/>
    <s v="Female"/>
    <n v="28"/>
    <n v="19468"/>
    <x v="11"/>
    <m/>
    <m/>
    <m/>
    <m/>
    <m/>
    <m/>
    <m/>
    <m/>
    <m/>
  </r>
  <r>
    <d v="2022-06-16T00:00:00"/>
    <x v="4"/>
    <x v="1"/>
    <x v="0"/>
    <s v="Ford"/>
    <s v="Escape"/>
    <s v="Helena"/>
    <s v="Male"/>
    <n v="29"/>
    <n v="25021"/>
    <x v="2"/>
    <m/>
    <m/>
    <m/>
    <m/>
    <m/>
    <m/>
    <m/>
    <m/>
    <m/>
  </r>
  <r>
    <d v="2022-12-08T00:00:00"/>
    <x v="0"/>
    <x v="2"/>
    <x v="0"/>
    <s v="Toyota"/>
    <s v="Avalon"/>
    <s v="Jill"/>
    <s v="Female"/>
    <n v="56"/>
    <n v="29720"/>
    <x v="10"/>
    <m/>
    <m/>
    <m/>
    <m/>
    <m/>
    <m/>
    <m/>
    <m/>
    <m/>
  </r>
  <r>
    <d v="2022-12-08T00:00:00"/>
    <x v="0"/>
    <x v="1"/>
    <x v="0"/>
    <s v="Ford"/>
    <s v="Explorer"/>
    <s v="Helena"/>
    <s v="Female"/>
    <n v="30"/>
    <n v="29781"/>
    <x v="2"/>
    <m/>
    <m/>
    <m/>
    <m/>
    <m/>
    <m/>
    <m/>
    <m/>
    <m/>
  </r>
  <r>
    <d v="2022-11-23T00:00:00"/>
    <x v="7"/>
    <x v="1"/>
    <x v="0"/>
    <s v="Toyota"/>
    <s v="Avalon"/>
    <s v="Bill"/>
    <s v="Female"/>
    <n v="63"/>
    <n v="28545"/>
    <x v="3"/>
    <m/>
    <m/>
    <m/>
    <m/>
    <m/>
    <m/>
    <m/>
    <m/>
    <m/>
  </r>
  <r>
    <d v="2022-11-12T00:00:00"/>
    <x v="7"/>
    <x v="2"/>
    <x v="0"/>
    <s v="Toyota"/>
    <s v="Camry"/>
    <s v="Tina"/>
    <s v="Female"/>
    <n v="32"/>
    <n v="26537"/>
    <x v="13"/>
    <m/>
    <m/>
    <m/>
    <m/>
    <m/>
    <m/>
    <m/>
    <m/>
    <m/>
  </r>
  <r>
    <d v="2022-06-19T00:00:00"/>
    <x v="4"/>
    <x v="2"/>
    <x v="0"/>
    <s v="Ford"/>
    <s v="Escape"/>
    <s v="Bill"/>
    <s v="Male"/>
    <n v="30"/>
    <n v="25218"/>
    <x v="3"/>
    <m/>
    <m/>
    <m/>
    <m/>
    <m/>
    <m/>
    <m/>
    <m/>
    <m/>
  </r>
  <r>
    <d v="2022-09-09T00:00:00"/>
    <x v="3"/>
    <x v="0"/>
    <x v="0"/>
    <s v="Honda"/>
    <s v="Civic"/>
    <s v="Harry"/>
    <s v="Female"/>
    <n v="39"/>
    <n v="18016"/>
    <x v="4"/>
    <m/>
    <m/>
    <m/>
    <m/>
    <m/>
    <m/>
    <m/>
    <m/>
    <m/>
  </r>
  <r>
    <d v="2022-11-05T00:00:00"/>
    <x v="7"/>
    <x v="1"/>
    <x v="0"/>
    <s v="Honda"/>
    <s v="Civic"/>
    <s v="Bill"/>
    <s v="Male"/>
    <n v="56"/>
    <n v="20413"/>
    <x v="3"/>
    <m/>
    <m/>
    <m/>
    <m/>
    <m/>
    <m/>
    <m/>
    <m/>
    <m/>
  </r>
  <r>
    <d v="2022-10-11T00:00:00"/>
    <x v="9"/>
    <x v="1"/>
    <x v="0"/>
    <s v="Ford"/>
    <s v="Explorer"/>
    <s v="Helena"/>
    <s v="Female"/>
    <n v="73"/>
    <n v="31862"/>
    <x v="2"/>
    <m/>
    <m/>
    <m/>
    <m/>
    <m/>
    <m/>
    <m/>
    <m/>
    <m/>
  </r>
  <r>
    <d v="2022-10-30T00:00:00"/>
    <x v="9"/>
    <x v="1"/>
    <x v="1"/>
    <s v="Honda"/>
    <s v="Odyssey"/>
    <s v="Bill"/>
    <s v="Male"/>
    <n v="39"/>
    <n v="18997"/>
    <x v="3"/>
    <m/>
    <m/>
    <m/>
    <m/>
    <m/>
    <m/>
    <m/>
    <m/>
    <m/>
  </r>
  <r>
    <d v="2022-10-18T00:00:00"/>
    <x v="9"/>
    <x v="0"/>
    <x v="0"/>
    <s v="Toyota"/>
    <s v="Avalon"/>
    <s v="Laura"/>
    <s v="Female"/>
    <n v="35"/>
    <n v="26915"/>
    <x v="6"/>
    <m/>
    <m/>
    <m/>
    <m/>
    <m/>
    <m/>
    <m/>
    <m/>
    <m/>
  </r>
  <r>
    <d v="2022-10-21T00:00:00"/>
    <x v="9"/>
    <x v="0"/>
    <x v="0"/>
    <s v="Ford"/>
    <s v="Escape"/>
    <s v="Miguel"/>
    <s v="Male"/>
    <n v="51"/>
    <n v="26228"/>
    <x v="1"/>
    <m/>
    <m/>
    <m/>
    <m/>
    <m/>
    <m/>
    <m/>
    <m/>
    <m/>
  </r>
  <r>
    <d v="2022-11-06T00:00:00"/>
    <x v="7"/>
    <x v="2"/>
    <x v="0"/>
    <s v="Honda"/>
    <s v="Civic"/>
    <s v="Jill"/>
    <s v="Female"/>
    <n v="38"/>
    <n v="17396"/>
    <x v="10"/>
    <m/>
    <m/>
    <m/>
    <m/>
    <m/>
    <m/>
    <m/>
    <m/>
    <m/>
  </r>
  <r>
    <d v="2022-05-27T00:00:00"/>
    <x v="11"/>
    <x v="2"/>
    <x v="0"/>
    <s v="Toyota"/>
    <s v="Camry"/>
    <s v="Arthur"/>
    <s v="Female"/>
    <n v="62"/>
    <n v="28784"/>
    <x v="0"/>
    <m/>
    <m/>
    <m/>
    <m/>
    <m/>
    <m/>
    <m/>
    <m/>
    <m/>
  </r>
  <r>
    <d v="2022-11-19T00:00:00"/>
    <x v="7"/>
    <x v="0"/>
    <x v="0"/>
    <s v="Toyota"/>
    <s v="Avalon"/>
    <s v="Arthur"/>
    <s v="Female"/>
    <n v="59"/>
    <n v="25826"/>
    <x v="0"/>
    <m/>
    <m/>
    <m/>
    <m/>
    <m/>
    <m/>
    <m/>
    <m/>
    <m/>
  </r>
  <r>
    <d v="2022-03-10T00:00:00"/>
    <x v="5"/>
    <x v="1"/>
    <x v="1"/>
    <s v="Honda"/>
    <s v="CR-V"/>
    <s v="Richard"/>
    <s v="Female"/>
    <n v="30"/>
    <n v="11453"/>
    <x v="7"/>
    <m/>
    <m/>
    <m/>
    <m/>
    <m/>
    <m/>
    <m/>
    <m/>
    <m/>
  </r>
  <r>
    <d v="2022-11-08T00:00:00"/>
    <x v="7"/>
    <x v="1"/>
    <x v="0"/>
    <s v="Honda"/>
    <s v="Civic"/>
    <s v="Bill"/>
    <s v="Female"/>
    <n v="51"/>
    <n v="20312"/>
    <x v="3"/>
    <m/>
    <m/>
    <m/>
    <m/>
    <m/>
    <m/>
    <m/>
    <m/>
    <m/>
  </r>
  <r>
    <d v="2022-05-27T00:00:00"/>
    <x v="11"/>
    <x v="1"/>
    <x v="0"/>
    <s v="Ford"/>
    <s v="Explorer"/>
    <s v="Sarah"/>
    <s v="Male"/>
    <n v="44"/>
    <n v="28081"/>
    <x v="9"/>
    <m/>
    <m/>
    <m/>
    <m/>
    <m/>
    <m/>
    <m/>
    <m/>
    <m/>
  </r>
  <r>
    <d v="2022-10-25T00:00:00"/>
    <x v="9"/>
    <x v="0"/>
    <x v="0"/>
    <s v="Honda"/>
    <s v="Odyssey"/>
    <s v="Mary"/>
    <s v="Female"/>
    <n v="43"/>
    <n v="31941"/>
    <x v="8"/>
    <m/>
    <m/>
    <m/>
    <m/>
    <m/>
    <m/>
    <m/>
    <m/>
    <m/>
  </r>
  <r>
    <d v="2022-04-29T00:00:00"/>
    <x v="2"/>
    <x v="0"/>
    <x v="0"/>
    <s v="Honda"/>
    <s v="CR-V"/>
    <s v="Harry"/>
    <s v="Male"/>
    <n v="25"/>
    <n v="28518"/>
    <x v="4"/>
    <m/>
    <m/>
    <m/>
    <m/>
    <m/>
    <m/>
    <m/>
    <m/>
    <m/>
  </r>
  <r>
    <d v="2022-10-14T00:00:00"/>
    <x v="9"/>
    <x v="1"/>
    <x v="0"/>
    <s v="Honda"/>
    <s v="CR-V"/>
    <s v="Bill"/>
    <s v="Male"/>
    <n v="53"/>
    <n v="26789"/>
    <x v="3"/>
    <m/>
    <m/>
    <m/>
    <m/>
    <m/>
    <m/>
    <m/>
    <m/>
    <m/>
  </r>
  <r>
    <d v="2022-11-10T00:00:00"/>
    <x v="7"/>
    <x v="0"/>
    <x v="0"/>
    <s v="Toyota"/>
    <s v="Camry"/>
    <s v="Laura"/>
    <s v="Female"/>
    <n v="54"/>
    <n v="24255"/>
    <x v="6"/>
    <m/>
    <m/>
    <m/>
    <m/>
    <m/>
    <m/>
    <m/>
    <m/>
    <m/>
  </r>
  <r>
    <d v="2022-09-19T00:00:00"/>
    <x v="3"/>
    <x v="1"/>
    <x v="0"/>
    <s v="Toyota"/>
    <s v="Camry"/>
    <s v="Bill"/>
    <s v="Male"/>
    <n v="63"/>
    <n v="28018"/>
    <x v="3"/>
    <m/>
    <m/>
    <m/>
    <m/>
    <m/>
    <m/>
    <m/>
    <m/>
    <m/>
  </r>
  <r>
    <d v="2022-08-28T00:00:00"/>
    <x v="6"/>
    <x v="1"/>
    <x v="0"/>
    <s v="Honda"/>
    <s v="Civic"/>
    <s v="Helena"/>
    <s v="Female"/>
    <n v="23"/>
    <n v="20988"/>
    <x v="2"/>
    <m/>
    <m/>
    <m/>
    <m/>
    <m/>
    <m/>
    <m/>
    <m/>
    <m/>
  </r>
  <r>
    <d v="2022-11-18T00:00:00"/>
    <x v="7"/>
    <x v="0"/>
    <x v="0"/>
    <s v="Toyota"/>
    <s v="Avalon"/>
    <s v="Laura"/>
    <s v="Male"/>
    <n v="61"/>
    <n v="25304"/>
    <x v="6"/>
    <m/>
    <m/>
    <m/>
    <m/>
    <m/>
    <m/>
    <m/>
    <m/>
    <m/>
  </r>
  <r>
    <d v="2022-11-05T00:00:00"/>
    <x v="7"/>
    <x v="0"/>
    <x v="0"/>
    <s v="Ford"/>
    <s v="Explorer"/>
    <s v="Arthur"/>
    <s v="Female"/>
    <n v="28"/>
    <n v="29278"/>
    <x v="0"/>
    <m/>
    <m/>
    <m/>
    <m/>
    <m/>
    <m/>
    <m/>
    <m/>
    <m/>
  </r>
  <r>
    <d v="2022-07-16T00:00:00"/>
    <x v="1"/>
    <x v="2"/>
    <x v="0"/>
    <s v="Ford"/>
    <s v="Escape"/>
    <s v="Tina"/>
    <s v="Female"/>
    <n v="60"/>
    <n v="29161"/>
    <x v="13"/>
    <m/>
    <m/>
    <m/>
    <m/>
    <m/>
    <m/>
    <m/>
    <m/>
    <m/>
  </r>
  <r>
    <d v="2022-11-15T00:00:00"/>
    <x v="7"/>
    <x v="0"/>
    <x v="0"/>
    <s v="Ford"/>
    <s v="Escape"/>
    <s v="Laura"/>
    <s v="Male"/>
    <n v="33"/>
    <n v="26827"/>
    <x v="6"/>
    <m/>
    <m/>
    <m/>
    <m/>
    <m/>
    <m/>
    <m/>
    <m/>
    <m/>
  </r>
  <r>
    <d v="2022-08-24T00:00:00"/>
    <x v="6"/>
    <x v="1"/>
    <x v="0"/>
    <s v="Honda"/>
    <s v="Odyssey"/>
    <s v="Larry"/>
    <s v="Female"/>
    <n v="74"/>
    <n v="34647"/>
    <x v="11"/>
    <m/>
    <m/>
    <m/>
    <m/>
    <m/>
    <m/>
    <m/>
    <m/>
    <m/>
  </r>
  <r>
    <d v="2022-09-17T00:00:00"/>
    <x v="3"/>
    <x v="2"/>
    <x v="0"/>
    <s v="Toyota"/>
    <s v="Avalon"/>
    <s v="Helena"/>
    <s v="Female"/>
    <n v="65"/>
    <n v="26875"/>
    <x v="2"/>
    <m/>
    <m/>
    <m/>
    <m/>
    <m/>
    <m/>
    <m/>
    <m/>
    <m/>
  </r>
  <r>
    <d v="2022-11-27T00:00:00"/>
    <x v="7"/>
    <x v="1"/>
    <x v="0"/>
    <s v="Toyota"/>
    <s v="Camry"/>
    <s v="Richard"/>
    <s v="Female"/>
    <n v="50"/>
    <n v="27341"/>
    <x v="7"/>
    <m/>
    <m/>
    <m/>
    <m/>
    <m/>
    <m/>
    <m/>
    <m/>
    <m/>
  </r>
  <r>
    <d v="2022-07-15T00:00:00"/>
    <x v="1"/>
    <x v="1"/>
    <x v="0"/>
    <s v="Honda"/>
    <s v="CR-V"/>
    <s v="Bill"/>
    <s v="Female"/>
    <n v="23"/>
    <n v="26932"/>
    <x v="3"/>
    <m/>
    <m/>
    <m/>
    <m/>
    <m/>
    <m/>
    <m/>
    <m/>
    <m/>
  </r>
  <r>
    <d v="2022-12-21T00:00:00"/>
    <x v="0"/>
    <x v="0"/>
    <x v="0"/>
    <s v="Toyota"/>
    <s v="Camry"/>
    <s v="Laura"/>
    <s v="Female"/>
    <n v="56"/>
    <n v="27768"/>
    <x v="6"/>
    <m/>
    <m/>
    <m/>
    <m/>
    <m/>
    <m/>
    <m/>
    <m/>
    <m/>
  </r>
  <r>
    <d v="2022-10-10T00:00:00"/>
    <x v="9"/>
    <x v="2"/>
    <x v="1"/>
    <s v="Honda"/>
    <s v="CR-V"/>
    <s v="Debbie"/>
    <s v="Male"/>
    <n v="75"/>
    <n v="19299"/>
    <x v="5"/>
    <m/>
    <m/>
    <m/>
    <m/>
    <m/>
    <m/>
    <m/>
    <m/>
    <m/>
  </r>
  <r>
    <d v="2022-04-20T00:00:00"/>
    <x v="2"/>
    <x v="0"/>
    <x v="0"/>
    <s v="Honda"/>
    <s v="CR-V"/>
    <s v="Miguel"/>
    <s v="Female"/>
    <n v="22"/>
    <n v="29685"/>
    <x v="1"/>
    <m/>
    <m/>
    <m/>
    <m/>
    <m/>
    <m/>
    <m/>
    <m/>
    <m/>
  </r>
  <r>
    <d v="2022-05-30T00:00:00"/>
    <x v="11"/>
    <x v="1"/>
    <x v="1"/>
    <s v="Honda"/>
    <s v="Odyssey"/>
    <s v="Helena"/>
    <s v="Female"/>
    <n v="40"/>
    <n v="16136"/>
    <x v="2"/>
    <m/>
    <m/>
    <m/>
    <m/>
    <m/>
    <m/>
    <m/>
    <m/>
    <m/>
  </r>
  <r>
    <d v="2022-12-26T00:00:00"/>
    <x v="0"/>
    <x v="0"/>
    <x v="1"/>
    <s v="Honda"/>
    <s v="CR-V"/>
    <s v="Harry"/>
    <s v="Male"/>
    <n v="61"/>
    <n v="14688"/>
    <x v="4"/>
    <m/>
    <m/>
    <m/>
    <m/>
    <m/>
    <m/>
    <m/>
    <m/>
    <m/>
  </r>
  <r>
    <d v="2022-06-11T00:00:00"/>
    <x v="4"/>
    <x v="0"/>
    <x v="1"/>
    <s v="Honda"/>
    <s v="Odyssey"/>
    <s v="Arthur"/>
    <s v="Male"/>
    <n v="47"/>
    <n v="18953"/>
    <x v="0"/>
    <m/>
    <m/>
    <m/>
    <m/>
    <m/>
    <m/>
    <m/>
    <m/>
    <m/>
  </r>
  <r>
    <d v="2022-06-11T00:00:00"/>
    <x v="4"/>
    <x v="0"/>
    <x v="0"/>
    <s v="Ford"/>
    <s v="Explorer"/>
    <s v="Harry"/>
    <s v="Male"/>
    <n v="57"/>
    <n v="29190"/>
    <x v="4"/>
    <m/>
    <m/>
    <m/>
    <m/>
    <m/>
    <m/>
    <m/>
    <m/>
    <m/>
  </r>
  <r>
    <d v="2022-03-12T00:00:00"/>
    <x v="5"/>
    <x v="0"/>
    <x v="0"/>
    <s v="Toyota"/>
    <s v="Camry"/>
    <s v="Laura"/>
    <s v="Female"/>
    <n v="62"/>
    <n v="25634"/>
    <x v="6"/>
    <m/>
    <m/>
    <m/>
    <m/>
    <m/>
    <m/>
    <m/>
    <m/>
    <m/>
  </r>
  <r>
    <d v="2022-06-16T00:00:00"/>
    <x v="4"/>
    <x v="0"/>
    <x v="0"/>
    <s v="Toyota"/>
    <s v="Avalon"/>
    <s v="Mary"/>
    <s v="Male"/>
    <n v="69"/>
    <n v="24802"/>
    <x v="8"/>
    <m/>
    <m/>
    <m/>
    <m/>
    <m/>
    <m/>
    <m/>
    <m/>
    <m/>
  </r>
  <r>
    <d v="2022-05-10T00:00:00"/>
    <x v="11"/>
    <x v="0"/>
    <x v="1"/>
    <s v="Honda"/>
    <s v="Odyssey"/>
    <s v="Arthur"/>
    <s v="Female"/>
    <n v="42"/>
    <n v="19154"/>
    <x v="0"/>
    <m/>
    <m/>
    <m/>
    <m/>
    <m/>
    <m/>
    <m/>
    <m/>
    <m/>
  </r>
  <r>
    <d v="2022-09-16T00:00:00"/>
    <x v="3"/>
    <x v="0"/>
    <x v="0"/>
    <s v="Ford"/>
    <s v="Escape"/>
    <s v="Laura"/>
    <s v="Female"/>
    <n v="37"/>
    <n v="25363"/>
    <x v="6"/>
    <m/>
    <m/>
    <m/>
    <m/>
    <m/>
    <m/>
    <m/>
    <m/>
    <m/>
  </r>
  <r>
    <d v="2022-11-04T00:00:00"/>
    <x v="7"/>
    <x v="1"/>
    <x v="0"/>
    <s v="Honda"/>
    <s v="Odyssey"/>
    <s v="Helena"/>
    <s v="Female"/>
    <n v="52"/>
    <n v="33138"/>
    <x v="2"/>
    <m/>
    <m/>
    <m/>
    <m/>
    <m/>
    <m/>
    <m/>
    <m/>
    <m/>
  </r>
  <r>
    <d v="2022-11-05T00:00:00"/>
    <x v="7"/>
    <x v="0"/>
    <x v="0"/>
    <s v="Honda"/>
    <s v="CR-V"/>
    <s v="Arthur"/>
    <s v="Female"/>
    <n v="29"/>
    <n v="29507"/>
    <x v="0"/>
    <m/>
    <m/>
    <m/>
    <m/>
    <m/>
    <m/>
    <m/>
    <m/>
    <m/>
  </r>
  <r>
    <d v="2022-08-26T00:00:00"/>
    <x v="6"/>
    <x v="0"/>
    <x v="0"/>
    <s v="Honda"/>
    <s v="CR-V"/>
    <s v="Harry"/>
    <s v="Female"/>
    <n v="57"/>
    <n v="28254"/>
    <x v="4"/>
    <m/>
    <m/>
    <m/>
    <m/>
    <m/>
    <m/>
    <m/>
    <m/>
    <m/>
  </r>
  <r>
    <d v="2021-12-30T00:00:00"/>
    <x v="0"/>
    <x v="1"/>
    <x v="0"/>
    <s v="Honda"/>
    <s v="Civic"/>
    <s v="Helena"/>
    <s v="Female"/>
    <n v="61"/>
    <n v="21244"/>
    <x v="2"/>
    <m/>
    <m/>
    <m/>
    <m/>
    <m/>
    <m/>
    <m/>
    <m/>
    <m/>
  </r>
  <r>
    <d v="2022-12-25T00:00:00"/>
    <x v="0"/>
    <x v="0"/>
    <x v="0"/>
    <s v="Honda"/>
    <s v="Odyssey"/>
    <s v="Laura"/>
    <s v="Female"/>
    <n v="49"/>
    <n v="33325"/>
    <x v="6"/>
    <m/>
    <m/>
    <m/>
    <m/>
    <m/>
    <m/>
    <m/>
    <m/>
    <m/>
  </r>
  <r>
    <d v="2022-07-15T00:00:00"/>
    <x v="1"/>
    <x v="0"/>
    <x v="1"/>
    <s v="Ford"/>
    <s v="Explorer"/>
    <s v="Laura"/>
    <s v="Female"/>
    <n v="26"/>
    <n v="18676"/>
    <x v="6"/>
    <m/>
    <m/>
    <m/>
    <m/>
    <m/>
    <m/>
    <m/>
    <m/>
    <m/>
  </r>
  <r>
    <d v="2022-04-14T00:00:00"/>
    <x v="2"/>
    <x v="1"/>
    <x v="1"/>
    <s v="Honda"/>
    <s v="Civic"/>
    <s v="Helena"/>
    <s v="Male"/>
    <n v="32"/>
    <n v="12953"/>
    <x v="2"/>
    <m/>
    <m/>
    <m/>
    <m/>
    <m/>
    <m/>
    <m/>
    <m/>
    <m/>
  </r>
  <r>
    <d v="2022-09-07T00:00:00"/>
    <x v="3"/>
    <x v="0"/>
    <x v="0"/>
    <s v="Toyota"/>
    <s v="Avalon"/>
    <s v="Harry"/>
    <s v="Male"/>
    <n v="45"/>
    <n v="25858"/>
    <x v="4"/>
    <m/>
    <m/>
    <m/>
    <m/>
    <m/>
    <m/>
    <m/>
    <m/>
    <m/>
  </r>
  <r>
    <d v="2022-12-04T00:00:00"/>
    <x v="0"/>
    <x v="1"/>
    <x v="0"/>
    <s v="Honda"/>
    <s v="Odyssey"/>
    <s v="Helena"/>
    <s v="Female"/>
    <n v="33"/>
    <n v="33077"/>
    <x v="2"/>
    <m/>
    <m/>
    <m/>
    <m/>
    <m/>
    <m/>
    <m/>
    <m/>
    <m/>
  </r>
  <r>
    <d v="2022-06-08T00:00:00"/>
    <x v="4"/>
    <x v="1"/>
    <x v="0"/>
    <s v="Toyota"/>
    <s v="Camry"/>
    <s v="Helena"/>
    <s v="Male"/>
    <n v="60"/>
    <n v="27573"/>
    <x v="2"/>
    <m/>
    <m/>
    <m/>
    <m/>
    <m/>
    <m/>
    <m/>
    <m/>
    <m/>
  </r>
  <r>
    <d v="2022-03-20T00:00:00"/>
    <x v="5"/>
    <x v="2"/>
    <x v="0"/>
    <s v="Honda"/>
    <s v="Odyssey"/>
    <s v="Lou"/>
    <s v="Female"/>
    <n v="50"/>
    <n v="34310"/>
    <x v="12"/>
    <m/>
    <m/>
    <m/>
    <m/>
    <m/>
    <m/>
    <m/>
    <m/>
    <m/>
  </r>
  <r>
    <d v="2022-08-04T00:00:00"/>
    <x v="6"/>
    <x v="0"/>
    <x v="0"/>
    <s v="Honda"/>
    <s v="Odyssey"/>
    <s v="Laura"/>
    <s v="Male"/>
    <n v="47"/>
    <n v="30589"/>
    <x v="6"/>
    <m/>
    <m/>
    <m/>
    <m/>
    <m/>
    <m/>
    <m/>
    <m/>
    <m/>
  </r>
  <r>
    <d v="2022-11-12T00:00:00"/>
    <x v="7"/>
    <x v="1"/>
    <x v="0"/>
    <s v="Toyota"/>
    <s v="Avalon"/>
    <s v="Larry"/>
    <s v="Female"/>
    <n v="43"/>
    <n v="24173"/>
    <x v="11"/>
    <m/>
    <m/>
    <m/>
    <m/>
    <m/>
    <m/>
    <m/>
    <m/>
    <m/>
  </r>
  <r>
    <d v="2022-11-07T00:00:00"/>
    <x v="7"/>
    <x v="0"/>
    <x v="0"/>
    <s v="Honda"/>
    <s v="Civic"/>
    <s v="Miguel"/>
    <s v="Female"/>
    <n v="48"/>
    <n v="19801"/>
    <x v="1"/>
    <m/>
    <m/>
    <m/>
    <m/>
    <m/>
    <m/>
    <m/>
    <m/>
    <m/>
  </r>
  <r>
    <d v="2022-11-02T00:00:00"/>
    <x v="7"/>
    <x v="0"/>
    <x v="0"/>
    <s v="Honda"/>
    <s v="Odyssey"/>
    <s v="Arthur"/>
    <s v="Male"/>
    <n v="34"/>
    <n v="30307"/>
    <x v="0"/>
    <m/>
    <m/>
    <m/>
    <m/>
    <m/>
    <m/>
    <m/>
    <m/>
    <m/>
  </r>
  <r>
    <d v="2022-12-24T00:00:00"/>
    <x v="0"/>
    <x v="0"/>
    <x v="0"/>
    <s v="Toyota"/>
    <s v="Camry"/>
    <s v="Laura"/>
    <s v="Female"/>
    <n v="57"/>
    <n v="27910"/>
    <x v="6"/>
    <m/>
    <m/>
    <m/>
    <m/>
    <m/>
    <m/>
    <m/>
    <m/>
    <m/>
  </r>
  <r>
    <d v="2022-04-17T00:00:00"/>
    <x v="2"/>
    <x v="1"/>
    <x v="0"/>
    <s v="Toyota"/>
    <s v="Camry"/>
    <s v="Richard"/>
    <s v="Female"/>
    <n v="61"/>
    <n v="26304"/>
    <x v="7"/>
    <m/>
    <m/>
    <m/>
    <m/>
    <m/>
    <m/>
    <m/>
    <m/>
    <m/>
  </r>
  <r>
    <d v="2022-06-11T00:00:00"/>
    <x v="4"/>
    <x v="0"/>
    <x v="1"/>
    <s v="Honda"/>
    <s v="CR-V"/>
    <s v="Arthur"/>
    <s v="Female"/>
    <n v="62"/>
    <n v="16973"/>
    <x v="0"/>
    <m/>
    <m/>
    <m/>
    <m/>
    <m/>
    <m/>
    <m/>
    <m/>
    <m/>
  </r>
  <r>
    <d v="2022-02-28T00:00:00"/>
    <x v="8"/>
    <x v="0"/>
    <x v="0"/>
    <s v="Honda"/>
    <s v="Civic"/>
    <s v="Laura"/>
    <s v="Male"/>
    <n v="68"/>
    <n v="21984"/>
    <x v="6"/>
    <m/>
    <m/>
    <m/>
    <m/>
    <m/>
    <m/>
    <m/>
    <m/>
    <m/>
  </r>
  <r>
    <d v="2022-03-01T00:00:00"/>
    <x v="5"/>
    <x v="2"/>
    <x v="0"/>
    <s v="Honda"/>
    <s v="CR-V"/>
    <s v="Lou"/>
    <s v="Male"/>
    <n v="28"/>
    <n v="29544"/>
    <x v="12"/>
    <m/>
    <m/>
    <m/>
    <m/>
    <m/>
    <m/>
    <m/>
    <m/>
    <m/>
  </r>
  <r>
    <d v="2022-12-04T00:00:00"/>
    <x v="0"/>
    <x v="1"/>
    <x v="0"/>
    <s v="Honda"/>
    <s v="CR-V"/>
    <s v="Helena"/>
    <s v="Male"/>
    <n v="36"/>
    <n v="29956"/>
    <x v="2"/>
    <m/>
    <m/>
    <m/>
    <m/>
    <m/>
    <m/>
    <m/>
    <m/>
    <m/>
  </r>
  <r>
    <d v="2022-02-01T00:00:00"/>
    <x v="8"/>
    <x v="0"/>
    <x v="0"/>
    <s v="Honda"/>
    <s v="Odyssey"/>
    <s v="Arthur"/>
    <s v="Female"/>
    <n v="41"/>
    <n v="30418"/>
    <x v="0"/>
    <m/>
    <m/>
    <m/>
    <m/>
    <m/>
    <m/>
    <m/>
    <m/>
    <m/>
  </r>
  <r>
    <d v="2022-10-11T00:00:00"/>
    <x v="9"/>
    <x v="0"/>
    <x v="1"/>
    <s v="Honda"/>
    <s v="Odyssey"/>
    <s v="Laura"/>
    <s v="Female"/>
    <n v="64"/>
    <n v="18978"/>
    <x v="6"/>
    <m/>
    <m/>
    <m/>
    <m/>
    <m/>
    <m/>
    <m/>
    <m/>
    <m/>
  </r>
  <r>
    <d v="2022-09-05T00:00:00"/>
    <x v="3"/>
    <x v="1"/>
    <x v="0"/>
    <s v="Honda"/>
    <s v="CR-V"/>
    <s v="Bill"/>
    <s v="Male"/>
    <n v="56"/>
    <n v="28326"/>
    <x v="3"/>
    <m/>
    <m/>
    <m/>
    <m/>
    <m/>
    <m/>
    <m/>
    <m/>
    <m/>
  </r>
  <r>
    <d v="2022-09-24T00:00:00"/>
    <x v="3"/>
    <x v="0"/>
    <x v="0"/>
    <s v="Toyota"/>
    <s v="Camry"/>
    <s v="Miguel"/>
    <s v="Female"/>
    <n v="57"/>
    <n v="29539"/>
    <x v="1"/>
    <m/>
    <m/>
    <m/>
    <m/>
    <m/>
    <m/>
    <m/>
    <m/>
    <m/>
  </r>
  <r>
    <d v="2022-01-15T00:00:00"/>
    <x v="10"/>
    <x v="0"/>
    <x v="0"/>
    <s v="Honda"/>
    <s v="CR-V"/>
    <s v="Laura"/>
    <s v="Male"/>
    <n v="65"/>
    <n v="27521"/>
    <x v="6"/>
    <m/>
    <m/>
    <m/>
    <m/>
    <m/>
    <m/>
    <m/>
    <m/>
    <m/>
  </r>
  <r>
    <d v="2022-12-27T00:00:00"/>
    <x v="0"/>
    <x v="0"/>
    <x v="0"/>
    <s v="Honda"/>
    <s v="CR-V"/>
    <s v="Arthur"/>
    <s v="Female"/>
    <n v="68"/>
    <n v="25168"/>
    <x v="0"/>
    <m/>
    <m/>
    <m/>
    <m/>
    <m/>
    <m/>
    <m/>
    <m/>
    <m/>
  </r>
  <r>
    <d v="2022-09-18T00:00:00"/>
    <x v="3"/>
    <x v="0"/>
    <x v="0"/>
    <s v="Toyota"/>
    <s v="Camry"/>
    <s v="Harry"/>
    <s v="Female"/>
    <n v="50"/>
    <n v="24225"/>
    <x v="4"/>
    <m/>
    <m/>
    <m/>
    <m/>
    <m/>
    <m/>
    <m/>
    <m/>
    <m/>
  </r>
  <r>
    <d v="2022-08-25T00:00:00"/>
    <x v="6"/>
    <x v="0"/>
    <x v="0"/>
    <s v="Honda"/>
    <s v="CR-V"/>
    <s v="Miguel"/>
    <s v="Female"/>
    <n v="60"/>
    <n v="29358"/>
    <x v="1"/>
    <m/>
    <m/>
    <m/>
    <m/>
    <m/>
    <m/>
    <m/>
    <m/>
    <m/>
  </r>
  <r>
    <d v="2022-04-04T00:00:00"/>
    <x v="2"/>
    <x v="0"/>
    <x v="0"/>
    <s v="Honda"/>
    <s v="Civic"/>
    <s v="Arthur"/>
    <s v="Male"/>
    <n v="44"/>
    <n v="18419"/>
    <x v="0"/>
    <m/>
    <m/>
    <m/>
    <m/>
    <m/>
    <m/>
    <m/>
    <m/>
    <m/>
  </r>
  <r>
    <d v="2022-11-30T00:00:00"/>
    <x v="7"/>
    <x v="0"/>
    <x v="0"/>
    <s v="Toyota"/>
    <s v="Camry"/>
    <s v="Arthur"/>
    <s v="Female"/>
    <n v="44"/>
    <n v="26960"/>
    <x v="0"/>
    <m/>
    <m/>
    <m/>
    <m/>
    <m/>
    <m/>
    <m/>
    <m/>
    <m/>
  </r>
  <r>
    <d v="2022-12-07T00:00:00"/>
    <x v="0"/>
    <x v="1"/>
    <x v="0"/>
    <s v="Toyota"/>
    <s v="Avalon"/>
    <s v="Helena"/>
    <s v="Male"/>
    <n v="43"/>
    <n v="26713"/>
    <x v="2"/>
    <m/>
    <m/>
    <m/>
    <m/>
    <m/>
    <m/>
    <m/>
    <m/>
    <m/>
  </r>
  <r>
    <d v="2022-04-04T00:00:00"/>
    <x v="2"/>
    <x v="1"/>
    <x v="0"/>
    <s v="Honda"/>
    <s v="Civic"/>
    <s v="Helena"/>
    <s v="Male"/>
    <n v="44"/>
    <n v="20671"/>
    <x v="2"/>
    <m/>
    <m/>
    <m/>
    <m/>
    <m/>
    <m/>
    <m/>
    <m/>
    <m/>
  </r>
  <r>
    <d v="2022-11-21T00:00:00"/>
    <x v="7"/>
    <x v="1"/>
    <x v="0"/>
    <s v="Toyota"/>
    <s v="Camry"/>
    <s v="Helena"/>
    <s v="Female"/>
    <n v="31"/>
    <n v="26082"/>
    <x v="2"/>
    <m/>
    <m/>
    <m/>
    <m/>
    <m/>
    <m/>
    <m/>
    <m/>
    <m/>
  </r>
  <r>
    <d v="2022-09-06T00:00:00"/>
    <x v="3"/>
    <x v="2"/>
    <x v="1"/>
    <s v="Honda"/>
    <s v="Odyssey"/>
    <s v="Arthur"/>
    <s v="Male"/>
    <n v="70"/>
    <n v="17921"/>
    <x v="0"/>
    <m/>
    <m/>
    <m/>
    <m/>
    <m/>
    <m/>
    <m/>
    <m/>
    <m/>
  </r>
  <r>
    <d v="2022-09-17T00:00:00"/>
    <x v="3"/>
    <x v="1"/>
    <x v="0"/>
    <s v="Toyota"/>
    <s v="Camry"/>
    <s v="Bill"/>
    <s v="Female"/>
    <n v="60"/>
    <n v="28000"/>
    <x v="3"/>
    <m/>
    <m/>
    <m/>
    <m/>
    <m/>
    <m/>
    <m/>
    <m/>
    <m/>
  </r>
  <r>
    <d v="2022-12-04T00:00:00"/>
    <x v="0"/>
    <x v="0"/>
    <x v="0"/>
    <s v="Honda"/>
    <s v="CR-V"/>
    <s v="Harry"/>
    <s v="Female"/>
    <n v="33"/>
    <n v="25345"/>
    <x v="4"/>
    <m/>
    <m/>
    <m/>
    <m/>
    <m/>
    <m/>
    <m/>
    <m/>
    <m/>
  </r>
  <r>
    <d v="2022-11-22T00:00:00"/>
    <x v="7"/>
    <x v="0"/>
    <x v="0"/>
    <s v="Toyota"/>
    <s v="Camry"/>
    <s v="Miguel"/>
    <s v="Female"/>
    <n v="58"/>
    <n v="26385"/>
    <x v="1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6">
  <r>
    <d v="2022-12-25T00:00:00"/>
    <s v="Dec"/>
    <s v="Rio de Janeiro"/>
    <s v="New"/>
    <x v="0"/>
    <x v="0"/>
    <s v="Arthur"/>
    <x v="0"/>
    <n v="69"/>
    <n v="27040"/>
    <s v="Ese"/>
    <s v="Ese"/>
    <n v="1387549"/>
    <n v="24342.964912280702"/>
    <n v="57"/>
    <s v="Rio de Janeiro"/>
    <n v="4703046"/>
    <n v="24368.113989637306"/>
    <n v="193"/>
    <s v="Toyota"/>
    <s v="Camry"/>
    <s v="Male"/>
    <n v="76"/>
  </r>
  <r>
    <d v="2022-07-15T00:00:00"/>
    <s v="Jul"/>
    <s v="Rio de Janeiro"/>
    <s v="New"/>
    <x v="1"/>
    <x v="1"/>
    <s v="Miguel"/>
    <x v="0"/>
    <n v="32"/>
    <n v="20122"/>
    <s v="Miguel"/>
    <s v="Miguel"/>
    <n v="713400"/>
    <n v="25478.571428571428"/>
    <n v="28"/>
    <s v="São Paulo"/>
    <n v="3711035"/>
    <n v="25245.136054421768"/>
    <n v="147"/>
    <s v="Honda"/>
    <s v="Civic"/>
    <s v="Female"/>
    <n v="63"/>
  </r>
  <r>
    <d v="2022-04-14T00:00:00"/>
    <s v="Apr"/>
    <s v="São Paulo"/>
    <s v="New"/>
    <x v="1"/>
    <x v="2"/>
    <s v="Helena"/>
    <x v="1"/>
    <n v="74"/>
    <n v="28612"/>
    <s v="Helena"/>
    <s v="Helena"/>
    <n v="1758710"/>
    <n v="25124.428571428572"/>
    <n v="70"/>
    <s v="Brasília"/>
    <n v="1442532"/>
    <n v="25759.5"/>
    <n v="56"/>
    <s v="Ford"/>
    <s v="CR-V"/>
    <m/>
    <n v="60"/>
  </r>
  <r>
    <d v="2022-09-07T00:00:00"/>
    <s v="Sep"/>
    <s v="São Paulo"/>
    <s v="New"/>
    <x v="2"/>
    <x v="3"/>
    <s v="Bill"/>
    <x v="1"/>
    <n v="36"/>
    <n v="29695"/>
    <s v="Bill"/>
    <s v="Bill"/>
    <n v="873163"/>
    <n v="24947.514285714286"/>
    <n v="35"/>
    <m/>
    <m/>
    <m/>
    <m/>
    <m/>
    <s v="Explorer"/>
    <m/>
    <n v="37"/>
  </r>
  <r>
    <d v="2022-12-04T00:00:00"/>
    <s v="Dec"/>
    <s v="Rio de Janeiro"/>
    <s v="New"/>
    <x v="0"/>
    <x v="4"/>
    <s v="Harry"/>
    <x v="0"/>
    <n v="70"/>
    <n v="26853"/>
    <s v="Harry"/>
    <s v="Harry"/>
    <n v="1093389"/>
    <n v="24297.533333333333"/>
    <n v="45"/>
    <m/>
    <m/>
    <m/>
    <m/>
    <m/>
    <s v="Avalon"/>
    <m/>
    <n v="58"/>
  </r>
  <r>
    <d v="2022-06-08T00:00:00"/>
    <s v="Jun"/>
    <s v="São Paulo"/>
    <s v="New"/>
    <x v="0"/>
    <x v="0"/>
    <s v="Helena"/>
    <x v="0"/>
    <n v="68"/>
    <n v="24653"/>
    <s v="Helena"/>
    <s v="Debbie"/>
    <n v="264596"/>
    <n v="26459.599999999999"/>
    <n v="10"/>
    <m/>
    <m/>
    <m/>
    <m/>
    <m/>
    <s v="Odyssey"/>
    <m/>
    <n v="66"/>
  </r>
  <r>
    <d v="2022-03-20T00:00:00"/>
    <s v="Mar"/>
    <s v="Rio de Janeiro"/>
    <s v="New"/>
    <x v="0"/>
    <x v="4"/>
    <s v="Harry"/>
    <x v="1"/>
    <n v="75"/>
    <n v="25247"/>
    <s v="Harry"/>
    <s v="Laura"/>
    <n v="1315079"/>
    <n v="24353.314814814814"/>
    <n v="54"/>
    <m/>
    <m/>
    <m/>
    <m/>
    <m/>
    <s v="Escape"/>
    <m/>
    <n v="36"/>
  </r>
  <r>
    <d v="2022-08-04T00:00:00"/>
    <s v="Aug"/>
    <s v="Brasília"/>
    <s v="New"/>
    <x v="1"/>
    <x v="2"/>
    <s v="Debbie"/>
    <x v="1"/>
    <n v="28"/>
    <n v="29328"/>
    <s v="Debbie"/>
    <s v="Richard"/>
    <n v="577710"/>
    <n v="26259.545454545456"/>
    <n v="22"/>
    <m/>
    <m/>
    <m/>
    <m/>
    <m/>
    <m/>
    <m/>
    <m/>
  </r>
  <r>
    <d v="2022-11-12T00:00:00"/>
    <s v="Nov"/>
    <s v="Rio de Janeiro"/>
    <s v="New"/>
    <x v="1"/>
    <x v="5"/>
    <s v="Laura"/>
    <x v="1"/>
    <n v="34"/>
    <n v="32094"/>
    <s v="Laura"/>
    <s v="Mary"/>
    <n v="418916"/>
    <n v="23273.111111111109"/>
    <n v="18"/>
    <m/>
    <m/>
    <m/>
    <m/>
    <m/>
    <m/>
    <m/>
    <m/>
  </r>
  <r>
    <d v="2022-11-07T00:00:00"/>
    <s v="Nov"/>
    <s v="Rio de Janeiro"/>
    <s v="New"/>
    <x v="0"/>
    <x v="0"/>
    <s v="Miguel"/>
    <x v="0"/>
    <n v="39"/>
    <n v="29206"/>
    <s v="Miguel"/>
    <s v="Sarah"/>
    <n v="414940"/>
    <n v="25933.75"/>
    <n v="16"/>
    <m/>
    <m/>
    <m/>
    <m/>
    <m/>
    <m/>
    <m/>
    <m/>
  </r>
  <r>
    <d v="2022-11-02T00:00:00"/>
    <s v="Nov"/>
    <s v="Rio de Janeiro"/>
    <s v="New"/>
    <x v="0"/>
    <x v="4"/>
    <s v="Arthur"/>
    <x v="1"/>
    <n v="27"/>
    <n v="27003"/>
    <s v="Ese"/>
    <s v="Jill"/>
    <n v="274731"/>
    <n v="24975.545454545456"/>
    <n v="11"/>
    <m/>
    <m/>
    <m/>
    <m/>
    <m/>
    <m/>
    <m/>
    <m/>
  </r>
  <r>
    <d v="2022-12-24T00:00:00"/>
    <s v="Dec"/>
    <s v="São Paulo"/>
    <s v="New"/>
    <x v="0"/>
    <x v="0"/>
    <s v="Richard"/>
    <x v="1"/>
    <n v="64"/>
    <n v="26659"/>
    <s v="Richard"/>
    <s v="Larry"/>
    <n v="304558"/>
    <n v="25379.833333333332"/>
    <n v="12"/>
    <m/>
    <m/>
    <m/>
    <m/>
    <m/>
    <m/>
    <m/>
    <m/>
  </r>
  <r>
    <d v="2022-04-17T00:00:00"/>
    <s v="Apr"/>
    <s v="Rio de Janeiro"/>
    <s v="New"/>
    <x v="1"/>
    <x v="2"/>
    <s v="Miguel"/>
    <x v="0"/>
    <n v="34"/>
    <n v="29619"/>
    <s v="Miguel"/>
    <s v="Lou"/>
    <n v="285596"/>
    <n v="25963.272727272728"/>
    <n v="11"/>
    <m/>
    <m/>
    <m/>
    <m/>
    <m/>
    <m/>
    <m/>
    <m/>
  </r>
  <r>
    <d v="2022-06-11T00:00:00"/>
    <s v="Jun"/>
    <s v="Rio de Janeiro"/>
    <s v="New"/>
    <x v="0"/>
    <x v="0"/>
    <s v="Harry"/>
    <x v="1"/>
    <n v="59"/>
    <n v="29299"/>
    <s v="Harry"/>
    <s v="Tina"/>
    <n v="174276"/>
    <n v="24896.571428571428"/>
    <n v="7"/>
    <m/>
    <m/>
    <m/>
    <m/>
    <m/>
    <m/>
    <m/>
    <m/>
  </r>
  <r>
    <d v="2022-02-28T00:00:00"/>
    <s v="Feb"/>
    <s v="São Paulo"/>
    <s v="Used"/>
    <x v="1"/>
    <x v="2"/>
    <s v="Bill"/>
    <x v="1"/>
    <n v="47"/>
    <n v="16370"/>
    <s v="Bill"/>
    <m/>
    <m/>
    <m/>
    <m/>
    <m/>
    <m/>
    <m/>
    <m/>
    <m/>
    <m/>
    <m/>
    <m/>
  </r>
  <r>
    <d v="2022-03-01T00:00:00"/>
    <s v="Mar"/>
    <s v="Rio de Janeiro"/>
    <s v="New"/>
    <x v="1"/>
    <x v="5"/>
    <s v="Mary"/>
    <x v="0"/>
    <n v="28"/>
    <n v="33102"/>
    <s v="Mary"/>
    <m/>
    <m/>
    <m/>
    <m/>
    <m/>
    <m/>
    <m/>
    <m/>
    <m/>
    <m/>
    <m/>
    <m/>
  </r>
  <r>
    <d v="2022-12-04T00:00:00"/>
    <s v="Dec"/>
    <s v="Rio de Janeiro"/>
    <s v="Used"/>
    <x v="1"/>
    <x v="2"/>
    <s v="Miguel"/>
    <x v="1"/>
    <n v="39"/>
    <n v="13576"/>
    <s v="Miguel"/>
    <m/>
    <m/>
    <m/>
    <m/>
    <m/>
    <m/>
    <m/>
    <m/>
    <m/>
    <m/>
    <m/>
    <m/>
  </r>
  <r>
    <d v="2022-02-01T00:00:00"/>
    <s v="Feb"/>
    <s v="Rio de Janeiro"/>
    <s v="New"/>
    <x v="1"/>
    <x v="2"/>
    <s v="Mary"/>
    <x v="1"/>
    <n v="71"/>
    <n v="26318"/>
    <s v="Mary"/>
    <m/>
    <m/>
    <m/>
    <m/>
    <m/>
    <m/>
    <m/>
    <m/>
    <m/>
    <m/>
    <m/>
    <m/>
  </r>
  <r>
    <d v="2022-10-11T00:00:00"/>
    <s v="Oct"/>
    <s v="São Paulo"/>
    <s v="New"/>
    <x v="0"/>
    <x v="0"/>
    <s v="Sarah"/>
    <x v="1"/>
    <n v="27"/>
    <n v="28728"/>
    <s v="Sarah"/>
    <m/>
    <m/>
    <m/>
    <m/>
    <m/>
    <m/>
    <m/>
    <m/>
    <m/>
    <m/>
    <m/>
    <m/>
  </r>
  <r>
    <d v="2022-09-05T00:00:00"/>
    <s v="Sep"/>
    <s v="Rio de Janeiro"/>
    <s v="New"/>
    <x v="0"/>
    <x v="0"/>
    <s v="Miguel"/>
    <x v="0"/>
    <n v="46"/>
    <n v="25524"/>
    <s v="Miguel"/>
    <m/>
    <m/>
    <m/>
    <m/>
    <m/>
    <m/>
    <m/>
    <m/>
    <m/>
    <m/>
    <m/>
    <m/>
  </r>
  <r>
    <d v="2022-09-24T00:00:00"/>
    <s v="Sep"/>
    <s v="São Paulo"/>
    <s v="New"/>
    <x v="2"/>
    <x v="6"/>
    <s v="Helena"/>
    <x v="0"/>
    <n v="69"/>
    <n v="27277"/>
    <s v="Helena"/>
    <m/>
    <m/>
    <m/>
    <m/>
    <m/>
    <m/>
    <m/>
    <m/>
    <m/>
    <m/>
    <m/>
    <m/>
  </r>
  <r>
    <d v="2022-01-15T00:00:00"/>
    <s v="Jan"/>
    <s v="Rio de Janeiro"/>
    <s v="New"/>
    <x v="0"/>
    <x v="0"/>
    <s v="Harry"/>
    <x v="1"/>
    <n v="55"/>
    <n v="28565"/>
    <s v="Harry"/>
    <m/>
    <m/>
    <m/>
    <m/>
    <m/>
    <m/>
    <m/>
    <m/>
    <m/>
    <m/>
    <m/>
    <m/>
  </r>
  <r>
    <d v="2022-12-27T00:00:00"/>
    <s v="Dec"/>
    <s v="Brasília"/>
    <s v="New"/>
    <x v="1"/>
    <x v="2"/>
    <s v="Jill"/>
    <x v="1"/>
    <n v="34"/>
    <n v="25184"/>
    <s v="Jill"/>
    <m/>
    <m/>
    <m/>
    <m/>
    <m/>
    <m/>
    <m/>
    <m/>
    <m/>
    <m/>
    <m/>
    <m/>
  </r>
  <r>
    <d v="2022-09-18T00:00:00"/>
    <s v="Sep"/>
    <s v="Rio de Janeiro"/>
    <s v="Used"/>
    <x v="1"/>
    <x v="1"/>
    <s v="Harry"/>
    <x v="0"/>
    <n v="47"/>
    <n v="16267"/>
    <s v="Harry"/>
    <m/>
    <m/>
    <m/>
    <m/>
    <m/>
    <m/>
    <m/>
    <m/>
    <m/>
    <m/>
    <m/>
    <m/>
  </r>
  <r>
    <d v="2022-08-25T00:00:00"/>
    <s v="Aug"/>
    <s v="Brasília"/>
    <s v="New"/>
    <x v="2"/>
    <x v="3"/>
    <s v="Helena"/>
    <x v="1"/>
    <n v="68"/>
    <n v="31305"/>
    <s v="Helena"/>
    <m/>
    <m/>
    <m/>
    <m/>
    <m/>
    <m/>
    <m/>
    <m/>
    <m/>
    <m/>
    <m/>
    <m/>
  </r>
  <r>
    <d v="2022-04-04T00:00:00"/>
    <s v="Apr"/>
    <s v="São Paulo"/>
    <s v="Used"/>
    <x v="2"/>
    <x v="6"/>
    <s v="Helena"/>
    <x v="0"/>
    <n v="60"/>
    <n v="17951"/>
    <s v="Helena"/>
    <m/>
    <m/>
    <m/>
    <m/>
    <m/>
    <m/>
    <m/>
    <m/>
    <m/>
    <m/>
    <m/>
    <m/>
  </r>
  <r>
    <d v="2022-11-30T00:00:00"/>
    <s v="Nov"/>
    <s v="São Paulo"/>
    <s v="Used"/>
    <x v="1"/>
    <x v="1"/>
    <s v="Bill"/>
    <x v="0"/>
    <n v="32"/>
    <n v="16847"/>
    <s v="Bill"/>
    <m/>
    <m/>
    <m/>
    <m/>
    <m/>
    <m/>
    <m/>
    <m/>
    <m/>
    <m/>
    <m/>
    <m/>
  </r>
  <r>
    <d v="2022-12-07T00:00:00"/>
    <s v="Dec"/>
    <s v="São Paulo"/>
    <s v="New"/>
    <x v="0"/>
    <x v="4"/>
    <s v="Helena"/>
    <x v="0"/>
    <n v="39"/>
    <n v="26823"/>
    <s v="Helena"/>
    <m/>
    <m/>
    <m/>
    <m/>
    <m/>
    <m/>
    <m/>
    <m/>
    <m/>
    <m/>
    <m/>
    <m/>
  </r>
  <r>
    <d v="2022-04-04T00:00:00"/>
    <s v="Apr"/>
    <s v="Rio de Janeiro"/>
    <s v="New"/>
    <x v="0"/>
    <x v="0"/>
    <s v="Laura"/>
    <x v="1"/>
    <n v="42"/>
    <n v="27002"/>
    <s v="Laura"/>
    <m/>
    <m/>
    <m/>
    <m/>
    <m/>
    <m/>
    <m/>
    <m/>
    <m/>
    <m/>
    <m/>
    <m/>
  </r>
  <r>
    <d v="2022-11-21T00:00:00"/>
    <s v="Nov"/>
    <s v="Rio de Janeiro"/>
    <s v="Used"/>
    <x v="1"/>
    <x v="1"/>
    <s v="Arthur"/>
    <x v="0"/>
    <n v="51"/>
    <n v="19826"/>
    <s v="Ese"/>
    <m/>
    <m/>
    <m/>
    <m/>
    <m/>
    <m/>
    <m/>
    <m/>
    <m/>
    <m/>
    <m/>
    <m/>
  </r>
  <r>
    <d v="2022-09-06T00:00:00"/>
    <s v="Sep"/>
    <s v="São Paulo"/>
    <s v="New"/>
    <x v="0"/>
    <x v="4"/>
    <s v="Helena"/>
    <x v="0"/>
    <n v="55"/>
    <n v="28799"/>
    <s v="Helena"/>
    <m/>
    <m/>
    <m/>
    <m/>
    <m/>
    <m/>
    <m/>
    <m/>
    <m/>
    <m/>
    <m/>
    <m/>
  </r>
  <r>
    <d v="2022-09-17T00:00:00"/>
    <s v="Sep"/>
    <s v="Rio de Janeiro"/>
    <s v="New"/>
    <x v="0"/>
    <x v="0"/>
    <s v="Laura"/>
    <x v="1"/>
    <n v="73"/>
    <n v="28477"/>
    <s v="Laura"/>
    <m/>
    <m/>
    <m/>
    <m/>
    <m/>
    <m/>
    <m/>
    <m/>
    <m/>
    <m/>
    <m/>
    <m/>
  </r>
  <r>
    <d v="2022-12-04T00:00:00"/>
    <s v="Dec"/>
    <s v="São Paulo"/>
    <s v="New"/>
    <x v="1"/>
    <x v="1"/>
    <s v="Bill"/>
    <x v="0"/>
    <n v="53"/>
    <n v="20533"/>
    <s v="Bill"/>
    <m/>
    <m/>
    <m/>
    <m/>
    <m/>
    <m/>
    <m/>
    <m/>
    <m/>
    <m/>
    <m/>
    <m/>
  </r>
  <r>
    <d v="2022-11-22T00:00:00"/>
    <s v="Nov"/>
    <s v="Rio de Janeiro"/>
    <s v="New"/>
    <x v="0"/>
    <x v="4"/>
    <s v="Arthur"/>
    <x v="1"/>
    <n v="22"/>
    <n v="24136"/>
    <s v="Ese"/>
    <m/>
    <m/>
    <m/>
    <m/>
    <m/>
    <m/>
    <m/>
    <m/>
    <m/>
    <m/>
    <m/>
    <m/>
  </r>
  <r>
    <d v="2022-12-10T00:00:00"/>
    <s v="Dec"/>
    <s v="São Paulo"/>
    <s v="New"/>
    <x v="1"/>
    <x v="1"/>
    <s v="Bill"/>
    <x v="1"/>
    <n v="43"/>
    <n v="18796"/>
    <s v="Bill"/>
    <m/>
    <m/>
    <m/>
    <m/>
    <m/>
    <m/>
    <m/>
    <m/>
    <m/>
    <m/>
    <m/>
    <m/>
  </r>
  <r>
    <d v="2022-09-13T00:00:00"/>
    <s v="Sep"/>
    <s v="Rio de Janeiro"/>
    <s v="New"/>
    <x v="1"/>
    <x v="5"/>
    <s v="Mary"/>
    <x v="0"/>
    <n v="75"/>
    <n v="34891"/>
    <s v="Mary"/>
    <m/>
    <m/>
    <m/>
    <m/>
    <m/>
    <m/>
    <m/>
    <m/>
    <m/>
    <m/>
    <m/>
    <m/>
  </r>
  <r>
    <d v="2022-12-14T00:00:00"/>
    <s v="Dec"/>
    <s v="Rio de Janeiro"/>
    <s v="Used"/>
    <x v="1"/>
    <x v="5"/>
    <s v="Arthur"/>
    <x v="1"/>
    <n v="38"/>
    <n v="21974"/>
    <s v="Ese"/>
    <m/>
    <m/>
    <m/>
    <m/>
    <m/>
    <m/>
    <m/>
    <m/>
    <m/>
    <m/>
    <m/>
    <m/>
  </r>
  <r>
    <d v="2022-09-16T00:00:00"/>
    <s v="Sep"/>
    <s v="Rio de Janeiro"/>
    <s v="New"/>
    <x v="0"/>
    <x v="4"/>
    <s v="Arthur"/>
    <x v="1"/>
    <n v="48"/>
    <n v="24919"/>
    <s v="Ese"/>
    <m/>
    <m/>
    <m/>
    <m/>
    <m/>
    <m/>
    <m/>
    <m/>
    <m/>
    <m/>
    <m/>
    <m/>
  </r>
  <r>
    <d v="2022-04-25T00:00:00"/>
    <s v="Apr"/>
    <s v="Rio de Janeiro"/>
    <s v="Used"/>
    <x v="1"/>
    <x v="5"/>
    <s v="Harry"/>
    <x v="1"/>
    <n v="59"/>
    <n v="24939"/>
    <s v="Harry"/>
    <m/>
    <m/>
    <m/>
    <m/>
    <m/>
    <m/>
    <m/>
    <m/>
    <m/>
    <m/>
    <m/>
    <m/>
  </r>
  <r>
    <d v="2022-09-04T00:00:00"/>
    <s v="Sep"/>
    <s v="Rio de Janeiro"/>
    <s v="New"/>
    <x v="0"/>
    <x v="0"/>
    <s v="Miguel"/>
    <x v="1"/>
    <n v="67"/>
    <n v="24296"/>
    <s v="Miguel"/>
    <m/>
    <m/>
    <m/>
    <m/>
    <m/>
    <m/>
    <m/>
    <m/>
    <m/>
    <m/>
    <m/>
    <m/>
  </r>
  <r>
    <d v="2022-09-02T00:00:00"/>
    <s v="Sep"/>
    <s v="Brasília"/>
    <s v="New"/>
    <x v="1"/>
    <x v="5"/>
    <s v="Debbie"/>
    <x v="1"/>
    <n v="36"/>
    <n v="30293"/>
    <s v="Debbie"/>
    <m/>
    <m/>
    <m/>
    <m/>
    <m/>
    <m/>
    <m/>
    <m/>
    <m/>
    <m/>
    <m/>
    <m/>
  </r>
  <r>
    <d v="2022-12-04T00:00:00"/>
    <s v="Dec"/>
    <s v="São Paulo"/>
    <s v="New"/>
    <x v="1"/>
    <x v="2"/>
    <s v="Helena"/>
    <x v="1"/>
    <n v="39"/>
    <n v="26315"/>
    <s v="Helena"/>
    <m/>
    <m/>
    <m/>
    <m/>
    <m/>
    <m/>
    <m/>
    <m/>
    <m/>
    <m/>
    <m/>
    <m/>
  </r>
  <r>
    <d v="2022-06-03T00:00:00"/>
    <s v="Jun"/>
    <s v="São Paulo"/>
    <s v="New"/>
    <x v="1"/>
    <x v="1"/>
    <s v="Helena"/>
    <x v="1"/>
    <n v="65"/>
    <n v="18672"/>
    <s v="Helena"/>
    <m/>
    <m/>
    <m/>
    <m/>
    <m/>
    <m/>
    <m/>
    <m/>
    <m/>
    <m/>
    <m/>
    <m/>
  </r>
  <r>
    <d v="2022-01-30T00:00:00"/>
    <s v="Jan"/>
    <s v="Rio de Janeiro"/>
    <s v="Used"/>
    <x v="1"/>
    <x v="1"/>
    <s v="Harry"/>
    <x v="1"/>
    <n v="36"/>
    <n v="11483"/>
    <s v="Harry"/>
    <m/>
    <m/>
    <m/>
    <m/>
    <m/>
    <m/>
    <m/>
    <m/>
    <m/>
    <m/>
    <m/>
    <m/>
  </r>
  <r>
    <d v="2022-06-16T00:00:00"/>
    <s v="Jun"/>
    <s v="São Paulo"/>
    <s v="New"/>
    <x v="1"/>
    <x v="5"/>
    <s v="Helena"/>
    <x v="1"/>
    <n v="49"/>
    <n v="33310"/>
    <s v="Helena"/>
    <m/>
    <m/>
    <m/>
    <m/>
    <m/>
    <m/>
    <m/>
    <m/>
    <m/>
    <m/>
    <m/>
    <m/>
  </r>
  <r>
    <d v="2022-12-08T00:00:00"/>
    <s v="Dec"/>
    <s v="São Paulo"/>
    <s v="New"/>
    <x v="2"/>
    <x v="3"/>
    <s v="Helena"/>
    <x v="1"/>
    <n v="41"/>
    <n v="28132"/>
    <s v="Helena"/>
    <m/>
    <m/>
    <m/>
    <m/>
    <m/>
    <m/>
    <m/>
    <m/>
    <m/>
    <m/>
    <m/>
    <m/>
  </r>
  <r>
    <d v="2022-12-08T00:00:00"/>
    <s v="Dec"/>
    <s v="Rio de Janeiro"/>
    <s v="New"/>
    <x v="2"/>
    <x v="3"/>
    <s v="Miguel"/>
    <x v="0"/>
    <n v="54"/>
    <n v="27252"/>
    <s v="Miguel"/>
    <m/>
    <m/>
    <m/>
    <m/>
    <m/>
    <m/>
    <m/>
    <m/>
    <m/>
    <m/>
    <m/>
    <m/>
  </r>
  <r>
    <d v="2022-11-23T00:00:00"/>
    <s v="Nov"/>
    <s v="Brasília"/>
    <s v="New"/>
    <x v="0"/>
    <x v="4"/>
    <s v="Arthur"/>
    <x v="0"/>
    <n v="73"/>
    <n v="26202"/>
    <s v="Ese"/>
    <m/>
    <m/>
    <m/>
    <m/>
    <m/>
    <m/>
    <m/>
    <m/>
    <m/>
    <m/>
    <m/>
    <m/>
  </r>
  <r>
    <d v="2022-11-12T00:00:00"/>
    <s v="Nov"/>
    <s v="São Paulo"/>
    <s v="New"/>
    <x v="1"/>
    <x v="2"/>
    <s v="Helena"/>
    <x v="1"/>
    <n v="68"/>
    <n v="27864"/>
    <s v="Helena"/>
    <m/>
    <m/>
    <m/>
    <m/>
    <m/>
    <m/>
    <m/>
    <m/>
    <m/>
    <m/>
    <m/>
    <m/>
  </r>
  <r>
    <d v="2022-06-19T00:00:00"/>
    <s v="Jun"/>
    <s v="Rio de Janeiro"/>
    <s v="New"/>
    <x v="2"/>
    <x v="6"/>
    <s v="Arthur"/>
    <x v="1"/>
    <n v="34"/>
    <n v="26336"/>
    <s v="Ese"/>
    <m/>
    <m/>
    <m/>
    <m/>
    <m/>
    <m/>
    <m/>
    <m/>
    <m/>
    <m/>
    <m/>
    <m/>
  </r>
  <r>
    <d v="2022-09-09T00:00:00"/>
    <s v="Sep"/>
    <s v="Brasília"/>
    <s v="New"/>
    <x v="0"/>
    <x v="0"/>
    <s v="Jill"/>
    <x v="1"/>
    <n v="32"/>
    <n v="24643"/>
    <s v="Jill"/>
    <m/>
    <m/>
    <m/>
    <m/>
    <m/>
    <m/>
    <m/>
    <m/>
    <m/>
    <m/>
    <m/>
    <m/>
  </r>
  <r>
    <d v="2022-11-05T00:00:00"/>
    <s v="Nov"/>
    <s v="Rio de Janeiro"/>
    <s v="New"/>
    <x v="2"/>
    <x v="3"/>
    <s v="Arthur"/>
    <x v="0"/>
    <n v="35"/>
    <n v="31000"/>
    <s v="Ese"/>
    <m/>
    <m/>
    <m/>
    <m/>
    <m/>
    <m/>
    <m/>
    <m/>
    <m/>
    <m/>
    <m/>
    <m/>
  </r>
  <r>
    <d v="2022-10-11T00:00:00"/>
    <s v="Oct"/>
    <s v="São Paulo"/>
    <s v="New"/>
    <x v="1"/>
    <x v="5"/>
    <s v="Sarah"/>
    <x v="1"/>
    <n v="60"/>
    <n v="32673"/>
    <s v="Sarah"/>
    <m/>
    <m/>
    <m/>
    <m/>
    <m/>
    <m/>
    <m/>
    <m/>
    <m/>
    <m/>
    <m/>
    <m/>
  </r>
  <r>
    <d v="2022-10-30T00:00:00"/>
    <s v="Oct"/>
    <s v="São Paulo"/>
    <s v="New"/>
    <x v="0"/>
    <x v="4"/>
    <s v="Bill"/>
    <x v="1"/>
    <n v="57"/>
    <n v="27186"/>
    <s v="Bill"/>
    <m/>
    <m/>
    <m/>
    <m/>
    <m/>
    <m/>
    <m/>
    <m/>
    <m/>
    <m/>
    <m/>
    <m/>
  </r>
  <r>
    <d v="2022-10-18T00:00:00"/>
    <s v="Oct"/>
    <s v="Rio de Janeiro"/>
    <s v="Used"/>
    <x v="2"/>
    <x v="6"/>
    <s v="Arthur"/>
    <x v="1"/>
    <n v="58"/>
    <n v="11145"/>
    <s v="Ese"/>
    <m/>
    <m/>
    <m/>
    <m/>
    <m/>
    <m/>
    <m/>
    <m/>
    <m/>
    <m/>
    <m/>
    <m/>
  </r>
  <r>
    <d v="2022-10-21T00:00:00"/>
    <s v="Oct"/>
    <s v="Rio de Janeiro"/>
    <s v="Used"/>
    <x v="1"/>
    <x v="2"/>
    <s v="Laura"/>
    <x v="1"/>
    <n v="44"/>
    <n v="13756"/>
    <s v="Laura"/>
    <m/>
    <m/>
    <m/>
    <m/>
    <m/>
    <m/>
    <m/>
    <m/>
    <m/>
    <m/>
    <m/>
    <m/>
  </r>
  <r>
    <d v="2022-11-06T00:00:00"/>
    <s v="Nov"/>
    <s v="São Paulo"/>
    <s v="New"/>
    <x v="0"/>
    <x v="4"/>
    <s v="Larry"/>
    <x v="1"/>
    <n v="49"/>
    <n v="27754"/>
    <s v="Larry"/>
    <m/>
    <m/>
    <m/>
    <m/>
    <m/>
    <m/>
    <m/>
    <m/>
    <m/>
    <m/>
    <m/>
    <m/>
  </r>
  <r>
    <d v="2022-05-27T00:00:00"/>
    <s v="May"/>
    <s v="Rio de Janeiro"/>
    <s v="New"/>
    <x v="1"/>
    <x v="5"/>
    <s v="Arthur"/>
    <x v="1"/>
    <n v="72"/>
    <n v="32846"/>
    <s v="Ese"/>
    <m/>
    <m/>
    <m/>
    <m/>
    <m/>
    <m/>
    <m/>
    <m/>
    <m/>
    <m/>
    <m/>
    <m/>
  </r>
  <r>
    <d v="2022-11-19T00:00:00"/>
    <s v="Nov"/>
    <s v="São Paulo"/>
    <s v="New"/>
    <x v="0"/>
    <x v="0"/>
    <s v="Richard"/>
    <x v="0"/>
    <n v="35"/>
    <n v="26324"/>
    <s v="Richard"/>
    <m/>
    <m/>
    <m/>
    <m/>
    <m/>
    <m/>
    <m/>
    <m/>
    <m/>
    <m/>
    <m/>
    <m/>
  </r>
  <r>
    <d v="2022-03-10T00:00:00"/>
    <s v="Mar"/>
    <s v="Rio de Janeiro"/>
    <s v="New"/>
    <x v="1"/>
    <x v="5"/>
    <s v="Mary"/>
    <x v="1"/>
    <n v="73"/>
    <n v="31810"/>
    <s v="Mary"/>
    <m/>
    <m/>
    <m/>
    <m/>
    <m/>
    <m/>
    <m/>
    <m/>
    <m/>
    <m/>
    <m/>
    <m/>
  </r>
  <r>
    <d v="2022-11-08T00:00:00"/>
    <s v="Nov"/>
    <s v="São Paulo"/>
    <s v="New"/>
    <x v="1"/>
    <x v="1"/>
    <s v="Bill"/>
    <x v="1"/>
    <n v="29"/>
    <n v="19630"/>
    <s v="Bill"/>
    <m/>
    <m/>
    <m/>
    <m/>
    <m/>
    <m/>
    <m/>
    <m/>
    <m/>
    <m/>
    <m/>
    <m/>
  </r>
  <r>
    <d v="2022-05-27T00:00:00"/>
    <s v="May"/>
    <s v="São Paulo"/>
    <s v="New"/>
    <x v="1"/>
    <x v="5"/>
    <s v="Bill"/>
    <x v="1"/>
    <n v="41"/>
    <n v="33761"/>
    <s v="Bill"/>
    <m/>
    <m/>
    <m/>
    <m/>
    <m/>
    <m/>
    <m/>
    <m/>
    <m/>
    <m/>
    <m/>
    <m/>
  </r>
  <r>
    <d v="2022-10-25T00:00:00"/>
    <s v="Oct"/>
    <s v="Rio de Janeiro"/>
    <s v="Used"/>
    <x v="2"/>
    <x v="6"/>
    <s v="Mary"/>
    <x v="1"/>
    <n v="36"/>
    <n v="10189"/>
    <s v="Mary"/>
    <m/>
    <m/>
    <m/>
    <m/>
    <m/>
    <m/>
    <m/>
    <m/>
    <m/>
    <m/>
    <m/>
    <m/>
  </r>
  <r>
    <d v="2022-04-29T00:00:00"/>
    <s v="Apr"/>
    <s v="Rio de Janeiro"/>
    <s v="New"/>
    <x v="0"/>
    <x v="4"/>
    <s v="Laura"/>
    <x v="0"/>
    <n v="55"/>
    <n v="25933"/>
    <s v="Laura"/>
    <m/>
    <m/>
    <m/>
    <m/>
    <m/>
    <m/>
    <m/>
    <m/>
    <m/>
    <m/>
    <m/>
    <m/>
  </r>
  <r>
    <d v="2022-10-14T00:00:00"/>
    <s v="Oct"/>
    <s v="Brasília"/>
    <s v="New"/>
    <x v="2"/>
    <x v="6"/>
    <s v="Bill"/>
    <x v="0"/>
    <n v="42"/>
    <n v="28430"/>
    <s v="Bill"/>
    <m/>
    <m/>
    <m/>
    <m/>
    <m/>
    <m/>
    <m/>
    <m/>
    <m/>
    <m/>
    <m/>
    <m/>
  </r>
  <r>
    <d v="2022-11-10T00:00:00"/>
    <s v="Nov"/>
    <s v="Rio de Janeiro"/>
    <s v="New"/>
    <x v="1"/>
    <x v="5"/>
    <s v="Miguel"/>
    <x v="0"/>
    <n v="59"/>
    <n v="31279"/>
    <s v="Miguel"/>
    <m/>
    <m/>
    <m/>
    <m/>
    <m/>
    <m/>
    <m/>
    <m/>
    <m/>
    <m/>
    <m/>
    <m/>
  </r>
  <r>
    <d v="2022-09-19T00:00:00"/>
    <s v="Sep"/>
    <s v="Rio de Janeiro"/>
    <s v="New"/>
    <x v="0"/>
    <x v="4"/>
    <s v="Arthur"/>
    <x v="0"/>
    <n v="50"/>
    <n v="27760"/>
    <s v="Ese"/>
    <m/>
    <m/>
    <m/>
    <m/>
    <m/>
    <m/>
    <m/>
    <m/>
    <m/>
    <m/>
    <m/>
    <m/>
  </r>
  <r>
    <d v="2022-08-28T00:00:00"/>
    <s v="Aug"/>
    <s v="São Paulo"/>
    <s v="New"/>
    <x v="0"/>
    <x v="4"/>
    <s v="Helena"/>
    <x v="0"/>
    <n v="60"/>
    <n v="26088"/>
    <s v="Helena"/>
    <m/>
    <m/>
    <m/>
    <m/>
    <m/>
    <m/>
    <m/>
    <m/>
    <m/>
    <m/>
    <m/>
    <m/>
  </r>
  <r>
    <d v="2022-11-18T00:00:00"/>
    <s v="Nov"/>
    <s v="São Paulo"/>
    <s v="New"/>
    <x v="1"/>
    <x v="5"/>
    <s v="Helena"/>
    <x v="0"/>
    <n v="51"/>
    <n v="31515"/>
    <s v="Helena"/>
    <m/>
    <m/>
    <m/>
    <m/>
    <m/>
    <m/>
    <m/>
    <m/>
    <m/>
    <m/>
    <m/>
    <m/>
  </r>
  <r>
    <d v="2022-11-05T00:00:00"/>
    <s v="Nov"/>
    <s v="São Paulo"/>
    <s v="New"/>
    <x v="0"/>
    <x v="4"/>
    <s v="Richard"/>
    <x v="1"/>
    <n v="70"/>
    <n v="25822"/>
    <s v="Richard"/>
    <m/>
    <m/>
    <m/>
    <m/>
    <m/>
    <m/>
    <m/>
    <m/>
    <m/>
    <m/>
    <m/>
    <m/>
  </r>
  <r>
    <d v="2022-07-16T00:00:00"/>
    <s v="Jul"/>
    <s v="Brasília"/>
    <s v="New"/>
    <x v="0"/>
    <x v="4"/>
    <s v="Lou"/>
    <x v="0"/>
    <n v="44"/>
    <n v="28537"/>
    <s v="Lou"/>
    <m/>
    <m/>
    <m/>
    <m/>
    <m/>
    <m/>
    <m/>
    <m/>
    <m/>
    <m/>
    <m/>
    <m/>
  </r>
  <r>
    <d v="2022-11-15T00:00:00"/>
    <s v="Nov"/>
    <s v="São Paulo"/>
    <s v="New"/>
    <x v="2"/>
    <x v="6"/>
    <s v="Bill"/>
    <x v="1"/>
    <n v="30"/>
    <n v="26680"/>
    <s v="Bill"/>
    <m/>
    <m/>
    <m/>
    <m/>
    <m/>
    <m/>
    <m/>
    <m/>
    <m/>
    <m/>
    <m/>
    <m/>
  </r>
  <r>
    <d v="2022-08-24T00:00:00"/>
    <s v="Aug"/>
    <s v="São Paulo"/>
    <s v="New"/>
    <x v="2"/>
    <x v="3"/>
    <s v="Bill"/>
    <x v="1"/>
    <n v="40"/>
    <n v="29336"/>
    <s v="Bill"/>
    <m/>
    <m/>
    <m/>
    <m/>
    <m/>
    <m/>
    <m/>
    <m/>
    <m/>
    <m/>
    <m/>
    <m/>
  </r>
  <r>
    <d v="2022-09-17T00:00:00"/>
    <s v="Sep"/>
    <s v="São Paulo"/>
    <s v="New"/>
    <x v="1"/>
    <x v="5"/>
    <s v="Sarah"/>
    <x v="1"/>
    <n v="56"/>
    <n v="34693"/>
    <s v="Sarah"/>
    <m/>
    <m/>
    <m/>
    <m/>
    <m/>
    <m/>
    <m/>
    <m/>
    <m/>
    <m/>
    <m/>
    <m/>
  </r>
  <r>
    <d v="2022-11-27T00:00:00"/>
    <s v="Nov"/>
    <s v="Rio de Janeiro"/>
    <s v="New"/>
    <x v="0"/>
    <x v="0"/>
    <s v="Arthur"/>
    <x v="1"/>
    <n v="24"/>
    <n v="28036"/>
    <s v="Ese"/>
    <m/>
    <m/>
    <m/>
    <m/>
    <m/>
    <m/>
    <m/>
    <m/>
    <m/>
    <m/>
    <m/>
    <m/>
  </r>
  <r>
    <d v="2022-07-15T00:00:00"/>
    <s v="Jul"/>
    <s v="São Paulo"/>
    <s v="New"/>
    <x v="1"/>
    <x v="1"/>
    <s v="Sarah"/>
    <x v="1"/>
    <n v="35"/>
    <n v="20303"/>
    <s v="Sarah"/>
    <m/>
    <m/>
    <m/>
    <m/>
    <m/>
    <m/>
    <m/>
    <m/>
    <m/>
    <m/>
    <m/>
    <m/>
  </r>
  <r>
    <d v="2022-12-21T00:00:00"/>
    <s v="Dec"/>
    <s v="São Paulo"/>
    <s v="New"/>
    <x v="2"/>
    <x v="6"/>
    <s v="Helena"/>
    <x v="1"/>
    <n v="30"/>
    <n v="29292"/>
    <s v="Helena"/>
    <m/>
    <m/>
    <m/>
    <m/>
    <m/>
    <m/>
    <m/>
    <m/>
    <m/>
    <m/>
    <m/>
    <m/>
  </r>
  <r>
    <d v="2022-10-10T00:00:00"/>
    <s v="Oct"/>
    <s v="Brasília"/>
    <s v="New"/>
    <x v="1"/>
    <x v="1"/>
    <s v="Debbie"/>
    <x v="1"/>
    <n v="44"/>
    <n v="18908"/>
    <s v="Debbie"/>
    <m/>
    <m/>
    <m/>
    <m/>
    <m/>
    <m/>
    <m/>
    <m/>
    <m/>
    <m/>
    <m/>
    <m/>
  </r>
  <r>
    <d v="2022-04-20T00:00:00"/>
    <s v="Apr"/>
    <s v="Rio de Janeiro"/>
    <s v="Used"/>
    <x v="1"/>
    <x v="5"/>
    <s v="Mary"/>
    <x v="1"/>
    <n v="52"/>
    <n v="22583"/>
    <s v="Mary"/>
    <m/>
    <m/>
    <m/>
    <m/>
    <m/>
    <m/>
    <m/>
    <m/>
    <m/>
    <m/>
    <m/>
    <m/>
  </r>
  <r>
    <d v="2022-05-30T00:00:00"/>
    <s v="May"/>
    <s v="Rio de Janeiro"/>
    <s v="Used"/>
    <x v="2"/>
    <x v="3"/>
    <s v="Laura"/>
    <x v="1"/>
    <n v="48"/>
    <n v="18460"/>
    <s v="Laura"/>
    <m/>
    <m/>
    <m/>
    <m/>
    <m/>
    <m/>
    <m/>
    <m/>
    <m/>
    <m/>
    <m/>
    <m/>
  </r>
  <r>
    <d v="2022-12-26T00:00:00"/>
    <s v="Dec"/>
    <s v="Rio de Janeiro"/>
    <s v="Used"/>
    <x v="1"/>
    <x v="1"/>
    <s v="Mary"/>
    <x v="1"/>
    <n v="68"/>
    <n v="15630"/>
    <s v="Mary"/>
    <m/>
    <m/>
    <m/>
    <m/>
    <m/>
    <m/>
    <m/>
    <m/>
    <m/>
    <m/>
    <m/>
    <m/>
  </r>
  <r>
    <d v="2022-06-11T00:00:00"/>
    <s v="Jun"/>
    <s v="Rio de Janeiro"/>
    <s v="Used"/>
    <x v="1"/>
    <x v="2"/>
    <s v="Laura"/>
    <x v="1"/>
    <n v="62"/>
    <n v="13477"/>
    <s v="Laura"/>
    <m/>
    <m/>
    <m/>
    <m/>
    <m/>
    <m/>
    <m/>
    <m/>
    <m/>
    <m/>
    <m/>
    <m/>
  </r>
  <r>
    <d v="2022-06-11T00:00:00"/>
    <s v="Jun"/>
    <s v="Rio de Janeiro"/>
    <s v="New"/>
    <x v="0"/>
    <x v="0"/>
    <s v="Harry"/>
    <x v="0"/>
    <n v="50"/>
    <n v="29497"/>
    <s v="Harry"/>
    <m/>
    <m/>
    <m/>
    <m/>
    <m/>
    <m/>
    <m/>
    <m/>
    <m/>
    <m/>
    <m/>
    <m/>
  </r>
  <r>
    <d v="2022-03-12T00:00:00"/>
    <s v="Mar"/>
    <s v="São Paulo"/>
    <s v="New"/>
    <x v="0"/>
    <x v="0"/>
    <s v="Sarah"/>
    <x v="1"/>
    <n v="59"/>
    <n v="26239"/>
    <s v="Sarah"/>
    <m/>
    <m/>
    <m/>
    <m/>
    <m/>
    <m/>
    <m/>
    <m/>
    <m/>
    <m/>
    <m/>
    <m/>
  </r>
  <r>
    <d v="2022-06-16T00:00:00"/>
    <s v="Jun"/>
    <s v="Rio de Janeiro"/>
    <s v="New"/>
    <x v="2"/>
    <x v="3"/>
    <s v="Arthur"/>
    <x v="1"/>
    <n v="30"/>
    <n v="27189"/>
    <s v="Ese"/>
    <m/>
    <m/>
    <m/>
    <m/>
    <m/>
    <m/>
    <m/>
    <m/>
    <m/>
    <m/>
    <m/>
    <m/>
  </r>
  <r>
    <d v="2022-05-10T00:00:00"/>
    <s v="May"/>
    <s v="Rio de Janeiro"/>
    <s v="New"/>
    <x v="1"/>
    <x v="1"/>
    <s v="Arthur"/>
    <x v="1"/>
    <n v="29"/>
    <n v="18404"/>
    <s v="Ese"/>
    <m/>
    <m/>
    <m/>
    <m/>
    <m/>
    <m/>
    <m/>
    <m/>
    <m/>
    <m/>
    <m/>
    <m/>
  </r>
  <r>
    <d v="2022-09-16T00:00:00"/>
    <s v="Sep"/>
    <s v="Rio de Janeiro"/>
    <s v="Used"/>
    <x v="1"/>
    <x v="1"/>
    <s v="Harry"/>
    <x v="0"/>
    <n v="59"/>
    <n v="10683"/>
    <s v="Harry"/>
    <m/>
    <m/>
    <m/>
    <m/>
    <m/>
    <m/>
    <m/>
    <m/>
    <m/>
    <m/>
    <m/>
    <m/>
  </r>
  <r>
    <d v="2022-11-04T00:00:00"/>
    <s v="Nov"/>
    <s v="São Paulo"/>
    <s v="New"/>
    <x v="2"/>
    <x v="6"/>
    <s v="Bill"/>
    <x v="0"/>
    <n v="29"/>
    <n v="27909"/>
    <s v="Bill"/>
    <m/>
    <m/>
    <m/>
    <m/>
    <m/>
    <m/>
    <m/>
    <m/>
    <m/>
    <m/>
    <m/>
    <m/>
  </r>
  <r>
    <d v="2022-11-05T00:00:00"/>
    <s v="Nov"/>
    <s v="Rio de Janeiro"/>
    <s v="Used"/>
    <x v="1"/>
    <x v="1"/>
    <s v="Harry"/>
    <x v="1"/>
    <n v="57"/>
    <n v="10690"/>
    <s v="Harry"/>
    <m/>
    <m/>
    <m/>
    <m/>
    <m/>
    <m/>
    <m/>
    <m/>
    <m/>
    <m/>
    <m/>
    <m/>
  </r>
  <r>
    <d v="2022-08-26T00:00:00"/>
    <s v="Aug"/>
    <s v="Brasília"/>
    <s v="New"/>
    <x v="2"/>
    <x v="3"/>
    <s v="Lou"/>
    <x v="1"/>
    <n v="30"/>
    <n v="31578"/>
    <s v="Lou"/>
    <m/>
    <m/>
    <m/>
    <m/>
    <m/>
    <m/>
    <m/>
    <m/>
    <m/>
    <m/>
    <m/>
    <m/>
  </r>
  <r>
    <d v="2022-12-25T00:00:00"/>
    <s v="Dec"/>
    <s v="Rio de Janeiro"/>
    <s v="New"/>
    <x v="1"/>
    <x v="1"/>
    <s v="Laura"/>
    <x v="1"/>
    <n v="38"/>
    <n v="17327"/>
    <s v="Laura"/>
    <m/>
    <m/>
    <m/>
    <m/>
    <m/>
    <m/>
    <m/>
    <m/>
    <m/>
    <m/>
    <m/>
    <m/>
  </r>
  <r>
    <d v="2022-07-15T00:00:00"/>
    <s v="Jul"/>
    <s v="Rio de Janeiro"/>
    <s v="New"/>
    <x v="0"/>
    <x v="4"/>
    <s v="Arthur"/>
    <x v="0"/>
    <n v="53"/>
    <n v="25580"/>
    <s v="Ese"/>
    <m/>
    <m/>
    <m/>
    <m/>
    <m/>
    <m/>
    <m/>
    <m/>
    <m/>
    <m/>
    <m/>
    <m/>
  </r>
  <r>
    <d v="2022-04-14T00:00:00"/>
    <s v="Apr"/>
    <s v="São Paulo"/>
    <s v="New"/>
    <x v="2"/>
    <x v="6"/>
    <s v="Helena"/>
    <x v="1"/>
    <n v="23"/>
    <n v="29112"/>
    <s v="Helena"/>
    <m/>
    <m/>
    <m/>
    <m/>
    <m/>
    <m/>
    <m/>
    <m/>
    <m/>
    <m/>
    <m/>
    <m/>
  </r>
  <r>
    <d v="2022-09-07T00:00:00"/>
    <s v="Sep"/>
    <s v="São Paulo"/>
    <s v="New"/>
    <x v="2"/>
    <x v="6"/>
    <s v="Richard"/>
    <x v="1"/>
    <n v="65"/>
    <n v="26422"/>
    <s v="Richard"/>
    <m/>
    <m/>
    <m/>
    <m/>
    <m/>
    <m/>
    <m/>
    <m/>
    <m/>
    <m/>
    <m/>
    <m/>
  </r>
  <r>
    <d v="2022-12-04T00:00:00"/>
    <s v="Dec"/>
    <s v="Rio de Janeiro"/>
    <s v="New"/>
    <x v="1"/>
    <x v="2"/>
    <s v="Arthur"/>
    <x v="0"/>
    <n v="71"/>
    <n v="29911"/>
    <s v="Ese"/>
    <m/>
    <m/>
    <m/>
    <m/>
    <m/>
    <m/>
    <m/>
    <m/>
    <m/>
    <m/>
    <m/>
    <m/>
  </r>
  <r>
    <d v="2022-06-08T00:00:00"/>
    <s v="Jun"/>
    <s v="Brasília"/>
    <s v="New"/>
    <x v="1"/>
    <x v="1"/>
    <s v="Tina"/>
    <x v="0"/>
    <n v="44"/>
    <n v="19643"/>
    <s v="Tina"/>
    <m/>
    <m/>
    <m/>
    <m/>
    <m/>
    <m/>
    <m/>
    <m/>
    <m/>
    <m/>
    <m/>
    <m/>
  </r>
  <r>
    <d v="2022-03-20T00:00:00"/>
    <s v="Mar"/>
    <s v="São Paulo"/>
    <s v="Used"/>
    <x v="1"/>
    <x v="5"/>
    <s v="Helena"/>
    <x v="0"/>
    <n v="72"/>
    <n v="17880"/>
    <s v="Helena"/>
    <m/>
    <m/>
    <m/>
    <m/>
    <m/>
    <m/>
    <m/>
    <m/>
    <m/>
    <m/>
    <m/>
    <m/>
  </r>
  <r>
    <d v="2022-08-04T00:00:00"/>
    <s v="Aug"/>
    <s v="Rio de Janeiro"/>
    <s v="New"/>
    <x v="0"/>
    <x v="4"/>
    <s v="Arthur"/>
    <x v="1"/>
    <n v="59"/>
    <n v="25769"/>
    <s v="Ese"/>
    <m/>
    <m/>
    <m/>
    <m/>
    <m/>
    <m/>
    <m/>
    <m/>
    <m/>
    <m/>
    <m/>
    <m/>
  </r>
  <r>
    <d v="2022-11-12T00:00:00"/>
    <s v="Nov"/>
    <s v="Rio de Janeiro"/>
    <s v="New"/>
    <x v="0"/>
    <x v="0"/>
    <s v="Harry"/>
    <x v="1"/>
    <n v="56"/>
    <n v="29206"/>
    <s v="Harry"/>
    <m/>
    <m/>
    <m/>
    <m/>
    <m/>
    <m/>
    <m/>
    <m/>
    <m/>
    <m/>
    <m/>
    <m/>
  </r>
  <r>
    <d v="2022-11-07T00:00:00"/>
    <s v="Nov"/>
    <s v="Rio de Janeiro"/>
    <s v="New"/>
    <x v="0"/>
    <x v="4"/>
    <s v="Harry"/>
    <x v="1"/>
    <n v="52"/>
    <n v="28593"/>
    <s v="Harry"/>
    <m/>
    <m/>
    <m/>
    <m/>
    <m/>
    <m/>
    <m/>
    <m/>
    <m/>
    <m/>
    <m/>
    <m/>
  </r>
  <r>
    <d v="2022-11-02T00:00:00"/>
    <s v="Nov"/>
    <s v="São Paulo"/>
    <s v="New"/>
    <x v="1"/>
    <x v="5"/>
    <s v="Richard"/>
    <x v="1"/>
    <n v="62"/>
    <n v="32241"/>
    <s v="Richard"/>
    <m/>
    <m/>
    <m/>
    <m/>
    <m/>
    <m/>
    <m/>
    <m/>
    <m/>
    <m/>
    <m/>
    <m/>
  </r>
  <r>
    <d v="2022-12-24T00:00:00"/>
    <s v="Dec"/>
    <s v="Rio de Janeiro"/>
    <s v="New"/>
    <x v="1"/>
    <x v="1"/>
    <s v="Laura"/>
    <x v="0"/>
    <n v="33"/>
    <n v="20482"/>
    <s v="Laura"/>
    <m/>
    <m/>
    <m/>
    <m/>
    <m/>
    <m/>
    <m/>
    <m/>
    <m/>
    <m/>
    <m/>
    <m/>
  </r>
  <r>
    <d v="2022-04-17T00:00:00"/>
    <s v="Apr"/>
    <s v="São Paulo"/>
    <s v="New"/>
    <x v="2"/>
    <x v="6"/>
    <s v="Helena"/>
    <x v="1"/>
    <n v="25"/>
    <n v="28581"/>
    <s v="Helena"/>
    <m/>
    <m/>
    <m/>
    <m/>
    <m/>
    <m/>
    <m/>
    <m/>
    <m/>
    <m/>
    <m/>
    <m/>
  </r>
  <r>
    <d v="2022-06-11T00:00:00"/>
    <s v="Jun"/>
    <s v="Rio de Janeiro"/>
    <s v="Used"/>
    <x v="1"/>
    <x v="2"/>
    <s v="Harry"/>
    <x v="1"/>
    <n v="25"/>
    <n v="10507"/>
    <s v="Harry"/>
    <m/>
    <m/>
    <m/>
    <m/>
    <m/>
    <m/>
    <m/>
    <m/>
    <m/>
    <m/>
    <m/>
    <m/>
  </r>
  <r>
    <d v="2022-02-28T00:00:00"/>
    <s v="Feb"/>
    <s v="São Paulo"/>
    <s v="New"/>
    <x v="2"/>
    <x v="3"/>
    <s v="Richard"/>
    <x v="1"/>
    <n v="67"/>
    <n v="29436"/>
    <s v="Richard"/>
    <m/>
    <m/>
    <m/>
    <m/>
    <m/>
    <m/>
    <m/>
    <m/>
    <m/>
    <m/>
    <m/>
    <m/>
  </r>
  <r>
    <d v="2022-03-01T00:00:00"/>
    <s v="Mar"/>
    <s v="Rio de Janeiro"/>
    <s v="Used"/>
    <x v="1"/>
    <x v="2"/>
    <s v="Mary"/>
    <x v="1"/>
    <n v="57"/>
    <n v="10413"/>
    <s v="Mary"/>
    <m/>
    <m/>
    <m/>
    <m/>
    <m/>
    <m/>
    <m/>
    <m/>
    <m/>
    <m/>
    <m/>
    <m/>
  </r>
  <r>
    <d v="2022-12-04T00:00:00"/>
    <s v="Dec"/>
    <s v="Brasília"/>
    <s v="New"/>
    <x v="2"/>
    <x v="3"/>
    <s v="Debbie"/>
    <x v="1"/>
    <n v="40"/>
    <n v="29844"/>
    <s v="Debbie"/>
    <m/>
    <m/>
    <m/>
    <m/>
    <m/>
    <m/>
    <m/>
    <m/>
    <m/>
    <m/>
    <m/>
    <m/>
  </r>
  <r>
    <d v="2022-02-01T00:00:00"/>
    <s v="Feb"/>
    <s v="São Paulo"/>
    <s v="Used"/>
    <x v="1"/>
    <x v="1"/>
    <s v="Larry"/>
    <x v="1"/>
    <n v="54"/>
    <n v="15633"/>
    <s v="Larry"/>
    <m/>
    <m/>
    <m/>
    <m/>
    <m/>
    <m/>
    <m/>
    <m/>
    <m/>
    <m/>
    <m/>
    <m/>
  </r>
  <r>
    <d v="2022-10-11T00:00:00"/>
    <s v="Oct"/>
    <s v="São Paulo"/>
    <s v="New"/>
    <x v="0"/>
    <x v="4"/>
    <s v="Richard"/>
    <x v="0"/>
    <n v="41"/>
    <n v="24377"/>
    <s v="Richard"/>
    <m/>
    <m/>
    <m/>
    <m/>
    <m/>
    <m/>
    <m/>
    <m/>
    <m/>
    <m/>
    <m/>
    <m/>
  </r>
  <r>
    <d v="2022-09-05T00:00:00"/>
    <s v="Sep"/>
    <s v="Brasília"/>
    <s v="New"/>
    <x v="0"/>
    <x v="0"/>
    <s v="Helena"/>
    <x v="1"/>
    <n v="22"/>
    <n v="27668"/>
    <s v="Helena"/>
    <m/>
    <m/>
    <m/>
    <m/>
    <m/>
    <m/>
    <m/>
    <m/>
    <m/>
    <m/>
    <m/>
    <m/>
  </r>
  <r>
    <d v="2022-09-24T00:00:00"/>
    <s v="Sep"/>
    <s v="Brasília"/>
    <s v="New"/>
    <x v="2"/>
    <x v="6"/>
    <s v="Arthur"/>
    <x v="1"/>
    <n v="47"/>
    <n v="28206"/>
    <s v="Ese"/>
    <m/>
    <m/>
    <m/>
    <m/>
    <m/>
    <m/>
    <m/>
    <m/>
    <m/>
    <m/>
    <m/>
    <m/>
  </r>
  <r>
    <d v="2022-01-15T00:00:00"/>
    <s v="Jan"/>
    <s v="São Paulo"/>
    <s v="Used"/>
    <x v="2"/>
    <x v="3"/>
    <s v="Sarah"/>
    <x v="1"/>
    <n v="72"/>
    <n v="18425"/>
    <s v="Sarah"/>
    <m/>
    <m/>
    <m/>
    <m/>
    <m/>
    <m/>
    <m/>
    <m/>
    <m/>
    <m/>
    <m/>
    <m/>
  </r>
  <r>
    <d v="2022-12-27T00:00:00"/>
    <s v="Dec"/>
    <s v="Rio de Janeiro"/>
    <s v="New"/>
    <x v="0"/>
    <x v="0"/>
    <s v="Arthur"/>
    <x v="1"/>
    <n v="64"/>
    <n v="27120"/>
    <s v="Ese"/>
    <m/>
    <m/>
    <m/>
    <m/>
    <m/>
    <m/>
    <m/>
    <m/>
    <m/>
    <m/>
    <m/>
    <m/>
  </r>
  <r>
    <d v="2022-09-18T00:00:00"/>
    <s v="Sep"/>
    <s v="São Paulo"/>
    <s v="New"/>
    <x v="0"/>
    <x v="0"/>
    <s v="Helena"/>
    <x v="1"/>
    <n v="59"/>
    <n v="26649"/>
    <s v="Helena"/>
    <m/>
    <m/>
    <m/>
    <m/>
    <m/>
    <m/>
    <m/>
    <m/>
    <m/>
    <m/>
    <m/>
    <m/>
  </r>
  <r>
    <d v="2022-08-25T00:00:00"/>
    <s v="Aug"/>
    <s v="São Paulo"/>
    <s v="New"/>
    <x v="1"/>
    <x v="1"/>
    <s v="Helena"/>
    <x v="1"/>
    <n v="67"/>
    <n v="18267"/>
    <s v="Helena"/>
    <m/>
    <m/>
    <m/>
    <m/>
    <m/>
    <m/>
    <m/>
    <m/>
    <m/>
    <m/>
    <m/>
    <m/>
  </r>
  <r>
    <d v="2022-04-04T00:00:00"/>
    <s v="Apr"/>
    <s v="Rio de Janeiro"/>
    <s v="New"/>
    <x v="0"/>
    <x v="0"/>
    <s v="Miguel"/>
    <x v="1"/>
    <n v="25"/>
    <n v="29802"/>
    <s v="Miguel"/>
    <m/>
    <m/>
    <m/>
    <m/>
    <m/>
    <m/>
    <m/>
    <m/>
    <m/>
    <m/>
    <m/>
    <m/>
  </r>
  <r>
    <d v="2022-11-30T00:00:00"/>
    <s v="Nov"/>
    <s v="Rio de Janeiro"/>
    <s v="New"/>
    <x v="1"/>
    <x v="1"/>
    <s v="Arthur"/>
    <x v="0"/>
    <n v="35"/>
    <n v="17428"/>
    <s v="Ese"/>
    <m/>
    <m/>
    <m/>
    <m/>
    <m/>
    <m/>
    <m/>
    <m/>
    <m/>
    <m/>
    <m/>
    <m/>
  </r>
  <r>
    <d v="2022-12-07T00:00:00"/>
    <s v="Dec"/>
    <s v="São Paulo"/>
    <s v="New"/>
    <x v="0"/>
    <x v="4"/>
    <s v="Bill"/>
    <x v="0"/>
    <n v="29"/>
    <n v="28574"/>
    <s v="Bill"/>
    <m/>
    <m/>
    <m/>
    <m/>
    <m/>
    <m/>
    <m/>
    <m/>
    <m/>
    <m/>
    <m/>
    <m/>
  </r>
  <r>
    <d v="2022-04-04T00:00:00"/>
    <s v="Apr"/>
    <s v="São Paulo"/>
    <s v="Used"/>
    <x v="1"/>
    <x v="5"/>
    <s v="Sarah"/>
    <x v="0"/>
    <n v="34"/>
    <n v="16443"/>
    <s v="Sarah"/>
    <m/>
    <m/>
    <m/>
    <m/>
    <m/>
    <m/>
    <m/>
    <m/>
    <m/>
    <m/>
    <m/>
    <m/>
  </r>
  <r>
    <d v="2022-11-21T00:00:00"/>
    <s v="Nov"/>
    <s v="Brasília"/>
    <s v="New"/>
    <x v="1"/>
    <x v="1"/>
    <s v="Jill"/>
    <x v="1"/>
    <n v="37"/>
    <n v="19859"/>
    <s v="Jill"/>
    <m/>
    <m/>
    <m/>
    <m/>
    <m/>
    <m/>
    <m/>
    <m/>
    <m/>
    <m/>
    <m/>
    <m/>
  </r>
  <r>
    <d v="2022-09-06T00:00:00"/>
    <s v="Sep"/>
    <s v="São Paulo"/>
    <s v="Used"/>
    <x v="1"/>
    <x v="2"/>
    <s v="Helena"/>
    <x v="1"/>
    <n v="72"/>
    <n v="12111"/>
    <s v="Helena"/>
    <m/>
    <m/>
    <m/>
    <m/>
    <m/>
    <m/>
    <m/>
    <m/>
    <m/>
    <m/>
    <m/>
    <m/>
  </r>
  <r>
    <d v="2022-09-17T00:00:00"/>
    <s v="Sep"/>
    <s v="Rio de Janeiro"/>
    <s v="New"/>
    <x v="0"/>
    <x v="4"/>
    <s v="Laura"/>
    <x v="0"/>
    <n v="26"/>
    <n v="26832"/>
    <s v="Laura"/>
    <m/>
    <m/>
    <m/>
    <m/>
    <m/>
    <m/>
    <m/>
    <m/>
    <m/>
    <m/>
    <m/>
    <m/>
  </r>
  <r>
    <d v="2022-12-04T00:00:00"/>
    <s v="Dec"/>
    <s v="São Paulo"/>
    <s v="New"/>
    <x v="1"/>
    <x v="1"/>
    <s v="Larry"/>
    <x v="0"/>
    <n v="60"/>
    <n v="19240"/>
    <s v="Larry"/>
    <m/>
    <m/>
    <m/>
    <m/>
    <m/>
    <m/>
    <m/>
    <m/>
    <m/>
    <m/>
    <m/>
    <m/>
  </r>
  <r>
    <d v="2022-11-22T00:00:00"/>
    <s v="Nov"/>
    <s v="Rio de Janeiro"/>
    <s v="New"/>
    <x v="0"/>
    <x v="4"/>
    <s v="Harry"/>
    <x v="1"/>
    <n v="73"/>
    <n v="29165"/>
    <s v="Harry"/>
    <m/>
    <m/>
    <m/>
    <m/>
    <m/>
    <m/>
    <m/>
    <m/>
    <m/>
    <m/>
    <m/>
    <m/>
  </r>
  <r>
    <d v="2022-12-10T00:00:00"/>
    <s v="Dec"/>
    <s v="São Paulo"/>
    <s v="New"/>
    <x v="1"/>
    <x v="5"/>
    <s v="Helena"/>
    <x v="0"/>
    <n v="36"/>
    <n v="34022"/>
    <s v="Helena"/>
    <m/>
    <m/>
    <m/>
    <m/>
    <m/>
    <m/>
    <m/>
    <m/>
    <m/>
    <m/>
    <m/>
    <m/>
  </r>
  <r>
    <d v="2022-09-13T00:00:00"/>
    <s v="Sep"/>
    <s v="Rio de Janeiro"/>
    <s v="New"/>
    <x v="0"/>
    <x v="4"/>
    <s v="Harry"/>
    <x v="1"/>
    <n v="45"/>
    <n v="29906"/>
    <s v="Harry"/>
    <m/>
    <m/>
    <m/>
    <m/>
    <m/>
    <m/>
    <m/>
    <m/>
    <m/>
    <m/>
    <m/>
    <m/>
  </r>
  <r>
    <d v="2022-12-14T00:00:00"/>
    <s v="Dec"/>
    <s v="São Paulo"/>
    <s v="New"/>
    <x v="0"/>
    <x v="0"/>
    <s v="Helena"/>
    <x v="0"/>
    <n v="24"/>
    <n v="26422"/>
    <s v="Helena"/>
    <m/>
    <m/>
    <m/>
    <m/>
    <m/>
    <m/>
    <m/>
    <m/>
    <m/>
    <m/>
    <m/>
    <m/>
  </r>
  <r>
    <d v="2022-09-16T00:00:00"/>
    <s v="Sep"/>
    <s v="Rio de Janeiro"/>
    <s v="New"/>
    <x v="1"/>
    <x v="5"/>
    <s v="Miguel"/>
    <x v="0"/>
    <n v="65"/>
    <n v="34662"/>
    <s v="Miguel"/>
    <m/>
    <m/>
    <m/>
    <m/>
    <m/>
    <m/>
    <m/>
    <m/>
    <m/>
    <m/>
    <m/>
    <m/>
  </r>
  <r>
    <d v="2022-04-25T00:00:00"/>
    <s v="Apr"/>
    <s v="Brasília"/>
    <s v="New"/>
    <x v="1"/>
    <x v="5"/>
    <s v="Debbie"/>
    <x v="1"/>
    <n v="68"/>
    <n v="34739"/>
    <s v="Debbie"/>
    <m/>
    <m/>
    <m/>
    <m/>
    <m/>
    <m/>
    <m/>
    <m/>
    <m/>
    <m/>
    <m/>
    <m/>
  </r>
  <r>
    <d v="2022-09-04T00:00:00"/>
    <s v="Sep"/>
    <s v="Rio de Janeiro"/>
    <s v="New"/>
    <x v="0"/>
    <x v="0"/>
    <s v="Mary"/>
    <x v="1"/>
    <n v="54"/>
    <n v="25523"/>
    <s v="Mary"/>
    <m/>
    <m/>
    <m/>
    <m/>
    <m/>
    <m/>
    <m/>
    <m/>
    <m/>
    <m/>
    <m/>
    <m/>
  </r>
  <r>
    <d v="2022-09-02T00:00:00"/>
    <s v="Sep"/>
    <s v="Rio de Janeiro"/>
    <s v="New"/>
    <x v="0"/>
    <x v="0"/>
    <s v="Harry"/>
    <x v="1"/>
    <n v="68"/>
    <n v="28917"/>
    <s v="Harry"/>
    <m/>
    <m/>
    <m/>
    <m/>
    <m/>
    <m/>
    <m/>
    <m/>
    <m/>
    <m/>
    <m/>
    <m/>
  </r>
  <r>
    <d v="2022-12-04T00:00:00"/>
    <s v="Dec"/>
    <s v="São Paulo"/>
    <s v="New"/>
    <x v="2"/>
    <x v="3"/>
    <s v="Helena"/>
    <x v="1"/>
    <n v="25"/>
    <n v="29830"/>
    <s v="Helena"/>
    <m/>
    <m/>
    <m/>
    <m/>
    <m/>
    <m/>
    <m/>
    <m/>
    <m/>
    <m/>
    <m/>
    <m/>
  </r>
  <r>
    <d v="2022-06-03T00:00:00"/>
    <s v="Jun"/>
    <s v="Rio de Janeiro"/>
    <s v="New"/>
    <x v="1"/>
    <x v="1"/>
    <s v="Arthur"/>
    <x v="1"/>
    <n v="57"/>
    <n v="17448"/>
    <s v="Ese"/>
    <m/>
    <m/>
    <m/>
    <m/>
    <m/>
    <m/>
    <m/>
    <m/>
    <m/>
    <m/>
    <m/>
    <m/>
  </r>
  <r>
    <d v="2022-01-30T00:00:00"/>
    <s v="Jan"/>
    <s v="Rio de Janeiro"/>
    <s v="New"/>
    <x v="1"/>
    <x v="1"/>
    <s v="Harry"/>
    <x v="1"/>
    <n v="56"/>
    <n v="21106"/>
    <s v="Harry"/>
    <m/>
    <m/>
    <m/>
    <m/>
    <m/>
    <m/>
    <m/>
    <m/>
    <m/>
    <m/>
    <m/>
    <m/>
  </r>
  <r>
    <d v="2022-06-16T00:00:00"/>
    <s v="Jun"/>
    <s v="Rio de Janeiro"/>
    <s v="New"/>
    <x v="0"/>
    <x v="0"/>
    <s v="Mary"/>
    <x v="0"/>
    <n v="28"/>
    <n v="24462"/>
    <s v="Mary"/>
    <m/>
    <m/>
    <m/>
    <m/>
    <m/>
    <m/>
    <m/>
    <m/>
    <m/>
    <m/>
    <m/>
    <m/>
  </r>
  <r>
    <d v="2022-12-08T00:00:00"/>
    <s v="Dec"/>
    <s v="São Paulo"/>
    <s v="New"/>
    <x v="0"/>
    <x v="0"/>
    <s v="Helena"/>
    <x v="0"/>
    <n v="35"/>
    <n v="27535"/>
    <s v="Helena"/>
    <m/>
    <m/>
    <m/>
    <m/>
    <m/>
    <m/>
    <m/>
    <m/>
    <m/>
    <m/>
    <m/>
    <m/>
  </r>
  <r>
    <d v="2022-12-08T00:00:00"/>
    <s v="Dec"/>
    <s v="Rio de Janeiro"/>
    <s v="New"/>
    <x v="0"/>
    <x v="0"/>
    <s v="Laura"/>
    <x v="1"/>
    <n v="60"/>
    <n v="25967"/>
    <s v="Laura"/>
    <m/>
    <m/>
    <m/>
    <m/>
    <m/>
    <m/>
    <m/>
    <m/>
    <m/>
    <m/>
    <m/>
    <m/>
  </r>
  <r>
    <d v="2022-11-23T00:00:00"/>
    <s v="Nov"/>
    <s v="Rio de Janeiro"/>
    <s v="New"/>
    <x v="0"/>
    <x v="4"/>
    <s v="Laura"/>
    <x v="1"/>
    <n v="43"/>
    <n v="29691"/>
    <s v="Laura"/>
    <m/>
    <m/>
    <m/>
    <m/>
    <m/>
    <m/>
    <m/>
    <m/>
    <m/>
    <m/>
    <m/>
    <m/>
  </r>
  <r>
    <d v="2022-11-12T00:00:00"/>
    <s v="Nov"/>
    <s v="Rio de Janeiro"/>
    <s v="Used"/>
    <x v="1"/>
    <x v="5"/>
    <s v="Miguel"/>
    <x v="0"/>
    <n v="49"/>
    <n v="24873"/>
    <s v="Miguel"/>
    <m/>
    <m/>
    <m/>
    <m/>
    <m/>
    <m/>
    <m/>
    <m/>
    <m/>
    <m/>
    <m/>
    <m/>
  </r>
  <r>
    <d v="2022-06-19T00:00:00"/>
    <s v="Jun"/>
    <s v="Rio de Janeiro"/>
    <s v="New"/>
    <x v="0"/>
    <x v="0"/>
    <s v="Harry"/>
    <x v="1"/>
    <n v="62"/>
    <n v="29845"/>
    <s v="Harry"/>
    <m/>
    <m/>
    <m/>
    <m/>
    <m/>
    <m/>
    <m/>
    <m/>
    <m/>
    <m/>
    <m/>
    <m/>
  </r>
  <r>
    <d v="2022-09-09T00:00:00"/>
    <s v="Sep"/>
    <s v="Rio de Janeiro"/>
    <s v="New"/>
    <x v="0"/>
    <x v="0"/>
    <s v="Laura"/>
    <x v="1"/>
    <n v="53"/>
    <n v="24540"/>
    <s v="Laura"/>
    <m/>
    <m/>
    <m/>
    <m/>
    <m/>
    <m/>
    <m/>
    <m/>
    <m/>
    <m/>
    <m/>
    <m/>
  </r>
  <r>
    <d v="2022-11-05T00:00:00"/>
    <s v="Nov"/>
    <s v="Rio de Janeiro"/>
    <s v="New"/>
    <x v="0"/>
    <x v="0"/>
    <s v="Mary"/>
    <x v="1"/>
    <n v="60"/>
    <n v="25660"/>
    <s v="Mary"/>
    <m/>
    <m/>
    <m/>
    <m/>
    <m/>
    <m/>
    <m/>
    <m/>
    <m/>
    <m/>
    <m/>
    <m/>
  </r>
  <r>
    <d v="2022-10-11T00:00:00"/>
    <s v="Oct"/>
    <s v="São Paulo"/>
    <s v="New"/>
    <x v="1"/>
    <x v="1"/>
    <s v="Helena"/>
    <x v="0"/>
    <n v="64"/>
    <n v="20231"/>
    <s v="Helena"/>
    <m/>
    <m/>
    <m/>
    <m/>
    <m/>
    <m/>
    <m/>
    <m/>
    <m/>
    <m/>
    <m/>
    <m/>
  </r>
  <r>
    <d v="2022-10-30T00:00:00"/>
    <s v="Oct"/>
    <s v="Rio de Janeiro"/>
    <s v="Used"/>
    <x v="1"/>
    <x v="5"/>
    <s v="Laura"/>
    <x v="1"/>
    <n v="28"/>
    <n v="17948"/>
    <s v="Laura"/>
    <m/>
    <m/>
    <m/>
    <m/>
    <m/>
    <m/>
    <m/>
    <m/>
    <m/>
    <m/>
    <m/>
    <m/>
  </r>
  <r>
    <d v="2022-10-18T00:00:00"/>
    <s v="Oct"/>
    <s v="Rio de Janeiro"/>
    <s v="New"/>
    <x v="0"/>
    <x v="0"/>
    <s v="Miguel"/>
    <x v="1"/>
    <n v="59"/>
    <n v="29486"/>
    <s v="Miguel"/>
    <m/>
    <m/>
    <m/>
    <m/>
    <m/>
    <m/>
    <m/>
    <m/>
    <m/>
    <m/>
    <m/>
    <m/>
  </r>
  <r>
    <d v="2022-10-21T00:00:00"/>
    <s v="Oct"/>
    <s v="Rio de Janeiro"/>
    <s v="New"/>
    <x v="2"/>
    <x v="6"/>
    <s v="Laura"/>
    <x v="0"/>
    <n v="37"/>
    <n v="25938"/>
    <s v="Laura"/>
    <m/>
    <m/>
    <m/>
    <m/>
    <m/>
    <m/>
    <m/>
    <m/>
    <m/>
    <m/>
    <m/>
    <m/>
  </r>
  <r>
    <d v="2022-11-06T00:00:00"/>
    <s v="Nov"/>
    <s v="Rio de Janeiro"/>
    <s v="New"/>
    <x v="1"/>
    <x v="2"/>
    <s v="Miguel"/>
    <x v="0"/>
    <n v="40"/>
    <n v="25629"/>
    <s v="Miguel"/>
    <m/>
    <m/>
    <m/>
    <m/>
    <m/>
    <m/>
    <m/>
    <m/>
    <m/>
    <m/>
    <m/>
    <m/>
  </r>
  <r>
    <d v="2022-05-27T00:00:00"/>
    <s v="May"/>
    <s v="Rio de Janeiro"/>
    <s v="Used"/>
    <x v="0"/>
    <x v="4"/>
    <s v="Miguel"/>
    <x v="1"/>
    <n v="75"/>
    <n v="13412"/>
    <s v="Miguel"/>
    <m/>
    <m/>
    <m/>
    <m/>
    <m/>
    <m/>
    <m/>
    <m/>
    <m/>
    <m/>
    <m/>
    <m/>
  </r>
  <r>
    <d v="2022-11-19T00:00:00"/>
    <s v="Nov"/>
    <s v="São Paulo"/>
    <s v="Used"/>
    <x v="1"/>
    <x v="5"/>
    <s v="Helena"/>
    <x v="0"/>
    <n v="23"/>
    <n v="19114"/>
    <s v="Helena"/>
    <m/>
    <m/>
    <m/>
    <m/>
    <m/>
    <m/>
    <m/>
    <m/>
    <m/>
    <m/>
    <m/>
    <m/>
  </r>
  <r>
    <d v="2022-03-10T00:00:00"/>
    <s v="Mar"/>
    <s v="Rio de Janeiro"/>
    <s v="New"/>
    <x v="2"/>
    <x v="6"/>
    <s v="Mary"/>
    <x v="1"/>
    <n v="54"/>
    <n v="25962"/>
    <s v="Mary"/>
    <m/>
    <m/>
    <m/>
    <m/>
    <m/>
    <m/>
    <m/>
    <m/>
    <m/>
    <m/>
    <m/>
    <m/>
  </r>
  <r>
    <d v="2022-11-08T00:00:00"/>
    <s v="Nov"/>
    <s v="Brasília"/>
    <s v="New"/>
    <x v="1"/>
    <x v="5"/>
    <s v="Debbie"/>
    <x v="1"/>
    <n v="43"/>
    <n v="30638"/>
    <s v="Debbie"/>
    <m/>
    <m/>
    <m/>
    <m/>
    <m/>
    <m/>
    <m/>
    <m/>
    <m/>
    <m/>
    <m/>
    <m/>
  </r>
  <r>
    <d v="2022-05-27T00:00:00"/>
    <s v="May"/>
    <s v="São Paulo"/>
    <s v="New"/>
    <x v="1"/>
    <x v="1"/>
    <s v="Helena"/>
    <x v="0"/>
    <n v="51"/>
    <n v="18954"/>
    <s v="Helena"/>
    <m/>
    <m/>
    <m/>
    <m/>
    <m/>
    <m/>
    <m/>
    <m/>
    <m/>
    <m/>
    <m/>
    <m/>
  </r>
  <r>
    <d v="2022-10-25T00:00:00"/>
    <s v="Oct"/>
    <s v="Rio de Janeiro"/>
    <s v="New"/>
    <x v="1"/>
    <x v="2"/>
    <s v="Laura"/>
    <x v="1"/>
    <n v="74"/>
    <n v="29173"/>
    <s v="Laura"/>
    <m/>
    <m/>
    <m/>
    <m/>
    <m/>
    <m/>
    <m/>
    <m/>
    <m/>
    <m/>
    <m/>
    <m/>
  </r>
  <r>
    <d v="2022-04-29T00:00:00"/>
    <s v="Apr"/>
    <s v="São Paulo"/>
    <s v="Used"/>
    <x v="2"/>
    <x v="3"/>
    <s v="Helena"/>
    <x v="1"/>
    <n v="54"/>
    <n v="11154"/>
    <s v="Helena"/>
    <m/>
    <m/>
    <m/>
    <m/>
    <m/>
    <m/>
    <m/>
    <m/>
    <m/>
    <m/>
    <m/>
    <m/>
  </r>
  <r>
    <d v="2022-10-14T00:00:00"/>
    <s v="Oct"/>
    <s v="Rio de Janeiro"/>
    <s v="New"/>
    <x v="1"/>
    <x v="1"/>
    <s v="Arthur"/>
    <x v="1"/>
    <n v="25"/>
    <n v="19799"/>
    <s v="Ese"/>
    <m/>
    <m/>
    <m/>
    <m/>
    <m/>
    <m/>
    <m/>
    <m/>
    <m/>
    <m/>
    <m/>
    <m/>
  </r>
  <r>
    <d v="2022-11-10T00:00:00"/>
    <s v="Nov"/>
    <s v="São Paulo"/>
    <s v="New"/>
    <x v="0"/>
    <x v="0"/>
    <s v="Bill"/>
    <x v="0"/>
    <n v="62"/>
    <n v="25136"/>
    <s v="Bill"/>
    <m/>
    <m/>
    <m/>
    <m/>
    <m/>
    <m/>
    <m/>
    <m/>
    <m/>
    <m/>
    <m/>
    <m/>
  </r>
  <r>
    <d v="2022-09-19T00:00:00"/>
    <s v="Sep"/>
    <s v="Rio de Janeiro"/>
    <s v="Used"/>
    <x v="1"/>
    <x v="2"/>
    <s v="Laura"/>
    <x v="0"/>
    <n v="28"/>
    <n v="19125"/>
    <s v="Laura"/>
    <m/>
    <m/>
    <m/>
    <m/>
    <m/>
    <m/>
    <m/>
    <m/>
    <m/>
    <m/>
    <m/>
    <m/>
  </r>
  <r>
    <d v="2022-08-28T00:00:00"/>
    <s v="Aug"/>
    <s v="Rio de Janeiro"/>
    <s v="New"/>
    <x v="1"/>
    <x v="2"/>
    <s v="Miguel"/>
    <x v="1"/>
    <n v="62"/>
    <n v="29962"/>
    <s v="Miguel"/>
    <m/>
    <m/>
    <m/>
    <m/>
    <m/>
    <m/>
    <m/>
    <m/>
    <m/>
    <m/>
    <m/>
    <m/>
  </r>
  <r>
    <d v="2022-11-18T00:00:00"/>
    <s v="Nov"/>
    <s v="Brasília"/>
    <s v="New"/>
    <x v="0"/>
    <x v="4"/>
    <s v="Jill"/>
    <x v="0"/>
    <n v="53"/>
    <n v="29199"/>
    <s v="Jill"/>
    <m/>
    <m/>
    <m/>
    <m/>
    <m/>
    <m/>
    <m/>
    <m/>
    <m/>
    <m/>
    <m/>
    <m/>
  </r>
  <r>
    <d v="2022-11-05T00:00:00"/>
    <s v="Nov"/>
    <s v="São Paulo"/>
    <s v="New"/>
    <x v="1"/>
    <x v="1"/>
    <s v="Richard"/>
    <x v="1"/>
    <n v="54"/>
    <n v="17703"/>
    <s v="Richard"/>
    <m/>
    <m/>
    <m/>
    <m/>
    <m/>
    <m/>
    <m/>
    <m/>
    <m/>
    <m/>
    <m/>
    <m/>
  </r>
  <r>
    <d v="2022-07-16T00:00:00"/>
    <s v="Jul"/>
    <s v="Rio de Janeiro"/>
    <s v="New"/>
    <x v="1"/>
    <x v="1"/>
    <s v="Laura"/>
    <x v="1"/>
    <n v="52"/>
    <n v="20856"/>
    <s v="Laura"/>
    <m/>
    <m/>
    <m/>
    <m/>
    <m/>
    <m/>
    <m/>
    <m/>
    <m/>
    <m/>
    <m/>
    <m/>
  </r>
  <r>
    <d v="2022-11-15T00:00:00"/>
    <s v="Nov"/>
    <s v="Rio de Janeiro"/>
    <s v="Used"/>
    <x v="1"/>
    <x v="5"/>
    <s v="Laura"/>
    <x v="0"/>
    <n v="57"/>
    <n v="15752"/>
    <s v="Laura"/>
    <m/>
    <m/>
    <m/>
    <m/>
    <m/>
    <m/>
    <m/>
    <m/>
    <m/>
    <m/>
    <m/>
    <m/>
  </r>
  <r>
    <d v="2022-08-24T00:00:00"/>
    <s v="Aug"/>
    <s v="São Paulo"/>
    <s v="New"/>
    <x v="1"/>
    <x v="1"/>
    <s v="Helena"/>
    <x v="0"/>
    <n v="68"/>
    <n v="19003"/>
    <s v="Helena"/>
    <m/>
    <m/>
    <m/>
    <m/>
    <m/>
    <m/>
    <m/>
    <m/>
    <m/>
    <m/>
    <m/>
    <m/>
  </r>
  <r>
    <d v="2022-09-17T00:00:00"/>
    <s v="Sep"/>
    <s v="Rio de Janeiro"/>
    <s v="New"/>
    <x v="2"/>
    <x v="6"/>
    <s v="Miguel"/>
    <x v="1"/>
    <n v="32"/>
    <n v="27543"/>
    <s v="Miguel"/>
    <m/>
    <m/>
    <m/>
    <m/>
    <m/>
    <m/>
    <m/>
    <m/>
    <m/>
    <m/>
    <m/>
    <m/>
  </r>
  <r>
    <d v="2022-11-27T00:00:00"/>
    <s v="Nov"/>
    <s v="São Paulo"/>
    <s v="New"/>
    <x v="0"/>
    <x v="4"/>
    <s v="Helena"/>
    <x v="1"/>
    <n v="27"/>
    <n v="29375"/>
    <s v="Helena"/>
    <m/>
    <m/>
    <m/>
    <m/>
    <m/>
    <m/>
    <m/>
    <m/>
    <m/>
    <m/>
    <m/>
    <m/>
  </r>
  <r>
    <d v="2022-07-15T00:00:00"/>
    <s v="Jul"/>
    <s v="São Paulo"/>
    <s v="New"/>
    <x v="0"/>
    <x v="4"/>
    <s v="Sarah"/>
    <x v="0"/>
    <n v="50"/>
    <n v="28614"/>
    <s v="Sarah"/>
    <m/>
    <m/>
    <m/>
    <m/>
    <m/>
    <m/>
    <m/>
    <m/>
    <m/>
    <m/>
    <m/>
    <m/>
  </r>
  <r>
    <d v="2022-12-21T00:00:00"/>
    <s v="Dec"/>
    <s v="São Paulo"/>
    <s v="New"/>
    <x v="0"/>
    <x v="0"/>
    <s v="Sarah"/>
    <x v="0"/>
    <n v="56"/>
    <n v="27470"/>
    <s v="Sarah"/>
    <m/>
    <m/>
    <m/>
    <m/>
    <m/>
    <m/>
    <m/>
    <m/>
    <m/>
    <m/>
    <m/>
    <m/>
  </r>
  <r>
    <d v="2022-10-10T00:00:00"/>
    <s v="Oct"/>
    <s v="São Paulo"/>
    <s v="New"/>
    <x v="1"/>
    <x v="2"/>
    <s v="Helena"/>
    <x v="1"/>
    <n v="25"/>
    <n v="28874"/>
    <s v="Helena"/>
    <m/>
    <m/>
    <m/>
    <m/>
    <m/>
    <m/>
    <m/>
    <m/>
    <m/>
    <m/>
    <m/>
    <m/>
  </r>
  <r>
    <d v="2022-04-20T00:00:00"/>
    <s v="Apr"/>
    <s v="Brasília"/>
    <s v="New"/>
    <x v="1"/>
    <x v="5"/>
    <s v="Jill"/>
    <x v="1"/>
    <n v="51"/>
    <n v="30472"/>
    <s v="Jill"/>
    <m/>
    <m/>
    <m/>
    <m/>
    <m/>
    <m/>
    <m/>
    <m/>
    <m/>
    <m/>
    <m/>
    <m/>
  </r>
  <r>
    <d v="2022-05-30T00:00:00"/>
    <s v="May"/>
    <s v="Brasília"/>
    <s v="Used"/>
    <x v="2"/>
    <x v="6"/>
    <s v="Lou"/>
    <x v="0"/>
    <n v="49"/>
    <n v="18760"/>
    <s v="Lou"/>
    <m/>
    <m/>
    <m/>
    <m/>
    <m/>
    <m/>
    <m/>
    <m/>
    <m/>
    <m/>
    <m/>
    <m/>
  </r>
  <r>
    <d v="2022-12-26T00:00:00"/>
    <s v="Dec"/>
    <s v="Rio de Janeiro"/>
    <s v="New"/>
    <x v="0"/>
    <x v="0"/>
    <s v="Harry"/>
    <x v="0"/>
    <n v="58"/>
    <n v="29072"/>
    <s v="Harry"/>
    <m/>
    <m/>
    <m/>
    <m/>
    <m/>
    <m/>
    <m/>
    <m/>
    <m/>
    <m/>
    <m/>
    <m/>
  </r>
  <r>
    <d v="2022-06-11T00:00:00"/>
    <s v="Jun"/>
    <s v="Brasília"/>
    <s v="New"/>
    <x v="0"/>
    <x v="4"/>
    <s v="Helena"/>
    <x v="0"/>
    <n v="55"/>
    <n v="27909"/>
    <s v="Helena"/>
    <m/>
    <m/>
    <m/>
    <m/>
    <m/>
    <m/>
    <m/>
    <m/>
    <m/>
    <m/>
    <m/>
    <m/>
  </r>
  <r>
    <d v="2022-06-11T00:00:00"/>
    <s v="Jun"/>
    <s v="São Paulo"/>
    <s v="New"/>
    <x v="1"/>
    <x v="2"/>
    <s v="Richard"/>
    <x v="1"/>
    <n v="29"/>
    <n v="26556"/>
    <s v="Richard"/>
    <m/>
    <m/>
    <m/>
    <m/>
    <m/>
    <m/>
    <m/>
    <m/>
    <m/>
    <m/>
    <m/>
    <m/>
  </r>
  <r>
    <d v="2022-03-12T00:00:00"/>
    <s v="Mar"/>
    <s v="São Paulo"/>
    <s v="New"/>
    <x v="0"/>
    <x v="0"/>
    <s v="Helena"/>
    <x v="1"/>
    <n v="23"/>
    <n v="25018"/>
    <s v="Helena"/>
    <m/>
    <m/>
    <m/>
    <m/>
    <m/>
    <m/>
    <m/>
    <m/>
    <m/>
    <m/>
    <m/>
    <m/>
  </r>
  <r>
    <d v="2022-06-16T00:00:00"/>
    <s v="Jun"/>
    <s v="São Paulo"/>
    <s v="New"/>
    <x v="0"/>
    <x v="4"/>
    <s v="Helena"/>
    <x v="1"/>
    <n v="54"/>
    <n v="29900"/>
    <s v="Helena"/>
    <m/>
    <m/>
    <m/>
    <m/>
    <m/>
    <m/>
    <m/>
    <m/>
    <m/>
    <m/>
    <m/>
    <m/>
  </r>
  <r>
    <d v="2022-05-10T00:00:00"/>
    <s v="May"/>
    <s v="Rio de Janeiro"/>
    <s v="New"/>
    <x v="1"/>
    <x v="1"/>
    <s v="Arthur"/>
    <x v="0"/>
    <n v="49"/>
    <n v="18127"/>
    <s v="Ese"/>
    <m/>
    <m/>
    <m/>
    <m/>
    <m/>
    <m/>
    <m/>
    <m/>
    <m/>
    <m/>
    <m/>
    <m/>
  </r>
  <r>
    <d v="2022-09-16T00:00:00"/>
    <s v="Sep"/>
    <s v="Rio de Janeiro"/>
    <s v="New"/>
    <x v="1"/>
    <x v="1"/>
    <s v="Arthur"/>
    <x v="1"/>
    <n v="31"/>
    <n v="18862"/>
    <s v="Ese"/>
    <m/>
    <m/>
    <m/>
    <m/>
    <m/>
    <m/>
    <m/>
    <m/>
    <m/>
    <m/>
    <m/>
    <m/>
  </r>
  <r>
    <d v="2022-11-04T00:00:00"/>
    <s v="Nov"/>
    <s v="Brasília"/>
    <s v="New"/>
    <x v="0"/>
    <x v="4"/>
    <s v="Lou"/>
    <x v="1"/>
    <n v="22"/>
    <n v="25940"/>
    <s v="Lou"/>
    <m/>
    <m/>
    <m/>
    <m/>
    <m/>
    <m/>
    <m/>
    <m/>
    <m/>
    <m/>
    <m/>
    <m/>
  </r>
  <r>
    <d v="2022-11-05T00:00:00"/>
    <s v="Nov"/>
    <s v="Rio de Janeiro"/>
    <s v="Used"/>
    <x v="2"/>
    <x v="3"/>
    <s v="Arthur"/>
    <x v="1"/>
    <n v="68"/>
    <n v="16701"/>
    <s v="Ese"/>
    <m/>
    <m/>
    <m/>
    <m/>
    <m/>
    <m/>
    <m/>
    <m/>
    <m/>
    <m/>
    <m/>
    <m/>
  </r>
  <r>
    <d v="2022-08-26T00:00:00"/>
    <s v="Aug"/>
    <s v="Rio de Janeiro"/>
    <s v="New"/>
    <x v="0"/>
    <x v="0"/>
    <s v="Arthur"/>
    <x v="1"/>
    <n v="24"/>
    <n v="24215"/>
    <s v="Ese"/>
    <m/>
    <m/>
    <m/>
    <m/>
    <m/>
    <m/>
    <m/>
    <m/>
    <m/>
    <m/>
    <m/>
    <m/>
  </r>
  <r>
    <d v="2022-12-25T00:00:00"/>
    <s v="Dec"/>
    <s v="Brasília"/>
    <s v="Used"/>
    <x v="1"/>
    <x v="5"/>
    <s v="Debbie"/>
    <x v="0"/>
    <n v="23"/>
    <n v="20861"/>
    <s v="Debbie"/>
    <m/>
    <m/>
    <m/>
    <m/>
    <m/>
    <m/>
    <m/>
    <m/>
    <m/>
    <m/>
    <m/>
    <m/>
  </r>
  <r>
    <d v="2022-07-15T00:00:00"/>
    <s v="Jul"/>
    <s v="Rio de Janeiro"/>
    <s v="New"/>
    <x v="0"/>
    <x v="0"/>
    <s v="Harry"/>
    <x v="1"/>
    <n v="54"/>
    <n v="25885"/>
    <s v="Harry"/>
    <m/>
    <m/>
    <m/>
    <m/>
    <m/>
    <m/>
    <m/>
    <m/>
    <m/>
    <m/>
    <m/>
    <m/>
  </r>
  <r>
    <d v="2022-04-14T00:00:00"/>
    <s v="Apr"/>
    <s v="Rio de Janeiro"/>
    <s v="New"/>
    <x v="0"/>
    <x v="0"/>
    <s v="Harry"/>
    <x v="1"/>
    <n v="61"/>
    <n v="25629"/>
    <s v="Harry"/>
    <m/>
    <m/>
    <m/>
    <m/>
    <m/>
    <m/>
    <m/>
    <m/>
    <m/>
    <m/>
    <m/>
    <m/>
  </r>
  <r>
    <d v="2022-09-07T00:00:00"/>
    <s v="Sep"/>
    <s v="Rio de Janeiro"/>
    <s v="New"/>
    <x v="1"/>
    <x v="5"/>
    <s v="Arthur"/>
    <x v="1"/>
    <n v="37"/>
    <n v="32557"/>
    <s v="Ese"/>
    <m/>
    <m/>
    <m/>
    <m/>
    <m/>
    <m/>
    <m/>
    <m/>
    <m/>
    <m/>
    <m/>
    <m/>
  </r>
  <r>
    <d v="2022-12-04T00:00:00"/>
    <s v="Dec"/>
    <s v="Rio de Janeiro"/>
    <s v="Used"/>
    <x v="1"/>
    <x v="5"/>
    <s v="Harry"/>
    <x v="1"/>
    <n v="45"/>
    <n v="20082"/>
    <s v="Harry"/>
    <m/>
    <m/>
    <m/>
    <m/>
    <m/>
    <m/>
    <m/>
    <m/>
    <m/>
    <m/>
    <m/>
    <m/>
  </r>
  <r>
    <d v="2022-06-08T00:00:00"/>
    <s v="Jun"/>
    <s v="São Paulo"/>
    <s v="New"/>
    <x v="0"/>
    <x v="4"/>
    <s v="Bill"/>
    <x v="0"/>
    <n v="56"/>
    <n v="28403"/>
    <s v="Bill"/>
    <m/>
    <m/>
    <m/>
    <m/>
    <m/>
    <m/>
    <m/>
    <m/>
    <m/>
    <m/>
    <m/>
    <m/>
  </r>
  <r>
    <d v="2022-03-20T00:00:00"/>
    <s v="Mar"/>
    <s v="Rio de Janeiro"/>
    <s v="New"/>
    <x v="0"/>
    <x v="0"/>
    <s v="Laura"/>
    <x v="0"/>
    <n v="54"/>
    <n v="29156"/>
    <s v="Laura"/>
    <m/>
    <m/>
    <m/>
    <m/>
    <m/>
    <m/>
    <m/>
    <m/>
    <m/>
    <m/>
    <m/>
    <m/>
  </r>
  <r>
    <d v="2022-08-04T00:00:00"/>
    <s v="Aug"/>
    <s v="São Paulo"/>
    <s v="New"/>
    <x v="2"/>
    <x v="6"/>
    <s v="Helena"/>
    <x v="1"/>
    <n v="24"/>
    <n v="26009"/>
    <s v="Helena"/>
    <m/>
    <m/>
    <m/>
    <m/>
    <m/>
    <m/>
    <m/>
    <m/>
    <m/>
    <m/>
    <m/>
    <m/>
  </r>
  <r>
    <d v="2022-11-12T00:00:00"/>
    <s v="Nov"/>
    <s v="Rio de Janeiro"/>
    <s v="New"/>
    <x v="1"/>
    <x v="5"/>
    <s v="Arthur"/>
    <x v="0"/>
    <n v="29"/>
    <n v="30816"/>
    <s v="Ese"/>
    <m/>
    <m/>
    <m/>
    <m/>
    <m/>
    <m/>
    <m/>
    <m/>
    <m/>
    <m/>
    <m/>
    <m/>
  </r>
  <r>
    <d v="2022-11-07T00:00:00"/>
    <s v="Nov"/>
    <s v="São Paulo"/>
    <s v="New"/>
    <x v="0"/>
    <x v="0"/>
    <s v="Richard"/>
    <x v="1"/>
    <n v="63"/>
    <n v="25227"/>
    <s v="Richard"/>
    <m/>
    <m/>
    <m/>
    <m/>
    <m/>
    <m/>
    <m/>
    <m/>
    <m/>
    <m/>
    <m/>
    <m/>
  </r>
  <r>
    <d v="2022-11-02T00:00:00"/>
    <s v="Nov"/>
    <s v="Rio de Janeiro"/>
    <s v="Used"/>
    <x v="1"/>
    <x v="5"/>
    <s v="Arthur"/>
    <x v="0"/>
    <n v="55"/>
    <n v="17321"/>
    <s v="Ese"/>
    <m/>
    <m/>
    <m/>
    <m/>
    <m/>
    <m/>
    <m/>
    <m/>
    <m/>
    <m/>
    <m/>
    <m/>
  </r>
  <r>
    <d v="2022-12-24T00:00:00"/>
    <s v="Dec"/>
    <s v="Brasília"/>
    <s v="New"/>
    <x v="0"/>
    <x v="0"/>
    <s v="Debbie"/>
    <x v="0"/>
    <n v="58"/>
    <n v="24462"/>
    <s v="Debbie"/>
    <m/>
    <m/>
    <m/>
    <m/>
    <m/>
    <m/>
    <m/>
    <m/>
    <m/>
    <m/>
    <m/>
    <m/>
  </r>
  <r>
    <d v="2022-04-17T00:00:00"/>
    <s v="Apr"/>
    <s v="São Paulo"/>
    <s v="Used"/>
    <x v="1"/>
    <x v="1"/>
    <s v="Helena"/>
    <x v="1"/>
    <n v="41"/>
    <n v="18614"/>
    <s v="Helena"/>
    <m/>
    <m/>
    <m/>
    <m/>
    <m/>
    <m/>
    <m/>
    <m/>
    <m/>
    <m/>
    <m/>
    <m/>
  </r>
  <r>
    <d v="2022-06-11T00:00:00"/>
    <s v="Jun"/>
    <s v="São Paulo"/>
    <s v="New"/>
    <x v="0"/>
    <x v="4"/>
    <s v="Bill"/>
    <x v="0"/>
    <n v="24"/>
    <n v="27175"/>
    <s v="Bill"/>
    <m/>
    <m/>
    <m/>
    <m/>
    <m/>
    <m/>
    <m/>
    <m/>
    <m/>
    <m/>
    <m/>
    <m/>
  </r>
  <r>
    <d v="2022-02-28T00:00:00"/>
    <s v="Feb"/>
    <s v="Rio de Janeiro"/>
    <s v="New"/>
    <x v="1"/>
    <x v="2"/>
    <s v="Laura"/>
    <x v="1"/>
    <n v="64"/>
    <n v="26848"/>
    <s v="Laura"/>
    <m/>
    <m/>
    <m/>
    <m/>
    <m/>
    <m/>
    <m/>
    <m/>
    <m/>
    <m/>
    <m/>
    <m/>
  </r>
  <r>
    <d v="2022-03-01T00:00:00"/>
    <s v="Mar"/>
    <s v="São Paulo"/>
    <s v="New"/>
    <x v="1"/>
    <x v="2"/>
    <s v="Helena"/>
    <x v="0"/>
    <n v="46"/>
    <n v="29305"/>
    <s v="Helena"/>
    <m/>
    <m/>
    <m/>
    <m/>
    <m/>
    <m/>
    <m/>
    <m/>
    <m/>
    <m/>
    <m/>
    <m/>
  </r>
  <r>
    <d v="2022-12-04T00:00:00"/>
    <s v="Dec"/>
    <s v="Rio de Janeiro"/>
    <s v="New"/>
    <x v="1"/>
    <x v="2"/>
    <s v="Arthur"/>
    <x v="0"/>
    <n v="66"/>
    <n v="25397"/>
    <s v="Ese"/>
    <m/>
    <m/>
    <m/>
    <m/>
    <m/>
    <m/>
    <m/>
    <m/>
    <m/>
    <m/>
    <m/>
    <m/>
  </r>
  <r>
    <d v="2022-02-01T00:00:00"/>
    <s v="Feb"/>
    <s v="Rio de Janeiro"/>
    <s v="New"/>
    <x v="0"/>
    <x v="0"/>
    <s v="Harry"/>
    <x v="1"/>
    <n v="55"/>
    <n v="25796"/>
    <s v="Harry"/>
    <m/>
    <m/>
    <m/>
    <m/>
    <m/>
    <m/>
    <m/>
    <m/>
    <m/>
    <m/>
    <m/>
    <m/>
  </r>
  <r>
    <d v="2022-10-11T00:00:00"/>
    <s v="Oct"/>
    <s v="Rio de Janeiro"/>
    <s v="New"/>
    <x v="0"/>
    <x v="0"/>
    <s v="Laura"/>
    <x v="0"/>
    <n v="67"/>
    <n v="26472"/>
    <s v="Laura"/>
    <m/>
    <m/>
    <m/>
    <m/>
    <m/>
    <m/>
    <m/>
    <m/>
    <m/>
    <m/>
    <m/>
    <m/>
  </r>
  <r>
    <d v="2022-09-05T00:00:00"/>
    <s v="Sep"/>
    <s v="Rio de Janeiro"/>
    <s v="Used"/>
    <x v="1"/>
    <x v="1"/>
    <s v="Harry"/>
    <x v="1"/>
    <n v="42"/>
    <n v="10717"/>
    <s v="Harry"/>
    <m/>
    <m/>
    <m/>
    <m/>
    <m/>
    <m/>
    <m/>
    <m/>
    <m/>
    <m/>
    <m/>
    <m/>
  </r>
  <r>
    <d v="2022-09-24T00:00:00"/>
    <s v="Sep"/>
    <s v="São Paulo"/>
    <s v="New"/>
    <x v="1"/>
    <x v="2"/>
    <s v="Bill"/>
    <x v="0"/>
    <n v="44"/>
    <n v="25465"/>
    <s v="Bill"/>
    <m/>
    <m/>
    <m/>
    <m/>
    <m/>
    <m/>
    <m/>
    <m/>
    <m/>
    <m/>
    <m/>
    <m/>
  </r>
  <r>
    <d v="2022-01-15T00:00:00"/>
    <s v="Jan"/>
    <s v="São Paulo"/>
    <s v="New"/>
    <x v="0"/>
    <x v="4"/>
    <s v="Larry"/>
    <x v="0"/>
    <n v="47"/>
    <n v="26350"/>
    <s v="Larry"/>
    <m/>
    <m/>
    <m/>
    <m/>
    <m/>
    <m/>
    <m/>
    <m/>
    <m/>
    <m/>
    <m/>
    <m/>
  </r>
  <r>
    <d v="2022-12-27T00:00:00"/>
    <s v="Dec"/>
    <s v="Brasília"/>
    <s v="Used"/>
    <x v="2"/>
    <x v="6"/>
    <s v="Lou"/>
    <x v="0"/>
    <n v="57"/>
    <n v="17713"/>
    <s v="Lou"/>
    <m/>
    <m/>
    <m/>
    <m/>
    <m/>
    <m/>
    <m/>
    <m/>
    <m/>
    <m/>
    <m/>
    <m/>
  </r>
  <r>
    <d v="2022-09-18T00:00:00"/>
    <s v="Sep"/>
    <s v="Brasília"/>
    <s v="New"/>
    <x v="0"/>
    <x v="0"/>
    <s v="Jill"/>
    <x v="1"/>
    <n v="32"/>
    <n v="28105"/>
    <s v="Jill"/>
    <m/>
    <m/>
    <m/>
    <m/>
    <m/>
    <m/>
    <m/>
    <m/>
    <m/>
    <m/>
    <m/>
    <m/>
  </r>
  <r>
    <d v="2022-08-25T00:00:00"/>
    <s v="Aug"/>
    <s v="Brasília"/>
    <s v="New"/>
    <x v="1"/>
    <x v="1"/>
    <s v="Arthur"/>
    <x v="0"/>
    <n v="68"/>
    <n v="21835"/>
    <s v="Ese"/>
    <m/>
    <m/>
    <m/>
    <m/>
    <m/>
    <m/>
    <m/>
    <m/>
    <m/>
    <m/>
    <m/>
    <m/>
  </r>
  <r>
    <d v="2022-04-04T00:00:00"/>
    <s v="Apr"/>
    <s v="Rio de Janeiro"/>
    <s v="Used"/>
    <x v="2"/>
    <x v="6"/>
    <s v="Harry"/>
    <x v="0"/>
    <n v="55"/>
    <n v="12442"/>
    <s v="Harry"/>
    <m/>
    <m/>
    <m/>
    <m/>
    <m/>
    <m/>
    <m/>
    <m/>
    <m/>
    <m/>
    <m/>
    <m/>
  </r>
  <r>
    <d v="2022-11-30T00:00:00"/>
    <s v="Nov"/>
    <s v="São Paulo"/>
    <s v="New"/>
    <x v="0"/>
    <x v="4"/>
    <s v="Helena"/>
    <x v="1"/>
    <n v="25"/>
    <n v="28350"/>
    <s v="Helena"/>
    <m/>
    <m/>
    <m/>
    <m/>
    <m/>
    <m/>
    <m/>
    <m/>
    <m/>
    <m/>
    <m/>
    <m/>
  </r>
  <r>
    <d v="2022-12-07T00:00:00"/>
    <s v="Dec"/>
    <s v="Brasília"/>
    <s v="New"/>
    <x v="0"/>
    <x v="4"/>
    <s v="Jill"/>
    <x v="1"/>
    <n v="71"/>
    <n v="25823"/>
    <s v="Jill"/>
    <m/>
    <m/>
    <m/>
    <m/>
    <m/>
    <m/>
    <m/>
    <m/>
    <m/>
    <m/>
    <m/>
    <m/>
  </r>
  <r>
    <d v="2022-04-04T00:00:00"/>
    <s v="Apr"/>
    <s v="Rio de Janeiro"/>
    <s v="Used"/>
    <x v="1"/>
    <x v="2"/>
    <s v="Arthur"/>
    <x v="1"/>
    <n v="32"/>
    <n v="12170"/>
    <s v="Ese"/>
    <m/>
    <m/>
    <m/>
    <m/>
    <m/>
    <m/>
    <m/>
    <m/>
    <m/>
    <m/>
    <m/>
    <m/>
  </r>
  <r>
    <d v="2022-11-21T00:00:00"/>
    <s v="Nov"/>
    <s v="Rio de Janeiro"/>
    <s v="New"/>
    <x v="2"/>
    <x v="3"/>
    <s v="Laura"/>
    <x v="1"/>
    <n v="32"/>
    <n v="31635"/>
    <s v="Laura"/>
    <m/>
    <m/>
    <m/>
    <m/>
    <m/>
    <m/>
    <m/>
    <m/>
    <m/>
    <m/>
    <m/>
    <m/>
  </r>
  <r>
    <d v="2022-09-06T00:00:00"/>
    <s v="Sep"/>
    <s v="São Paulo"/>
    <s v="New"/>
    <x v="2"/>
    <x v="6"/>
    <s v="Richard"/>
    <x v="1"/>
    <n v="62"/>
    <n v="25457"/>
    <s v="Richard"/>
    <m/>
    <m/>
    <m/>
    <m/>
    <m/>
    <m/>
    <m/>
    <m/>
    <m/>
    <m/>
    <m/>
    <m/>
  </r>
  <r>
    <d v="2022-09-17T00:00:00"/>
    <s v="Sep"/>
    <s v="Rio de Janeiro"/>
    <s v="New"/>
    <x v="2"/>
    <x v="6"/>
    <s v="Laura"/>
    <x v="1"/>
    <n v="49"/>
    <n v="26343"/>
    <s v="Laura"/>
    <m/>
    <m/>
    <m/>
    <m/>
    <m/>
    <m/>
    <m/>
    <m/>
    <m/>
    <m/>
    <m/>
    <m/>
  </r>
  <r>
    <d v="2022-12-04T00:00:00"/>
    <s v="Dec"/>
    <s v="Rio de Janeiro"/>
    <s v="New"/>
    <x v="1"/>
    <x v="1"/>
    <s v="Laura"/>
    <x v="1"/>
    <n v="50"/>
    <n v="17085"/>
    <s v="Laura"/>
    <m/>
    <m/>
    <m/>
    <m/>
    <m/>
    <m/>
    <m/>
    <m/>
    <m/>
    <m/>
    <m/>
    <m/>
  </r>
  <r>
    <d v="2022-11-22T00:00:00"/>
    <s v="Nov"/>
    <s v="São Paulo"/>
    <s v="New"/>
    <x v="2"/>
    <x v="3"/>
    <s v="Sarah"/>
    <x v="0"/>
    <n v="66"/>
    <n v="27965"/>
    <s v="Sarah"/>
    <m/>
    <m/>
    <m/>
    <m/>
    <m/>
    <m/>
    <m/>
    <m/>
    <m/>
    <m/>
    <m/>
    <m/>
  </r>
  <r>
    <d v="2022-12-10T00:00:00"/>
    <s v="Dec"/>
    <s v="Rio de Janeiro"/>
    <s v="New"/>
    <x v="0"/>
    <x v="0"/>
    <s v="Miguel"/>
    <x v="1"/>
    <n v="67"/>
    <n v="24350"/>
    <s v="Miguel"/>
    <m/>
    <m/>
    <m/>
    <m/>
    <m/>
    <m/>
    <m/>
    <m/>
    <m/>
    <m/>
    <m/>
    <m/>
  </r>
  <r>
    <d v="2022-09-13T00:00:00"/>
    <s v="Sep"/>
    <s v="São Paulo"/>
    <s v="New"/>
    <x v="0"/>
    <x v="0"/>
    <s v="Helena"/>
    <x v="0"/>
    <n v="54"/>
    <n v="24635"/>
    <s v="Helena"/>
    <m/>
    <m/>
    <m/>
    <m/>
    <m/>
    <m/>
    <m/>
    <m/>
    <m/>
    <m/>
    <m/>
    <m/>
  </r>
  <r>
    <d v="2022-12-14T00:00:00"/>
    <s v="Dec"/>
    <s v="São Paulo"/>
    <s v="New"/>
    <x v="2"/>
    <x v="6"/>
    <s v="Richard"/>
    <x v="0"/>
    <n v="58"/>
    <n v="26319"/>
    <s v="Richard"/>
    <m/>
    <m/>
    <m/>
    <m/>
    <m/>
    <m/>
    <m/>
    <m/>
    <m/>
    <m/>
    <m/>
    <m/>
  </r>
  <r>
    <d v="2022-09-16T00:00:00"/>
    <s v="Sep"/>
    <s v="Rio de Janeiro"/>
    <s v="New"/>
    <x v="2"/>
    <x v="3"/>
    <s v="Harry"/>
    <x v="1"/>
    <n v="40"/>
    <n v="31917"/>
    <s v="Harry"/>
    <m/>
    <m/>
    <m/>
    <m/>
    <m/>
    <m/>
    <m/>
    <m/>
    <m/>
    <m/>
    <m/>
    <m/>
  </r>
  <r>
    <d v="2022-04-25T00:00:00"/>
    <s v="Apr"/>
    <s v="Brasília"/>
    <s v="New"/>
    <x v="0"/>
    <x v="0"/>
    <s v="Jill"/>
    <x v="1"/>
    <n v="27"/>
    <n v="24063"/>
    <s v="Jill"/>
    <m/>
    <m/>
    <m/>
    <m/>
    <m/>
    <m/>
    <m/>
    <m/>
    <m/>
    <m/>
    <m/>
    <m/>
  </r>
  <r>
    <d v="2022-09-04T00:00:00"/>
    <s v="Sep"/>
    <s v="Rio de Janeiro"/>
    <s v="Used"/>
    <x v="2"/>
    <x v="6"/>
    <s v="Miguel"/>
    <x v="1"/>
    <n v="28"/>
    <n v="11553"/>
    <s v="Miguel"/>
    <m/>
    <m/>
    <m/>
    <m/>
    <m/>
    <m/>
    <m/>
    <m/>
    <m/>
    <m/>
    <m/>
    <m/>
  </r>
  <r>
    <d v="2022-09-02T00:00:00"/>
    <s v="Sep"/>
    <s v="São Paulo"/>
    <s v="New"/>
    <x v="1"/>
    <x v="5"/>
    <s v="Richard"/>
    <x v="0"/>
    <n v="74"/>
    <n v="33146"/>
    <s v="Richard"/>
    <m/>
    <m/>
    <m/>
    <m/>
    <m/>
    <m/>
    <m/>
    <m/>
    <m/>
    <m/>
    <m/>
    <m/>
  </r>
  <r>
    <d v="2022-12-04T00:00:00"/>
    <s v="Dec"/>
    <s v="São Paulo"/>
    <s v="New"/>
    <x v="0"/>
    <x v="4"/>
    <s v="Helena"/>
    <x v="1"/>
    <n v="62"/>
    <n v="24841"/>
    <s v="Helena"/>
    <m/>
    <m/>
    <m/>
    <m/>
    <m/>
    <m/>
    <m/>
    <m/>
    <m/>
    <m/>
    <m/>
    <m/>
  </r>
  <r>
    <d v="2022-06-03T00:00:00"/>
    <s v="Jun"/>
    <s v="São Paulo"/>
    <s v="Used"/>
    <x v="1"/>
    <x v="1"/>
    <s v="Sarah"/>
    <x v="1"/>
    <n v="49"/>
    <n v="16642"/>
    <s v="Sarah"/>
    <m/>
    <m/>
    <m/>
    <m/>
    <m/>
    <m/>
    <m/>
    <m/>
    <m/>
    <m/>
    <m/>
    <m/>
  </r>
  <r>
    <d v="2022-01-30T00:00:00"/>
    <s v="Jan"/>
    <s v="São Paulo"/>
    <s v="New"/>
    <x v="0"/>
    <x v="0"/>
    <s v="Helena"/>
    <x v="1"/>
    <n v="49"/>
    <n v="25978"/>
    <s v="Helena"/>
    <m/>
    <m/>
    <m/>
    <m/>
    <m/>
    <m/>
    <m/>
    <m/>
    <m/>
    <m/>
    <m/>
    <m/>
  </r>
  <r>
    <d v="2022-06-16T00:00:00"/>
    <s v="Jun"/>
    <s v="São Paulo"/>
    <s v="Used"/>
    <x v="1"/>
    <x v="1"/>
    <s v="Helena"/>
    <x v="1"/>
    <n v="30"/>
    <n v="15940"/>
    <s v="Helena"/>
    <m/>
    <m/>
    <m/>
    <m/>
    <m/>
    <m/>
    <m/>
    <m/>
    <m/>
    <m/>
    <m/>
    <m/>
  </r>
  <r>
    <d v="2022-12-08T00:00:00"/>
    <s v="Dec"/>
    <s v="Brasília"/>
    <s v="New"/>
    <x v="1"/>
    <x v="5"/>
    <s v="Tina"/>
    <x v="1"/>
    <n v="30"/>
    <n v="33336"/>
    <s v="Tina"/>
    <m/>
    <m/>
    <m/>
    <m/>
    <m/>
    <m/>
    <m/>
    <m/>
    <m/>
    <m/>
    <m/>
    <m/>
  </r>
  <r>
    <d v="2022-12-08T00:00:00"/>
    <s v="Dec"/>
    <s v="Rio de Janeiro"/>
    <s v="Used"/>
    <x v="1"/>
    <x v="1"/>
    <s v="Harry"/>
    <x v="1"/>
    <n v="75"/>
    <n v="13552"/>
    <s v="Harry"/>
    <m/>
    <m/>
    <m/>
    <m/>
    <m/>
    <m/>
    <m/>
    <m/>
    <m/>
    <m/>
    <m/>
    <m/>
  </r>
  <r>
    <d v="2022-11-23T00:00:00"/>
    <s v="Nov"/>
    <s v="Rio de Janeiro"/>
    <s v="New"/>
    <x v="1"/>
    <x v="2"/>
    <s v="Arthur"/>
    <x v="1"/>
    <n v="34"/>
    <n v="26900"/>
    <s v="Ese"/>
    <m/>
    <m/>
    <m/>
    <m/>
    <m/>
    <m/>
    <m/>
    <m/>
    <m/>
    <m/>
    <m/>
    <m/>
  </r>
  <r>
    <d v="2022-11-12T00:00:00"/>
    <s v="Nov"/>
    <s v="Rio de Janeiro"/>
    <s v="Used"/>
    <x v="1"/>
    <x v="5"/>
    <s v="Laura"/>
    <x v="1"/>
    <n v="59"/>
    <n v="18861"/>
    <s v="Laura"/>
    <m/>
    <m/>
    <m/>
    <m/>
    <m/>
    <m/>
    <m/>
    <m/>
    <m/>
    <m/>
    <m/>
    <m/>
  </r>
  <r>
    <d v="2022-06-19T00:00:00"/>
    <s v="Jun"/>
    <s v="São Paulo"/>
    <s v="New"/>
    <x v="0"/>
    <x v="0"/>
    <s v="Richard"/>
    <x v="1"/>
    <n v="23"/>
    <n v="29630"/>
    <s v="Richard"/>
    <m/>
    <m/>
    <m/>
    <m/>
    <m/>
    <m/>
    <m/>
    <m/>
    <m/>
    <m/>
    <m/>
    <m/>
  </r>
  <r>
    <d v="2022-09-09T00:00:00"/>
    <s v="Sep"/>
    <s v="Rio de Janeiro"/>
    <s v="New"/>
    <x v="1"/>
    <x v="2"/>
    <s v="Arthur"/>
    <x v="0"/>
    <n v="58"/>
    <n v="29239"/>
    <s v="Ese"/>
    <m/>
    <m/>
    <m/>
    <m/>
    <m/>
    <m/>
    <m/>
    <m/>
    <m/>
    <m/>
    <m/>
    <m/>
  </r>
  <r>
    <d v="2022-11-05T00:00:00"/>
    <s v="Nov"/>
    <s v="São Paulo"/>
    <s v="Used"/>
    <x v="2"/>
    <x v="6"/>
    <s v="Larry"/>
    <x v="1"/>
    <n v="43"/>
    <n v="16932"/>
    <s v="Larry"/>
    <m/>
    <m/>
    <m/>
    <m/>
    <m/>
    <m/>
    <m/>
    <m/>
    <m/>
    <m/>
    <m/>
    <m/>
  </r>
  <r>
    <d v="2022-10-11T00:00:00"/>
    <s v="Oct"/>
    <s v="Rio de Janeiro"/>
    <s v="New"/>
    <x v="2"/>
    <x v="3"/>
    <s v="Harry"/>
    <x v="1"/>
    <n v="53"/>
    <n v="29589"/>
    <s v="Harry"/>
    <m/>
    <m/>
    <m/>
    <m/>
    <m/>
    <m/>
    <m/>
    <m/>
    <m/>
    <m/>
    <m/>
    <m/>
  </r>
  <r>
    <d v="2022-10-30T00:00:00"/>
    <s v="Oct"/>
    <s v="Rio de Janeiro"/>
    <s v="New"/>
    <x v="1"/>
    <x v="2"/>
    <s v="Laura"/>
    <x v="1"/>
    <n v="75"/>
    <n v="27545"/>
    <s v="Laura"/>
    <m/>
    <m/>
    <m/>
    <m/>
    <m/>
    <m/>
    <m/>
    <m/>
    <m/>
    <m/>
    <m/>
    <m/>
  </r>
  <r>
    <d v="2022-10-18T00:00:00"/>
    <s v="Oct"/>
    <s v="Rio de Janeiro"/>
    <s v="New"/>
    <x v="0"/>
    <x v="4"/>
    <s v="Harry"/>
    <x v="0"/>
    <n v="53"/>
    <n v="26210"/>
    <s v="Harry"/>
    <m/>
    <m/>
    <m/>
    <m/>
    <m/>
    <m/>
    <m/>
    <m/>
    <m/>
    <m/>
    <m/>
    <m/>
  </r>
  <r>
    <d v="2022-10-21T00:00:00"/>
    <s v="Oct"/>
    <s v="Rio de Janeiro"/>
    <s v="New"/>
    <x v="1"/>
    <x v="1"/>
    <s v="Arthur"/>
    <x v="1"/>
    <n v="52"/>
    <n v="21407"/>
    <s v="Ese"/>
    <m/>
    <m/>
    <m/>
    <m/>
    <m/>
    <m/>
    <m/>
    <m/>
    <m/>
    <m/>
    <m/>
    <m/>
  </r>
  <r>
    <d v="2022-11-06T00:00:00"/>
    <s v="Nov"/>
    <s v="São Paulo"/>
    <s v="New"/>
    <x v="1"/>
    <x v="2"/>
    <s v="Larry"/>
    <x v="1"/>
    <n v="52"/>
    <n v="29716"/>
    <s v="Larry"/>
    <m/>
    <m/>
    <m/>
    <m/>
    <m/>
    <m/>
    <m/>
    <m/>
    <m/>
    <m/>
    <m/>
    <m/>
  </r>
  <r>
    <d v="2022-05-27T00:00:00"/>
    <s v="May"/>
    <s v="Brasília"/>
    <s v="Used"/>
    <x v="1"/>
    <x v="1"/>
    <s v="Tina"/>
    <x v="0"/>
    <n v="26"/>
    <n v="17584"/>
    <s v="Tina"/>
    <m/>
    <m/>
    <m/>
    <m/>
    <m/>
    <m/>
    <m/>
    <m/>
    <m/>
    <m/>
    <m/>
    <m/>
  </r>
  <r>
    <d v="2022-11-19T00:00:00"/>
    <s v="Nov"/>
    <s v="Brasília"/>
    <s v="New"/>
    <x v="1"/>
    <x v="2"/>
    <s v="Lou"/>
    <x v="0"/>
    <n v="54"/>
    <n v="29662"/>
    <s v="Lou"/>
    <m/>
    <m/>
    <m/>
    <m/>
    <m/>
    <m/>
    <m/>
    <m/>
    <m/>
    <m/>
    <m/>
    <m/>
  </r>
  <r>
    <d v="2022-03-10T00:00:00"/>
    <s v="Mar"/>
    <s v="Rio de Janeiro"/>
    <s v="New"/>
    <x v="2"/>
    <x v="3"/>
    <s v="Laura"/>
    <x v="0"/>
    <n v="29"/>
    <n v="31779"/>
    <s v="Laura"/>
    <m/>
    <m/>
    <m/>
    <m/>
    <m/>
    <m/>
    <m/>
    <m/>
    <m/>
    <m/>
    <m/>
    <m/>
  </r>
  <r>
    <d v="2022-11-08T00:00:00"/>
    <s v="Nov"/>
    <s v="Rio de Janeiro"/>
    <s v="New"/>
    <x v="0"/>
    <x v="0"/>
    <s v="Harry"/>
    <x v="0"/>
    <n v="39"/>
    <n v="29103"/>
    <s v="Harry"/>
    <m/>
    <m/>
    <m/>
    <m/>
    <m/>
    <m/>
    <m/>
    <m/>
    <m/>
    <m/>
    <m/>
    <m/>
  </r>
  <r>
    <d v="2022-05-27T00:00:00"/>
    <s v="May"/>
    <s v="São Paulo"/>
    <s v="New"/>
    <x v="1"/>
    <x v="5"/>
    <s v="Richard"/>
    <x v="1"/>
    <n v="57"/>
    <n v="34699"/>
    <s v="Richard"/>
    <m/>
    <m/>
    <m/>
    <m/>
    <m/>
    <m/>
    <m/>
    <m/>
    <m/>
    <m/>
    <m/>
    <m/>
  </r>
  <r>
    <d v="2022-10-25T00:00:00"/>
    <s v="Oct"/>
    <s v="São Paulo"/>
    <s v="New"/>
    <x v="1"/>
    <x v="2"/>
    <s v="Bill"/>
    <x v="1"/>
    <n v="71"/>
    <n v="29343"/>
    <s v="Bill"/>
    <m/>
    <m/>
    <m/>
    <m/>
    <m/>
    <m/>
    <m/>
    <m/>
    <m/>
    <m/>
    <m/>
    <m/>
  </r>
  <r>
    <d v="2022-04-29T00:00:00"/>
    <s v="Apr"/>
    <s v="São Paulo"/>
    <s v="New"/>
    <x v="2"/>
    <x v="3"/>
    <s v="Sarah"/>
    <x v="1"/>
    <n v="46"/>
    <n v="31181"/>
    <s v="Sarah"/>
    <m/>
    <m/>
    <m/>
    <m/>
    <m/>
    <m/>
    <m/>
    <m/>
    <m/>
    <m/>
    <m/>
    <m/>
  </r>
  <r>
    <d v="2022-10-14T00:00:00"/>
    <s v="Oct"/>
    <s v="São Paulo"/>
    <s v="New"/>
    <x v="0"/>
    <x v="4"/>
    <s v="Richard"/>
    <x v="1"/>
    <n v="40"/>
    <n v="24750"/>
    <s v="Richard"/>
    <m/>
    <m/>
    <m/>
    <m/>
    <m/>
    <m/>
    <m/>
    <m/>
    <m/>
    <m/>
    <m/>
    <m/>
  </r>
  <r>
    <d v="2022-11-10T00:00:00"/>
    <s v="Nov"/>
    <s v="Rio de Janeiro"/>
    <s v="New"/>
    <x v="0"/>
    <x v="0"/>
    <s v="Laura"/>
    <x v="0"/>
    <n v="52"/>
    <n v="25626"/>
    <s v="Laura"/>
    <m/>
    <m/>
    <m/>
    <m/>
    <m/>
    <m/>
    <m/>
    <m/>
    <m/>
    <m/>
    <m/>
    <m/>
  </r>
  <r>
    <d v="2022-09-19T00:00:00"/>
    <s v="Sep"/>
    <s v="São Paulo"/>
    <s v="New"/>
    <x v="2"/>
    <x v="6"/>
    <s v="Helena"/>
    <x v="1"/>
    <n v="30"/>
    <n v="25299"/>
    <s v="Helena"/>
    <m/>
    <m/>
    <m/>
    <m/>
    <m/>
    <m/>
    <m/>
    <m/>
    <m/>
    <m/>
    <m/>
    <m/>
  </r>
  <r>
    <d v="2022-08-28T00:00:00"/>
    <s v="Aug"/>
    <s v="Brasília"/>
    <s v="New"/>
    <x v="1"/>
    <x v="1"/>
    <s v="Tina"/>
    <x v="1"/>
    <n v="56"/>
    <n v="19904"/>
    <s v="Tina"/>
    <m/>
    <m/>
    <m/>
    <m/>
    <m/>
    <m/>
    <m/>
    <m/>
    <m/>
    <m/>
    <m/>
    <m/>
  </r>
  <r>
    <d v="2022-11-18T00:00:00"/>
    <s v="Nov"/>
    <s v="São Paulo"/>
    <s v="New"/>
    <x v="1"/>
    <x v="1"/>
    <s v="Richard"/>
    <x v="1"/>
    <n v="38"/>
    <n v="21892"/>
    <s v="Richard"/>
    <m/>
    <m/>
    <m/>
    <m/>
    <m/>
    <m/>
    <m/>
    <m/>
    <m/>
    <m/>
    <m/>
    <m/>
  </r>
  <r>
    <d v="2022-11-05T00:00:00"/>
    <s v="Nov"/>
    <s v="São Paulo"/>
    <s v="New"/>
    <x v="1"/>
    <x v="2"/>
    <s v="Helena"/>
    <x v="0"/>
    <n v="31"/>
    <n v="29523"/>
    <s v="Helena"/>
    <m/>
    <m/>
    <m/>
    <m/>
    <m/>
    <m/>
    <m/>
    <m/>
    <m/>
    <m/>
    <m/>
    <m/>
  </r>
  <r>
    <d v="2022-07-16T00:00:00"/>
    <s v="Jul"/>
    <s v="São Paulo"/>
    <s v="New"/>
    <x v="1"/>
    <x v="2"/>
    <s v="Bill"/>
    <x v="1"/>
    <n v="73"/>
    <n v="27064"/>
    <s v="Bill"/>
    <m/>
    <m/>
    <m/>
    <m/>
    <m/>
    <m/>
    <m/>
    <m/>
    <m/>
    <m/>
    <m/>
    <m/>
  </r>
  <r>
    <d v="2022-11-15T00:00:00"/>
    <s v="Nov"/>
    <s v="Rio de Janeiro"/>
    <s v="New"/>
    <x v="0"/>
    <x v="4"/>
    <s v="Laura"/>
    <x v="0"/>
    <n v="31"/>
    <n v="27894"/>
    <s v="Laura"/>
    <m/>
    <m/>
    <m/>
    <m/>
    <m/>
    <m/>
    <m/>
    <m/>
    <m/>
    <m/>
    <m/>
    <m/>
  </r>
  <r>
    <d v="2022-08-24T00:00:00"/>
    <s v="Aug"/>
    <s v="Brasília"/>
    <s v="New"/>
    <x v="1"/>
    <x v="2"/>
    <s v="Lou"/>
    <x v="1"/>
    <n v="71"/>
    <n v="25028"/>
    <s v="Lou"/>
    <m/>
    <m/>
    <m/>
    <m/>
    <m/>
    <m/>
    <m/>
    <m/>
    <m/>
    <m/>
    <m/>
    <m/>
  </r>
  <r>
    <d v="2022-09-17T00:00:00"/>
    <s v="Sep"/>
    <s v="Rio de Janeiro"/>
    <s v="New"/>
    <x v="1"/>
    <x v="1"/>
    <s v="Laura"/>
    <x v="0"/>
    <n v="61"/>
    <n v="18126"/>
    <s v="Laura"/>
    <m/>
    <m/>
    <m/>
    <m/>
    <m/>
    <m/>
    <m/>
    <m/>
    <m/>
    <m/>
    <m/>
    <m/>
  </r>
  <r>
    <d v="2022-11-27T00:00:00"/>
    <s v="Nov"/>
    <s v="São Paulo"/>
    <s v="Used"/>
    <x v="1"/>
    <x v="2"/>
    <s v="Bill"/>
    <x v="0"/>
    <n v="54"/>
    <n v="10370"/>
    <s v="Bill"/>
    <m/>
    <m/>
    <m/>
    <m/>
    <m/>
    <m/>
    <m/>
    <m/>
    <m/>
    <m/>
    <m/>
    <m/>
  </r>
  <r>
    <d v="2022-07-15T00:00:00"/>
    <s v="Jul"/>
    <s v="Rio de Janeiro"/>
    <s v="Used"/>
    <x v="1"/>
    <x v="2"/>
    <s v="Mary"/>
    <x v="1"/>
    <n v="23"/>
    <n v="15682"/>
    <s v="Mary"/>
    <m/>
    <m/>
    <m/>
    <m/>
    <m/>
    <m/>
    <m/>
    <m/>
    <m/>
    <m/>
    <m/>
    <m/>
  </r>
  <r>
    <d v="2022-12-21T00:00:00"/>
    <s v="Dec"/>
    <s v="São Paulo"/>
    <s v="New"/>
    <x v="0"/>
    <x v="4"/>
    <s v="Richard"/>
    <x v="1"/>
    <n v="42"/>
    <n v="27727"/>
    <s v="Richard"/>
    <m/>
    <m/>
    <m/>
    <m/>
    <m/>
    <m/>
    <m/>
    <m/>
    <m/>
    <m/>
    <m/>
    <m/>
  </r>
  <r>
    <d v="2022-10-10T00:00:00"/>
    <s v="Oct"/>
    <s v="São Paulo"/>
    <s v="New"/>
    <x v="0"/>
    <x v="0"/>
    <s v="Helena"/>
    <x v="1"/>
    <n v="68"/>
    <n v="24318"/>
    <s v="Helena"/>
    <m/>
    <m/>
    <m/>
    <m/>
    <m/>
    <m/>
    <m/>
    <m/>
    <m/>
    <m/>
    <m/>
    <m/>
  </r>
  <r>
    <d v="2022-04-20T00:00:00"/>
    <s v="Apr"/>
    <s v="São Paulo"/>
    <s v="New"/>
    <x v="0"/>
    <x v="0"/>
    <s v="Helena"/>
    <x v="0"/>
    <n v="63"/>
    <n v="25819"/>
    <s v="Helena"/>
    <m/>
    <m/>
    <m/>
    <m/>
    <m/>
    <m/>
    <m/>
    <m/>
    <m/>
    <m/>
    <m/>
    <m/>
  </r>
  <r>
    <d v="2022-05-30T00:00:00"/>
    <s v="May"/>
    <s v="Rio de Janeiro"/>
    <s v="New"/>
    <x v="1"/>
    <x v="2"/>
    <s v="Laura"/>
    <x v="1"/>
    <n v="55"/>
    <n v="28326"/>
    <s v="Laura"/>
    <m/>
    <m/>
    <m/>
    <m/>
    <m/>
    <m/>
    <m/>
    <m/>
    <m/>
    <m/>
    <m/>
    <m/>
  </r>
  <r>
    <d v="2022-12-26T00:00:00"/>
    <s v="Dec"/>
    <s v="Brasília"/>
    <s v="New"/>
    <x v="1"/>
    <x v="1"/>
    <s v="Jill"/>
    <x v="0"/>
    <n v="59"/>
    <n v="20267"/>
    <s v="Jill"/>
    <m/>
    <m/>
    <m/>
    <m/>
    <m/>
    <m/>
    <m/>
    <m/>
    <m/>
    <m/>
    <m/>
    <m/>
  </r>
  <r>
    <d v="2022-06-11T00:00:00"/>
    <s v="Jun"/>
    <s v="Rio de Janeiro"/>
    <s v="New"/>
    <x v="2"/>
    <x v="6"/>
    <s v="Laura"/>
    <x v="1"/>
    <n v="35"/>
    <n v="27034"/>
    <s v="Laura"/>
    <m/>
    <m/>
    <m/>
    <m/>
    <m/>
    <m/>
    <m/>
    <m/>
    <m/>
    <m/>
    <m/>
    <m/>
  </r>
  <r>
    <d v="2022-06-11T00:00:00"/>
    <s v="Jun"/>
    <s v="São Paulo"/>
    <s v="New"/>
    <x v="2"/>
    <x v="6"/>
    <s v="Larry"/>
    <x v="1"/>
    <n v="42"/>
    <n v="28030"/>
    <s v="Larry"/>
    <m/>
    <m/>
    <m/>
    <m/>
    <m/>
    <m/>
    <m/>
    <m/>
    <m/>
    <m/>
    <m/>
    <m/>
  </r>
  <r>
    <d v="2022-03-12T00:00:00"/>
    <s v="Mar"/>
    <s v="São Paulo"/>
    <s v="New"/>
    <x v="1"/>
    <x v="2"/>
    <s v="Helena"/>
    <x v="1"/>
    <n v="42"/>
    <n v="26016"/>
    <s v="Helena"/>
    <m/>
    <m/>
    <m/>
    <m/>
    <m/>
    <m/>
    <m/>
    <m/>
    <m/>
    <m/>
    <m/>
    <m/>
  </r>
  <r>
    <d v="2022-06-16T00:00:00"/>
    <s v="Jun"/>
    <s v="São Paulo"/>
    <s v="Used"/>
    <x v="1"/>
    <x v="5"/>
    <s v="Bill"/>
    <x v="1"/>
    <n v="45"/>
    <n v="23172"/>
    <s v="Bill"/>
    <m/>
    <m/>
    <m/>
    <m/>
    <m/>
    <m/>
    <m/>
    <m/>
    <m/>
    <m/>
    <m/>
    <m/>
  </r>
  <r>
    <d v="2022-05-10T00:00:00"/>
    <s v="May"/>
    <s v="Brasília"/>
    <s v="New"/>
    <x v="1"/>
    <x v="5"/>
    <s v="Helena"/>
    <x v="1"/>
    <n v="45"/>
    <n v="32137"/>
    <s v="Helena"/>
    <m/>
    <m/>
    <m/>
    <m/>
    <m/>
    <m/>
    <m/>
    <m/>
    <m/>
    <m/>
    <m/>
    <m/>
  </r>
  <r>
    <d v="2022-09-16T00:00:00"/>
    <s v="Sep"/>
    <s v="Brasília"/>
    <s v="Used"/>
    <x v="1"/>
    <x v="5"/>
    <s v="Lou"/>
    <x v="1"/>
    <n v="73"/>
    <n v="15156"/>
    <s v="Lou"/>
    <m/>
    <m/>
    <m/>
    <m/>
    <m/>
    <m/>
    <m/>
    <m/>
    <m/>
    <m/>
    <m/>
    <m/>
  </r>
  <r>
    <d v="2022-11-04T00:00:00"/>
    <s v="Nov"/>
    <s v="Rio de Janeiro"/>
    <s v="New"/>
    <x v="1"/>
    <x v="1"/>
    <s v="Laura"/>
    <x v="1"/>
    <n v="65"/>
    <n v="18798"/>
    <s v="Laura"/>
    <m/>
    <m/>
    <m/>
    <m/>
    <m/>
    <m/>
    <m/>
    <m/>
    <m/>
    <m/>
    <m/>
    <m/>
  </r>
  <r>
    <d v="2022-11-05T00:00:00"/>
    <s v="Nov"/>
    <s v="São Paulo"/>
    <s v="New"/>
    <x v="0"/>
    <x v="4"/>
    <s v="Sarah"/>
    <x v="0"/>
    <n v="39"/>
    <n v="24597"/>
    <s v="Sarah"/>
    <m/>
    <m/>
    <m/>
    <m/>
    <m/>
    <m/>
    <m/>
    <m/>
    <m/>
    <m/>
    <m/>
    <m/>
  </r>
  <r>
    <d v="2022-08-26T00:00:00"/>
    <s v="Aug"/>
    <s v="Rio de Janeiro"/>
    <s v="Used"/>
    <x v="1"/>
    <x v="5"/>
    <s v="Miguel"/>
    <x v="1"/>
    <n v="57"/>
    <n v="15582"/>
    <s v="Miguel"/>
    <m/>
    <m/>
    <m/>
    <m/>
    <m/>
    <m/>
    <m/>
    <m/>
    <m/>
    <m/>
    <m/>
    <m/>
  </r>
  <r>
    <d v="2021-12-30T00:00:00"/>
    <s v="Dec"/>
    <s v="São Paulo"/>
    <s v="New"/>
    <x v="1"/>
    <x v="5"/>
    <s v="Bill"/>
    <x v="0"/>
    <n v="72"/>
    <n v="30269"/>
    <s v="Bill"/>
    <m/>
    <m/>
    <m/>
    <m/>
    <m/>
    <m/>
    <m/>
    <m/>
    <m/>
    <m/>
    <m/>
    <m/>
  </r>
  <r>
    <d v="2022-12-25T00:00:00"/>
    <s v="Dec"/>
    <s v="São Paulo"/>
    <s v="New"/>
    <x v="0"/>
    <x v="0"/>
    <s v="Bill"/>
    <x v="0"/>
    <n v="43"/>
    <n v="28170"/>
    <s v="Bill"/>
    <m/>
    <m/>
    <m/>
    <m/>
    <m/>
    <m/>
    <m/>
    <m/>
    <m/>
    <m/>
    <m/>
    <m/>
  </r>
  <r>
    <d v="2022-07-15T00:00:00"/>
    <s v="Jul"/>
    <s v="São Paulo"/>
    <s v="New"/>
    <x v="2"/>
    <x v="6"/>
    <s v="Larry"/>
    <x v="1"/>
    <n v="75"/>
    <n v="27705"/>
    <s v="Larry"/>
    <m/>
    <m/>
    <m/>
    <m/>
    <m/>
    <m/>
    <m/>
    <m/>
    <m/>
    <m/>
    <m/>
    <m/>
  </r>
  <r>
    <d v="2022-04-14T00:00:00"/>
    <s v="Apr"/>
    <s v="Rio de Janeiro"/>
    <s v="New"/>
    <x v="2"/>
    <x v="3"/>
    <s v="Harry"/>
    <x v="1"/>
    <n v="71"/>
    <n v="29476"/>
    <s v="Harry"/>
    <m/>
    <m/>
    <m/>
    <m/>
    <m/>
    <m/>
    <m/>
    <m/>
    <m/>
    <m/>
    <m/>
    <m/>
  </r>
  <r>
    <d v="2022-09-07T00:00:00"/>
    <s v="Sep"/>
    <s v="Rio de Janeiro"/>
    <s v="New"/>
    <x v="0"/>
    <x v="4"/>
    <s v="Miguel"/>
    <x v="1"/>
    <n v="67"/>
    <n v="26464"/>
    <s v="Miguel"/>
    <m/>
    <m/>
    <m/>
    <m/>
    <m/>
    <m/>
    <m/>
    <m/>
    <m/>
    <m/>
    <m/>
    <m/>
  </r>
  <r>
    <d v="2022-12-04T00:00:00"/>
    <s v="Dec"/>
    <s v="Rio de Janeiro"/>
    <s v="New"/>
    <x v="2"/>
    <x v="6"/>
    <s v="Miguel"/>
    <x v="0"/>
    <n v="22"/>
    <n v="27660"/>
    <s v="Miguel"/>
    <m/>
    <m/>
    <m/>
    <m/>
    <m/>
    <m/>
    <m/>
    <m/>
    <m/>
    <m/>
    <m/>
    <m/>
  </r>
  <r>
    <d v="2022-06-08T00:00:00"/>
    <s v="Jun"/>
    <s v="Brasília"/>
    <s v="New"/>
    <x v="0"/>
    <x v="4"/>
    <s v="Arthur"/>
    <x v="0"/>
    <n v="73"/>
    <n v="25130"/>
    <s v="Ese"/>
    <m/>
    <m/>
    <m/>
    <m/>
    <m/>
    <m/>
    <m/>
    <m/>
    <m/>
    <m/>
    <m/>
    <m/>
  </r>
  <r>
    <d v="2022-03-20T00:00:00"/>
    <s v="Mar"/>
    <s v="Rio de Janeiro"/>
    <s v="New"/>
    <x v="2"/>
    <x v="3"/>
    <s v="Laura"/>
    <x v="0"/>
    <n v="62"/>
    <n v="27949"/>
    <s v="Laura"/>
    <m/>
    <m/>
    <m/>
    <m/>
    <m/>
    <m/>
    <m/>
    <m/>
    <m/>
    <m/>
    <m/>
    <m/>
  </r>
  <r>
    <d v="2022-08-04T00:00:00"/>
    <s v="Aug"/>
    <s v="Rio de Janeiro"/>
    <s v="New"/>
    <x v="1"/>
    <x v="2"/>
    <s v="Laura"/>
    <x v="1"/>
    <n v="70"/>
    <n v="26273"/>
    <s v="Laura"/>
    <m/>
    <m/>
    <m/>
    <m/>
    <m/>
    <m/>
    <m/>
    <m/>
    <m/>
    <m/>
    <m/>
    <m/>
  </r>
  <r>
    <d v="2022-11-12T00:00:00"/>
    <s v="Nov"/>
    <s v="São Paulo"/>
    <s v="New"/>
    <x v="2"/>
    <x v="3"/>
    <s v="Richard"/>
    <x v="1"/>
    <n v="35"/>
    <n v="28225"/>
    <s v="Richard"/>
    <m/>
    <m/>
    <m/>
    <m/>
    <m/>
    <m/>
    <m/>
    <m/>
    <m/>
    <m/>
    <m/>
    <m/>
  </r>
  <r>
    <d v="2022-11-07T00:00:00"/>
    <s v="Nov"/>
    <s v="São Paulo"/>
    <s v="Used"/>
    <x v="1"/>
    <x v="5"/>
    <s v="Sarah"/>
    <x v="0"/>
    <n v="43"/>
    <n v="22252"/>
    <s v="Sarah"/>
    <m/>
    <m/>
    <m/>
    <m/>
    <m/>
    <m/>
    <m/>
    <m/>
    <m/>
    <m/>
    <m/>
    <m/>
  </r>
  <r>
    <d v="2022-11-02T00:00:00"/>
    <s v="Nov"/>
    <s v="Rio de Janeiro"/>
    <s v="New"/>
    <x v="2"/>
    <x v="3"/>
    <s v="Arthur"/>
    <x v="1"/>
    <n v="38"/>
    <n v="30472"/>
    <s v="Ese"/>
    <m/>
    <m/>
    <m/>
    <m/>
    <m/>
    <m/>
    <m/>
    <m/>
    <m/>
    <m/>
    <m/>
    <m/>
  </r>
  <r>
    <d v="2022-12-24T00:00:00"/>
    <s v="Dec"/>
    <s v="Brasília"/>
    <s v="New"/>
    <x v="0"/>
    <x v="0"/>
    <s v="Tina"/>
    <x v="0"/>
    <n v="74"/>
    <n v="28111"/>
    <s v="Tina"/>
    <m/>
    <m/>
    <m/>
    <m/>
    <m/>
    <m/>
    <m/>
    <m/>
    <m/>
    <m/>
    <m/>
    <m/>
  </r>
  <r>
    <d v="2022-04-17T00:00:00"/>
    <s v="Apr"/>
    <s v="Rio de Janeiro"/>
    <s v="Used"/>
    <x v="1"/>
    <x v="5"/>
    <s v="Mary"/>
    <x v="1"/>
    <n v="28"/>
    <n v="18193"/>
    <s v="Mary"/>
    <m/>
    <m/>
    <m/>
    <m/>
    <m/>
    <m/>
    <m/>
    <m/>
    <m/>
    <m/>
    <m/>
    <m/>
  </r>
  <r>
    <d v="2022-06-11T00:00:00"/>
    <s v="Jun"/>
    <s v="São Paulo"/>
    <s v="New"/>
    <x v="2"/>
    <x v="3"/>
    <s v="Sarah"/>
    <x v="0"/>
    <n v="22"/>
    <n v="30634"/>
    <s v="Sarah"/>
    <m/>
    <m/>
    <m/>
    <m/>
    <m/>
    <m/>
    <m/>
    <m/>
    <m/>
    <m/>
    <m/>
    <m/>
  </r>
  <r>
    <d v="2022-02-28T00:00:00"/>
    <s v="Feb"/>
    <s v="São Paulo"/>
    <s v="New"/>
    <x v="0"/>
    <x v="0"/>
    <s v="Helena"/>
    <x v="1"/>
    <n v="37"/>
    <n v="25001"/>
    <s v="Helena"/>
    <m/>
    <m/>
    <m/>
    <m/>
    <m/>
    <m/>
    <m/>
    <m/>
    <m/>
    <m/>
    <m/>
    <m/>
  </r>
  <r>
    <d v="2022-03-01T00:00:00"/>
    <s v="Mar"/>
    <s v="Brasília"/>
    <s v="New"/>
    <x v="1"/>
    <x v="2"/>
    <s v="Arthur"/>
    <x v="1"/>
    <n v="38"/>
    <n v="26867"/>
    <s v="Ese"/>
    <m/>
    <m/>
    <m/>
    <m/>
    <m/>
    <m/>
    <m/>
    <m/>
    <m/>
    <m/>
    <m/>
    <m/>
  </r>
  <r>
    <d v="2022-12-04T00:00:00"/>
    <s v="Dec"/>
    <s v="Rio de Janeiro"/>
    <s v="New"/>
    <x v="0"/>
    <x v="0"/>
    <s v="Mary"/>
    <x v="1"/>
    <n v="50"/>
    <n v="28671"/>
    <s v="Mary"/>
    <m/>
    <m/>
    <m/>
    <m/>
    <m/>
    <m/>
    <m/>
    <m/>
    <m/>
    <m/>
    <m/>
    <m/>
  </r>
  <r>
    <d v="2022-02-01T00:00:00"/>
    <s v="Feb"/>
    <s v="Rio de Janeiro"/>
    <s v="New"/>
    <x v="2"/>
    <x v="3"/>
    <s v="Harry"/>
    <x v="0"/>
    <n v="60"/>
    <n v="30238"/>
    <s v="Harry"/>
    <m/>
    <m/>
    <m/>
    <m/>
    <m/>
    <m/>
    <m/>
    <m/>
    <m/>
    <m/>
    <m/>
    <m/>
  </r>
  <r>
    <d v="2022-10-11T00:00:00"/>
    <s v="Oct"/>
    <s v="Rio de Janeiro"/>
    <s v="New"/>
    <x v="1"/>
    <x v="2"/>
    <s v="Arthur"/>
    <x v="1"/>
    <n v="39"/>
    <n v="25668"/>
    <s v="Ese"/>
    <m/>
    <m/>
    <m/>
    <m/>
    <m/>
    <m/>
    <m/>
    <m/>
    <m/>
    <m/>
    <m/>
    <m/>
  </r>
  <r>
    <d v="2022-09-05T00:00:00"/>
    <s v="Sep"/>
    <s v="Brasília"/>
    <s v="New"/>
    <x v="1"/>
    <x v="1"/>
    <s v="Arthur"/>
    <x v="0"/>
    <n v="26"/>
    <n v="18373"/>
    <s v="Ese"/>
    <m/>
    <m/>
    <m/>
    <m/>
    <m/>
    <m/>
    <m/>
    <m/>
    <m/>
    <m/>
    <m/>
    <m/>
  </r>
  <r>
    <d v="2022-09-24T00:00:00"/>
    <s v="Sep"/>
    <s v="Rio de Janeiro"/>
    <s v="New"/>
    <x v="1"/>
    <x v="5"/>
    <s v="Miguel"/>
    <x v="1"/>
    <n v="54"/>
    <n v="30552"/>
    <s v="Miguel"/>
    <m/>
    <m/>
    <m/>
    <m/>
    <m/>
    <m/>
    <m/>
    <m/>
    <m/>
    <m/>
    <m/>
    <m/>
  </r>
  <r>
    <d v="2022-01-15T00:00:00"/>
    <s v="Jan"/>
    <s v="Rio de Janeiro"/>
    <s v="Used"/>
    <x v="1"/>
    <x v="2"/>
    <s v="Laura"/>
    <x v="1"/>
    <n v="37"/>
    <n v="12800"/>
    <s v="Laura"/>
    <m/>
    <m/>
    <m/>
    <m/>
    <m/>
    <m/>
    <m/>
    <m/>
    <m/>
    <m/>
    <m/>
    <m/>
  </r>
  <r>
    <d v="2022-12-27T00:00:00"/>
    <s v="Dec"/>
    <s v="Rio de Janeiro"/>
    <s v="New"/>
    <x v="1"/>
    <x v="5"/>
    <s v="Arthur"/>
    <x v="1"/>
    <n v="25"/>
    <n v="32094"/>
    <s v="Ese"/>
    <m/>
    <m/>
    <m/>
    <m/>
    <m/>
    <m/>
    <m/>
    <m/>
    <m/>
    <m/>
    <m/>
    <m/>
  </r>
  <r>
    <d v="2022-09-18T00:00:00"/>
    <s v="Sep"/>
    <s v="Rio de Janeiro"/>
    <s v="New"/>
    <x v="0"/>
    <x v="4"/>
    <s v="Laura"/>
    <x v="1"/>
    <n v="55"/>
    <n v="27013"/>
    <s v="Laura"/>
    <m/>
    <m/>
    <m/>
    <m/>
    <m/>
    <m/>
    <m/>
    <m/>
    <m/>
    <m/>
    <m/>
    <m/>
  </r>
  <r>
    <d v="2022-08-25T00:00:00"/>
    <s v="Aug"/>
    <s v="Brasília"/>
    <s v="Used"/>
    <x v="1"/>
    <x v="1"/>
    <s v="Helena"/>
    <x v="0"/>
    <n v="25"/>
    <n v="18504"/>
    <s v="Helena"/>
    <m/>
    <m/>
    <m/>
    <m/>
    <m/>
    <m/>
    <m/>
    <m/>
    <m/>
    <m/>
    <m/>
    <m/>
  </r>
  <r>
    <d v="2022-04-04T00:00:00"/>
    <s v="Apr"/>
    <s v="Rio de Janeiro"/>
    <s v="New"/>
    <x v="0"/>
    <x v="0"/>
    <s v="Harry"/>
    <x v="0"/>
    <n v="35"/>
    <n v="24897"/>
    <s v="Harry"/>
    <m/>
    <m/>
    <m/>
    <m/>
    <m/>
    <m/>
    <m/>
    <m/>
    <m/>
    <m/>
    <m/>
    <m/>
  </r>
  <r>
    <d v="2022-11-30T00:00:00"/>
    <s v="Nov"/>
    <s v="Rio de Janeiro"/>
    <s v="New"/>
    <x v="1"/>
    <x v="1"/>
    <s v="Harry"/>
    <x v="1"/>
    <n v="54"/>
    <n v="21786"/>
    <s v="Harry"/>
    <m/>
    <m/>
    <m/>
    <m/>
    <m/>
    <m/>
    <m/>
    <m/>
    <m/>
    <m/>
    <m/>
    <m/>
  </r>
  <r>
    <d v="2022-12-07T00:00:00"/>
    <s v="Dec"/>
    <s v="São Paulo"/>
    <s v="Used"/>
    <x v="1"/>
    <x v="1"/>
    <s v="Helena"/>
    <x v="0"/>
    <n v="46"/>
    <n v="11381"/>
    <s v="Helena"/>
    <m/>
    <m/>
    <m/>
    <m/>
    <m/>
    <m/>
    <m/>
    <m/>
    <m/>
    <m/>
    <m/>
    <m/>
  </r>
  <r>
    <d v="2022-04-04T00:00:00"/>
    <s v="Apr"/>
    <s v="Rio de Janeiro"/>
    <s v="New"/>
    <x v="2"/>
    <x v="3"/>
    <s v="Harry"/>
    <x v="1"/>
    <n v="61"/>
    <n v="31710"/>
    <s v="Harry"/>
    <m/>
    <m/>
    <m/>
    <m/>
    <m/>
    <m/>
    <m/>
    <m/>
    <m/>
    <m/>
    <m/>
    <m/>
  </r>
  <r>
    <d v="2022-11-21T00:00:00"/>
    <s v="Nov"/>
    <s v="São Paulo"/>
    <s v="New"/>
    <x v="0"/>
    <x v="4"/>
    <s v="Bill"/>
    <x v="1"/>
    <n v="38"/>
    <n v="25077"/>
    <s v="Bill"/>
    <m/>
    <m/>
    <m/>
    <m/>
    <m/>
    <m/>
    <m/>
    <m/>
    <m/>
    <m/>
    <m/>
    <m/>
  </r>
  <r>
    <d v="2022-09-06T00:00:00"/>
    <s v="Sep"/>
    <s v="Brasília"/>
    <s v="New"/>
    <x v="0"/>
    <x v="0"/>
    <s v="Debbie"/>
    <x v="1"/>
    <n v="63"/>
    <n v="26224"/>
    <s v="Debbie"/>
    <m/>
    <m/>
    <m/>
    <m/>
    <m/>
    <m/>
    <m/>
    <m/>
    <m/>
    <m/>
    <m/>
    <m/>
  </r>
  <r>
    <d v="2022-09-17T00:00:00"/>
    <s v="Sep"/>
    <s v="Rio de Janeiro"/>
    <s v="Used"/>
    <x v="2"/>
    <x v="3"/>
    <s v="Mary"/>
    <x v="0"/>
    <n v="35"/>
    <n v="13084"/>
    <s v="Mary"/>
    <m/>
    <m/>
    <m/>
    <m/>
    <m/>
    <m/>
    <m/>
    <m/>
    <m/>
    <m/>
    <m/>
    <m/>
  </r>
  <r>
    <d v="2022-12-04T00:00:00"/>
    <s v="Dec"/>
    <s v="São Paulo"/>
    <s v="New"/>
    <x v="0"/>
    <x v="0"/>
    <s v="Helena"/>
    <x v="1"/>
    <n v="75"/>
    <n v="26702"/>
    <s v="Helena"/>
    <m/>
    <m/>
    <m/>
    <m/>
    <m/>
    <m/>
    <m/>
    <m/>
    <m/>
    <m/>
    <m/>
    <m/>
  </r>
  <r>
    <d v="2022-11-22T00:00:00"/>
    <s v="Nov"/>
    <s v="Rio de Janeiro"/>
    <s v="New"/>
    <x v="1"/>
    <x v="5"/>
    <s v="Harry"/>
    <x v="1"/>
    <n v="28"/>
    <n v="30740"/>
    <s v="Harry"/>
    <m/>
    <m/>
    <m/>
    <m/>
    <m/>
    <m/>
    <m/>
    <m/>
    <m/>
    <m/>
    <m/>
    <m/>
  </r>
  <r>
    <d v="2022-12-10T00:00:00"/>
    <s v="Dec"/>
    <s v="Rio de Janeiro"/>
    <s v="New"/>
    <x v="1"/>
    <x v="5"/>
    <s v="Laura"/>
    <x v="0"/>
    <n v="47"/>
    <n v="30335"/>
    <s v="Laura"/>
    <m/>
    <m/>
    <m/>
    <m/>
    <m/>
    <m/>
    <m/>
    <m/>
    <m/>
    <m/>
    <m/>
    <m/>
  </r>
  <r>
    <d v="2022-09-13T00:00:00"/>
    <s v="Sep"/>
    <s v="Brasília"/>
    <s v="New"/>
    <x v="2"/>
    <x v="3"/>
    <s v="Lou"/>
    <x v="1"/>
    <n v="36"/>
    <n v="29368"/>
    <s v="Lou"/>
    <m/>
    <m/>
    <m/>
    <m/>
    <m/>
    <m/>
    <m/>
    <m/>
    <m/>
    <m/>
    <m/>
    <m/>
  </r>
  <r>
    <d v="2022-12-14T00:00:00"/>
    <s v="Dec"/>
    <s v="Rio de Janeiro"/>
    <s v="Used"/>
    <x v="1"/>
    <x v="1"/>
    <s v="Arthur"/>
    <x v="1"/>
    <n v="55"/>
    <n v="18684"/>
    <s v="Ese"/>
    <m/>
    <m/>
    <m/>
    <m/>
    <m/>
    <m/>
    <m/>
    <m/>
    <m/>
    <m/>
    <m/>
    <m/>
  </r>
  <r>
    <d v="2022-09-16T00:00:00"/>
    <s v="Sep"/>
    <s v="Brasília"/>
    <s v="New"/>
    <x v="1"/>
    <x v="5"/>
    <s v="Arthur"/>
    <x v="0"/>
    <n v="27"/>
    <n v="31969"/>
    <s v="Ese"/>
    <m/>
    <m/>
    <m/>
    <m/>
    <m/>
    <m/>
    <m/>
    <m/>
    <m/>
    <m/>
    <m/>
    <m/>
  </r>
  <r>
    <d v="2022-04-25T00:00:00"/>
    <s v="Apr"/>
    <s v="São Paulo"/>
    <s v="Used"/>
    <x v="2"/>
    <x v="3"/>
    <s v="Bill"/>
    <x v="1"/>
    <n v="64"/>
    <n v="18222"/>
    <s v="Bill"/>
    <m/>
    <m/>
    <m/>
    <m/>
    <m/>
    <m/>
    <m/>
    <m/>
    <m/>
    <m/>
    <m/>
    <m/>
  </r>
  <r>
    <d v="2022-09-04T00:00:00"/>
    <s v="Sep"/>
    <s v="São Paulo"/>
    <s v="New"/>
    <x v="1"/>
    <x v="5"/>
    <s v="Larry"/>
    <x v="0"/>
    <n v="68"/>
    <n v="34910"/>
    <s v="Larry"/>
    <m/>
    <m/>
    <m/>
    <m/>
    <m/>
    <m/>
    <m/>
    <m/>
    <m/>
    <m/>
    <m/>
    <m/>
  </r>
  <r>
    <d v="2022-09-02T00:00:00"/>
    <s v="Sep"/>
    <s v="Rio de Janeiro"/>
    <s v="New"/>
    <x v="0"/>
    <x v="4"/>
    <s v="Harry"/>
    <x v="1"/>
    <n v="68"/>
    <n v="29686"/>
    <s v="Harry"/>
    <m/>
    <m/>
    <m/>
    <m/>
    <m/>
    <m/>
    <m/>
    <m/>
    <m/>
    <m/>
    <m/>
    <m/>
  </r>
  <r>
    <d v="2022-12-04T00:00:00"/>
    <s v="Dec"/>
    <s v="Rio de Janeiro"/>
    <s v="Used"/>
    <x v="1"/>
    <x v="5"/>
    <s v="Laura"/>
    <x v="1"/>
    <n v="34"/>
    <n v="15302"/>
    <s v="Laura"/>
    <m/>
    <m/>
    <m/>
    <m/>
    <m/>
    <m/>
    <m/>
    <m/>
    <m/>
    <m/>
    <m/>
    <m/>
  </r>
  <r>
    <d v="2022-06-03T00:00:00"/>
    <s v="Jun"/>
    <s v="São Paulo"/>
    <s v="New"/>
    <x v="0"/>
    <x v="4"/>
    <s v="Helena"/>
    <x v="0"/>
    <n v="33"/>
    <n v="24051"/>
    <s v="Helena"/>
    <m/>
    <m/>
    <m/>
    <m/>
    <m/>
    <m/>
    <m/>
    <m/>
    <m/>
    <m/>
    <m/>
    <m/>
  </r>
  <r>
    <d v="2022-01-30T00:00:00"/>
    <s v="Jan"/>
    <s v="São Paulo"/>
    <s v="Used"/>
    <x v="1"/>
    <x v="5"/>
    <s v="Larry"/>
    <x v="1"/>
    <n v="28"/>
    <n v="19468"/>
    <s v="Larry"/>
    <m/>
    <m/>
    <m/>
    <m/>
    <m/>
    <m/>
    <m/>
    <m/>
    <m/>
    <m/>
    <m/>
    <m/>
  </r>
  <r>
    <d v="2022-06-16T00:00:00"/>
    <s v="Jun"/>
    <s v="São Paulo"/>
    <s v="New"/>
    <x v="2"/>
    <x v="6"/>
    <s v="Helena"/>
    <x v="0"/>
    <n v="29"/>
    <n v="25021"/>
    <s v="Helena"/>
    <m/>
    <m/>
    <m/>
    <m/>
    <m/>
    <m/>
    <m/>
    <m/>
    <m/>
    <m/>
    <m/>
    <m/>
  </r>
  <r>
    <d v="2022-12-08T00:00:00"/>
    <s v="Dec"/>
    <s v="Brasília"/>
    <s v="New"/>
    <x v="0"/>
    <x v="4"/>
    <s v="Jill"/>
    <x v="1"/>
    <n v="56"/>
    <n v="29720"/>
    <s v="Jill"/>
    <m/>
    <m/>
    <m/>
    <m/>
    <m/>
    <m/>
    <m/>
    <m/>
    <m/>
    <m/>
    <m/>
    <m/>
  </r>
  <r>
    <d v="2022-12-08T00:00:00"/>
    <s v="Dec"/>
    <s v="São Paulo"/>
    <s v="New"/>
    <x v="2"/>
    <x v="3"/>
    <s v="Helena"/>
    <x v="1"/>
    <n v="30"/>
    <n v="29781"/>
    <s v="Helena"/>
    <m/>
    <m/>
    <m/>
    <m/>
    <m/>
    <m/>
    <m/>
    <m/>
    <m/>
    <m/>
    <m/>
    <m/>
  </r>
  <r>
    <d v="2022-11-23T00:00:00"/>
    <s v="Nov"/>
    <s v="São Paulo"/>
    <s v="New"/>
    <x v="0"/>
    <x v="4"/>
    <s v="Bill"/>
    <x v="1"/>
    <n v="63"/>
    <n v="28545"/>
    <s v="Bill"/>
    <m/>
    <m/>
    <m/>
    <m/>
    <m/>
    <m/>
    <m/>
    <m/>
    <m/>
    <m/>
    <m/>
    <m/>
  </r>
  <r>
    <d v="2022-11-12T00:00:00"/>
    <s v="Nov"/>
    <s v="Brasília"/>
    <s v="New"/>
    <x v="0"/>
    <x v="0"/>
    <s v="Tina"/>
    <x v="1"/>
    <n v="32"/>
    <n v="26537"/>
    <s v="Tina"/>
    <m/>
    <m/>
    <m/>
    <m/>
    <m/>
    <m/>
    <m/>
    <m/>
    <m/>
    <m/>
    <m/>
    <m/>
  </r>
  <r>
    <d v="2022-06-19T00:00:00"/>
    <s v="Jun"/>
    <s v="Brasília"/>
    <s v="New"/>
    <x v="2"/>
    <x v="6"/>
    <s v="Bill"/>
    <x v="0"/>
    <n v="30"/>
    <n v="25218"/>
    <s v="Bill"/>
    <m/>
    <m/>
    <m/>
    <m/>
    <m/>
    <m/>
    <m/>
    <m/>
    <m/>
    <m/>
    <m/>
    <m/>
  </r>
  <r>
    <d v="2022-09-09T00:00:00"/>
    <s v="Sep"/>
    <s v="Rio de Janeiro"/>
    <s v="New"/>
    <x v="1"/>
    <x v="1"/>
    <s v="Harry"/>
    <x v="1"/>
    <n v="39"/>
    <n v="18016"/>
    <s v="Harry"/>
    <m/>
    <m/>
    <m/>
    <m/>
    <m/>
    <m/>
    <m/>
    <m/>
    <m/>
    <m/>
    <m/>
    <m/>
  </r>
  <r>
    <d v="2022-11-05T00:00:00"/>
    <s v="Nov"/>
    <s v="São Paulo"/>
    <s v="New"/>
    <x v="1"/>
    <x v="1"/>
    <s v="Bill"/>
    <x v="0"/>
    <n v="56"/>
    <n v="20413"/>
    <s v="Bill"/>
    <m/>
    <m/>
    <m/>
    <m/>
    <m/>
    <m/>
    <m/>
    <m/>
    <m/>
    <m/>
    <m/>
    <m/>
  </r>
  <r>
    <d v="2022-10-11T00:00:00"/>
    <s v="Oct"/>
    <s v="São Paulo"/>
    <s v="New"/>
    <x v="2"/>
    <x v="3"/>
    <s v="Helena"/>
    <x v="1"/>
    <n v="73"/>
    <n v="31862"/>
    <s v="Helena"/>
    <m/>
    <m/>
    <m/>
    <m/>
    <m/>
    <m/>
    <m/>
    <m/>
    <m/>
    <m/>
    <m/>
    <m/>
  </r>
  <r>
    <d v="2022-10-30T00:00:00"/>
    <s v="Oct"/>
    <s v="São Paulo"/>
    <s v="Used"/>
    <x v="1"/>
    <x v="5"/>
    <s v="Bill"/>
    <x v="0"/>
    <n v="39"/>
    <n v="18997"/>
    <s v="Bill"/>
    <m/>
    <m/>
    <m/>
    <m/>
    <m/>
    <m/>
    <m/>
    <m/>
    <m/>
    <m/>
    <m/>
    <m/>
  </r>
  <r>
    <d v="2022-10-18T00:00:00"/>
    <s v="Oct"/>
    <s v="Rio de Janeiro"/>
    <s v="New"/>
    <x v="0"/>
    <x v="4"/>
    <s v="Laura"/>
    <x v="1"/>
    <n v="35"/>
    <n v="26915"/>
    <s v="Laura"/>
    <m/>
    <m/>
    <m/>
    <m/>
    <m/>
    <m/>
    <m/>
    <m/>
    <m/>
    <m/>
    <m/>
    <m/>
  </r>
  <r>
    <d v="2022-10-21T00:00:00"/>
    <s v="Oct"/>
    <s v="Rio de Janeiro"/>
    <s v="New"/>
    <x v="2"/>
    <x v="6"/>
    <s v="Miguel"/>
    <x v="0"/>
    <n v="51"/>
    <n v="26228"/>
    <s v="Miguel"/>
    <m/>
    <m/>
    <m/>
    <m/>
    <m/>
    <m/>
    <m/>
    <m/>
    <m/>
    <m/>
    <m/>
    <m/>
  </r>
  <r>
    <d v="2022-11-06T00:00:00"/>
    <s v="Nov"/>
    <s v="Brasília"/>
    <s v="New"/>
    <x v="1"/>
    <x v="1"/>
    <s v="Jill"/>
    <x v="1"/>
    <n v="38"/>
    <n v="17396"/>
    <s v="Jill"/>
    <m/>
    <m/>
    <m/>
    <m/>
    <m/>
    <m/>
    <m/>
    <m/>
    <m/>
    <m/>
    <m/>
    <m/>
  </r>
  <r>
    <d v="2022-05-27T00:00:00"/>
    <s v="May"/>
    <s v="Brasília"/>
    <s v="New"/>
    <x v="0"/>
    <x v="0"/>
    <s v="Arthur"/>
    <x v="1"/>
    <n v="62"/>
    <n v="28784"/>
    <s v="Ese"/>
    <m/>
    <m/>
    <m/>
    <m/>
    <m/>
    <m/>
    <m/>
    <m/>
    <m/>
    <m/>
    <m/>
    <m/>
  </r>
  <r>
    <d v="2022-11-19T00:00:00"/>
    <s v="Nov"/>
    <s v="Rio de Janeiro"/>
    <s v="New"/>
    <x v="0"/>
    <x v="4"/>
    <s v="Arthur"/>
    <x v="1"/>
    <n v="59"/>
    <n v="25826"/>
    <s v="Ese"/>
    <m/>
    <m/>
    <m/>
    <m/>
    <m/>
    <m/>
    <m/>
    <m/>
    <m/>
    <m/>
    <m/>
    <m/>
  </r>
  <r>
    <d v="2022-03-10T00:00:00"/>
    <s v="Mar"/>
    <s v="São Paulo"/>
    <s v="Used"/>
    <x v="1"/>
    <x v="2"/>
    <s v="Richard"/>
    <x v="1"/>
    <n v="30"/>
    <n v="11453"/>
    <s v="Richard"/>
    <m/>
    <m/>
    <m/>
    <m/>
    <m/>
    <m/>
    <m/>
    <m/>
    <m/>
    <m/>
    <m/>
    <m/>
  </r>
  <r>
    <d v="2022-11-08T00:00:00"/>
    <s v="Nov"/>
    <s v="São Paulo"/>
    <s v="New"/>
    <x v="1"/>
    <x v="1"/>
    <s v="Bill"/>
    <x v="1"/>
    <n v="51"/>
    <n v="20312"/>
    <s v="Bill"/>
    <m/>
    <m/>
    <m/>
    <m/>
    <m/>
    <m/>
    <m/>
    <m/>
    <m/>
    <m/>
    <m/>
    <m/>
  </r>
  <r>
    <d v="2022-05-27T00:00:00"/>
    <s v="May"/>
    <s v="São Paulo"/>
    <s v="New"/>
    <x v="2"/>
    <x v="3"/>
    <s v="Sarah"/>
    <x v="0"/>
    <n v="44"/>
    <n v="28081"/>
    <s v="Sarah"/>
    <m/>
    <m/>
    <m/>
    <m/>
    <m/>
    <m/>
    <m/>
    <m/>
    <m/>
    <m/>
    <m/>
    <m/>
  </r>
  <r>
    <d v="2022-10-25T00:00:00"/>
    <s v="Oct"/>
    <s v="Rio de Janeiro"/>
    <s v="New"/>
    <x v="1"/>
    <x v="5"/>
    <s v="Mary"/>
    <x v="1"/>
    <n v="43"/>
    <n v="31941"/>
    <s v="Mary"/>
    <m/>
    <m/>
    <m/>
    <m/>
    <m/>
    <m/>
    <m/>
    <m/>
    <m/>
    <m/>
    <m/>
    <m/>
  </r>
  <r>
    <d v="2022-04-29T00:00:00"/>
    <s v="Apr"/>
    <s v="Rio de Janeiro"/>
    <s v="New"/>
    <x v="1"/>
    <x v="2"/>
    <s v="Harry"/>
    <x v="0"/>
    <n v="25"/>
    <n v="28518"/>
    <s v="Harry"/>
    <m/>
    <m/>
    <m/>
    <m/>
    <m/>
    <m/>
    <m/>
    <m/>
    <m/>
    <m/>
    <m/>
    <m/>
  </r>
  <r>
    <d v="2022-10-14T00:00:00"/>
    <s v="Oct"/>
    <s v="São Paulo"/>
    <s v="New"/>
    <x v="1"/>
    <x v="2"/>
    <s v="Bill"/>
    <x v="0"/>
    <n v="53"/>
    <n v="26789"/>
    <s v="Bill"/>
    <m/>
    <m/>
    <m/>
    <m/>
    <m/>
    <m/>
    <m/>
    <m/>
    <m/>
    <m/>
    <m/>
    <m/>
  </r>
  <r>
    <d v="2022-11-10T00:00:00"/>
    <s v="Nov"/>
    <s v="Rio de Janeiro"/>
    <s v="New"/>
    <x v="0"/>
    <x v="0"/>
    <s v="Laura"/>
    <x v="1"/>
    <n v="54"/>
    <n v="24255"/>
    <s v="Laura"/>
    <m/>
    <m/>
    <m/>
    <m/>
    <m/>
    <m/>
    <m/>
    <m/>
    <m/>
    <m/>
    <m/>
    <m/>
  </r>
  <r>
    <d v="2022-09-19T00:00:00"/>
    <s v="Sep"/>
    <s v="São Paulo"/>
    <s v="New"/>
    <x v="0"/>
    <x v="0"/>
    <s v="Bill"/>
    <x v="0"/>
    <n v="63"/>
    <n v="28018"/>
    <s v="Bill"/>
    <m/>
    <m/>
    <m/>
    <m/>
    <m/>
    <m/>
    <m/>
    <m/>
    <m/>
    <m/>
    <m/>
    <m/>
  </r>
  <r>
    <d v="2022-08-28T00:00:00"/>
    <s v="Aug"/>
    <s v="São Paulo"/>
    <s v="New"/>
    <x v="1"/>
    <x v="1"/>
    <s v="Helena"/>
    <x v="1"/>
    <n v="23"/>
    <n v="20988"/>
    <s v="Helena"/>
    <m/>
    <m/>
    <m/>
    <m/>
    <m/>
    <m/>
    <m/>
    <m/>
    <m/>
    <m/>
    <m/>
    <m/>
  </r>
  <r>
    <d v="2022-11-18T00:00:00"/>
    <s v="Nov"/>
    <s v="Rio de Janeiro"/>
    <s v="New"/>
    <x v="0"/>
    <x v="4"/>
    <s v="Laura"/>
    <x v="0"/>
    <n v="61"/>
    <n v="25304"/>
    <s v="Laura"/>
    <m/>
    <m/>
    <m/>
    <m/>
    <m/>
    <m/>
    <m/>
    <m/>
    <m/>
    <m/>
    <m/>
    <m/>
  </r>
  <r>
    <d v="2022-11-05T00:00:00"/>
    <s v="Nov"/>
    <s v="Rio de Janeiro"/>
    <s v="New"/>
    <x v="2"/>
    <x v="3"/>
    <s v="Arthur"/>
    <x v="1"/>
    <n v="28"/>
    <n v="29278"/>
    <s v="Ese"/>
    <m/>
    <m/>
    <m/>
    <m/>
    <m/>
    <m/>
    <m/>
    <m/>
    <m/>
    <m/>
    <m/>
    <m/>
  </r>
  <r>
    <d v="2022-07-16T00:00:00"/>
    <s v="Jul"/>
    <s v="Brasília"/>
    <s v="New"/>
    <x v="2"/>
    <x v="6"/>
    <s v="Tina"/>
    <x v="1"/>
    <n v="60"/>
    <n v="29161"/>
    <s v="Tina"/>
    <m/>
    <m/>
    <m/>
    <m/>
    <m/>
    <m/>
    <m/>
    <m/>
    <m/>
    <m/>
    <m/>
    <m/>
  </r>
  <r>
    <d v="2022-11-15T00:00:00"/>
    <s v="Nov"/>
    <s v="Rio de Janeiro"/>
    <s v="New"/>
    <x v="2"/>
    <x v="6"/>
    <s v="Laura"/>
    <x v="0"/>
    <n v="33"/>
    <n v="26827"/>
    <s v="Laura"/>
    <m/>
    <m/>
    <m/>
    <m/>
    <m/>
    <m/>
    <m/>
    <m/>
    <m/>
    <m/>
    <m/>
    <m/>
  </r>
  <r>
    <d v="2022-08-24T00:00:00"/>
    <s v="Aug"/>
    <s v="São Paulo"/>
    <s v="New"/>
    <x v="1"/>
    <x v="5"/>
    <s v="Larry"/>
    <x v="1"/>
    <n v="74"/>
    <n v="34647"/>
    <s v="Larry"/>
    <m/>
    <m/>
    <m/>
    <m/>
    <m/>
    <m/>
    <m/>
    <m/>
    <m/>
    <m/>
    <m/>
    <m/>
  </r>
  <r>
    <d v="2022-09-17T00:00:00"/>
    <s v="Sep"/>
    <s v="Brasília"/>
    <s v="New"/>
    <x v="0"/>
    <x v="4"/>
    <s v="Helena"/>
    <x v="1"/>
    <n v="65"/>
    <n v="26875"/>
    <s v="Helena"/>
    <m/>
    <m/>
    <m/>
    <m/>
    <m/>
    <m/>
    <m/>
    <m/>
    <m/>
    <m/>
    <m/>
    <m/>
  </r>
  <r>
    <d v="2022-11-27T00:00:00"/>
    <s v="Nov"/>
    <s v="São Paulo"/>
    <s v="New"/>
    <x v="0"/>
    <x v="0"/>
    <s v="Richard"/>
    <x v="1"/>
    <n v="50"/>
    <n v="27341"/>
    <s v="Richard"/>
    <m/>
    <m/>
    <m/>
    <m/>
    <m/>
    <m/>
    <m/>
    <m/>
    <m/>
    <m/>
    <m/>
    <m/>
  </r>
  <r>
    <d v="2022-07-15T00:00:00"/>
    <s v="Jul"/>
    <s v="São Paulo"/>
    <s v="New"/>
    <x v="1"/>
    <x v="2"/>
    <s v="Bill"/>
    <x v="1"/>
    <n v="23"/>
    <n v="26932"/>
    <s v="Bill"/>
    <m/>
    <m/>
    <m/>
    <m/>
    <m/>
    <m/>
    <m/>
    <m/>
    <m/>
    <m/>
    <m/>
    <m/>
  </r>
  <r>
    <d v="2022-12-21T00:00:00"/>
    <s v="Dec"/>
    <s v="Rio de Janeiro"/>
    <s v="New"/>
    <x v="0"/>
    <x v="0"/>
    <s v="Laura"/>
    <x v="1"/>
    <n v="56"/>
    <n v="27768"/>
    <s v="Laura"/>
    <m/>
    <m/>
    <m/>
    <m/>
    <m/>
    <m/>
    <m/>
    <m/>
    <m/>
    <m/>
    <m/>
    <m/>
  </r>
  <r>
    <d v="2022-10-10T00:00:00"/>
    <s v="Oct"/>
    <s v="Brasília"/>
    <s v="Used"/>
    <x v="1"/>
    <x v="2"/>
    <s v="Debbie"/>
    <x v="0"/>
    <n v="75"/>
    <n v="19299"/>
    <s v="Debbie"/>
    <m/>
    <m/>
    <m/>
    <m/>
    <m/>
    <m/>
    <m/>
    <m/>
    <m/>
    <m/>
    <m/>
    <m/>
  </r>
  <r>
    <d v="2022-04-20T00:00:00"/>
    <s v="Apr"/>
    <s v="Rio de Janeiro"/>
    <s v="New"/>
    <x v="1"/>
    <x v="2"/>
    <s v="Miguel"/>
    <x v="1"/>
    <n v="22"/>
    <n v="29685"/>
    <s v="Miguel"/>
    <m/>
    <m/>
    <m/>
    <m/>
    <m/>
    <m/>
    <m/>
    <m/>
    <m/>
    <m/>
    <m/>
    <m/>
  </r>
  <r>
    <d v="2022-05-30T00:00:00"/>
    <s v="May"/>
    <s v="São Paulo"/>
    <s v="Used"/>
    <x v="1"/>
    <x v="5"/>
    <s v="Helena"/>
    <x v="1"/>
    <n v="40"/>
    <n v="16136"/>
    <s v="Helena"/>
    <m/>
    <m/>
    <m/>
    <m/>
    <m/>
    <m/>
    <m/>
    <m/>
    <m/>
    <m/>
    <m/>
    <m/>
  </r>
  <r>
    <d v="2022-12-26T00:00:00"/>
    <s v="Dec"/>
    <s v="Rio de Janeiro"/>
    <s v="Used"/>
    <x v="1"/>
    <x v="2"/>
    <s v="Harry"/>
    <x v="0"/>
    <n v="61"/>
    <n v="14688"/>
    <s v="Harry"/>
    <m/>
    <m/>
    <m/>
    <m/>
    <m/>
    <m/>
    <m/>
    <m/>
    <m/>
    <m/>
    <m/>
    <m/>
  </r>
  <r>
    <d v="2022-06-11T00:00:00"/>
    <s v="Jun"/>
    <s v="Rio de Janeiro"/>
    <s v="Used"/>
    <x v="1"/>
    <x v="5"/>
    <s v="Arthur"/>
    <x v="0"/>
    <n v="47"/>
    <n v="18953"/>
    <s v="Ese"/>
    <m/>
    <m/>
    <m/>
    <m/>
    <m/>
    <m/>
    <m/>
    <m/>
    <m/>
    <m/>
    <m/>
    <m/>
  </r>
  <r>
    <d v="2022-06-11T00:00:00"/>
    <s v="Jun"/>
    <s v="Rio de Janeiro"/>
    <s v="New"/>
    <x v="2"/>
    <x v="3"/>
    <s v="Harry"/>
    <x v="0"/>
    <n v="57"/>
    <n v="29190"/>
    <s v="Harry"/>
    <m/>
    <m/>
    <m/>
    <m/>
    <m/>
    <m/>
    <m/>
    <m/>
    <m/>
    <m/>
    <m/>
    <m/>
  </r>
  <r>
    <d v="2022-03-12T00:00:00"/>
    <s v="Mar"/>
    <s v="Rio de Janeiro"/>
    <s v="New"/>
    <x v="0"/>
    <x v="0"/>
    <s v="Laura"/>
    <x v="1"/>
    <n v="62"/>
    <n v="25634"/>
    <s v="Laura"/>
    <m/>
    <m/>
    <m/>
    <m/>
    <m/>
    <m/>
    <m/>
    <m/>
    <m/>
    <m/>
    <m/>
    <m/>
  </r>
  <r>
    <d v="2022-06-16T00:00:00"/>
    <s v="Jun"/>
    <s v="Rio de Janeiro"/>
    <s v="New"/>
    <x v="0"/>
    <x v="4"/>
    <s v="Mary"/>
    <x v="0"/>
    <n v="69"/>
    <n v="24802"/>
    <s v="Mary"/>
    <m/>
    <m/>
    <m/>
    <m/>
    <m/>
    <m/>
    <m/>
    <m/>
    <m/>
    <m/>
    <m/>
    <m/>
  </r>
  <r>
    <d v="2022-05-10T00:00:00"/>
    <s v="May"/>
    <s v="Rio de Janeiro"/>
    <s v="Used"/>
    <x v="1"/>
    <x v="5"/>
    <s v="Arthur"/>
    <x v="1"/>
    <n v="42"/>
    <n v="19154"/>
    <s v="Ese"/>
    <m/>
    <m/>
    <m/>
    <m/>
    <m/>
    <m/>
    <m/>
    <m/>
    <m/>
    <m/>
    <m/>
    <m/>
  </r>
  <r>
    <d v="2022-09-16T00:00:00"/>
    <s v="Sep"/>
    <s v="Rio de Janeiro"/>
    <s v="New"/>
    <x v="2"/>
    <x v="6"/>
    <s v="Laura"/>
    <x v="1"/>
    <n v="37"/>
    <n v="25363"/>
    <s v="Laura"/>
    <m/>
    <m/>
    <m/>
    <m/>
    <m/>
    <m/>
    <m/>
    <m/>
    <m/>
    <m/>
    <m/>
    <m/>
  </r>
  <r>
    <d v="2022-11-04T00:00:00"/>
    <s v="Nov"/>
    <s v="São Paulo"/>
    <s v="New"/>
    <x v="1"/>
    <x v="5"/>
    <s v="Helena"/>
    <x v="1"/>
    <n v="52"/>
    <n v="33138"/>
    <s v="Helena"/>
    <m/>
    <m/>
    <m/>
    <m/>
    <m/>
    <m/>
    <m/>
    <m/>
    <m/>
    <m/>
    <m/>
    <m/>
  </r>
  <r>
    <d v="2022-11-05T00:00:00"/>
    <s v="Nov"/>
    <s v="Rio de Janeiro"/>
    <s v="New"/>
    <x v="1"/>
    <x v="2"/>
    <s v="Arthur"/>
    <x v="1"/>
    <n v="29"/>
    <n v="29507"/>
    <s v="Ese"/>
    <m/>
    <m/>
    <m/>
    <m/>
    <m/>
    <m/>
    <m/>
    <m/>
    <m/>
    <m/>
    <m/>
    <m/>
  </r>
  <r>
    <d v="2022-08-26T00:00:00"/>
    <s v="Aug"/>
    <s v="Rio de Janeiro"/>
    <s v="New"/>
    <x v="1"/>
    <x v="2"/>
    <s v="Harry"/>
    <x v="1"/>
    <n v="57"/>
    <n v="28254"/>
    <s v="Harry"/>
    <m/>
    <m/>
    <m/>
    <m/>
    <m/>
    <m/>
    <m/>
    <m/>
    <m/>
    <m/>
    <m/>
    <m/>
  </r>
  <r>
    <d v="2021-12-30T00:00:00"/>
    <s v="Dec"/>
    <s v="São Paulo"/>
    <s v="New"/>
    <x v="1"/>
    <x v="1"/>
    <s v="Helena"/>
    <x v="1"/>
    <n v="61"/>
    <n v="21244"/>
    <s v="Helena"/>
    <m/>
    <m/>
    <m/>
    <m/>
    <m/>
    <m/>
    <m/>
    <m/>
    <m/>
    <m/>
    <m/>
    <m/>
  </r>
  <r>
    <d v="2022-12-25T00:00:00"/>
    <s v="Dec"/>
    <s v="Rio de Janeiro"/>
    <s v="New"/>
    <x v="1"/>
    <x v="5"/>
    <s v="Laura"/>
    <x v="1"/>
    <n v="49"/>
    <n v="33325"/>
    <s v="Laura"/>
    <m/>
    <m/>
    <m/>
    <m/>
    <m/>
    <m/>
    <m/>
    <m/>
    <m/>
    <m/>
    <m/>
    <m/>
  </r>
  <r>
    <d v="2022-07-15T00:00:00"/>
    <s v="Jul"/>
    <s v="Rio de Janeiro"/>
    <s v="Used"/>
    <x v="2"/>
    <x v="3"/>
    <s v="Laura"/>
    <x v="1"/>
    <n v="26"/>
    <n v="18676"/>
    <s v="Laura"/>
    <m/>
    <m/>
    <m/>
    <m/>
    <m/>
    <m/>
    <m/>
    <m/>
    <m/>
    <m/>
    <m/>
    <m/>
  </r>
  <r>
    <d v="2022-04-14T00:00:00"/>
    <s v="Apr"/>
    <s v="São Paulo"/>
    <s v="Used"/>
    <x v="1"/>
    <x v="1"/>
    <s v="Helena"/>
    <x v="0"/>
    <n v="32"/>
    <n v="12953"/>
    <s v="Helena"/>
    <m/>
    <m/>
    <m/>
    <m/>
    <m/>
    <m/>
    <m/>
    <m/>
    <m/>
    <m/>
    <m/>
    <m/>
  </r>
  <r>
    <d v="2022-09-07T00:00:00"/>
    <s v="Sep"/>
    <s v="Rio de Janeiro"/>
    <s v="New"/>
    <x v="0"/>
    <x v="4"/>
    <s v="Harry"/>
    <x v="0"/>
    <n v="45"/>
    <n v="25858"/>
    <s v="Harry"/>
    <m/>
    <m/>
    <m/>
    <m/>
    <m/>
    <m/>
    <m/>
    <m/>
    <m/>
    <m/>
    <m/>
    <m/>
  </r>
  <r>
    <d v="2022-12-04T00:00:00"/>
    <s v="Dec"/>
    <s v="São Paulo"/>
    <s v="New"/>
    <x v="1"/>
    <x v="5"/>
    <s v="Helena"/>
    <x v="1"/>
    <n v="33"/>
    <n v="33077"/>
    <s v="Helena"/>
    <m/>
    <m/>
    <m/>
    <m/>
    <m/>
    <m/>
    <m/>
    <m/>
    <m/>
    <m/>
    <m/>
    <m/>
  </r>
  <r>
    <d v="2022-06-08T00:00:00"/>
    <s v="Jun"/>
    <s v="São Paulo"/>
    <s v="New"/>
    <x v="0"/>
    <x v="0"/>
    <s v="Helena"/>
    <x v="0"/>
    <n v="60"/>
    <n v="27573"/>
    <s v="Helena"/>
    <m/>
    <m/>
    <m/>
    <m/>
    <m/>
    <m/>
    <m/>
    <m/>
    <m/>
    <m/>
    <m/>
    <m/>
  </r>
  <r>
    <d v="2022-03-20T00:00:00"/>
    <s v="Mar"/>
    <s v="Brasília"/>
    <s v="New"/>
    <x v="1"/>
    <x v="5"/>
    <s v="Lou"/>
    <x v="1"/>
    <n v="50"/>
    <n v="34310"/>
    <s v="Lou"/>
    <m/>
    <m/>
    <m/>
    <m/>
    <m/>
    <m/>
    <m/>
    <m/>
    <m/>
    <m/>
    <m/>
    <m/>
  </r>
  <r>
    <d v="2022-08-04T00:00:00"/>
    <s v="Aug"/>
    <s v="Rio de Janeiro"/>
    <s v="New"/>
    <x v="1"/>
    <x v="5"/>
    <s v="Laura"/>
    <x v="0"/>
    <n v="47"/>
    <n v="30589"/>
    <s v="Laura"/>
    <m/>
    <m/>
    <m/>
    <m/>
    <m/>
    <m/>
    <m/>
    <m/>
    <m/>
    <m/>
    <m/>
    <m/>
  </r>
  <r>
    <d v="2022-11-12T00:00:00"/>
    <s v="Nov"/>
    <s v="São Paulo"/>
    <s v="New"/>
    <x v="0"/>
    <x v="4"/>
    <s v="Larry"/>
    <x v="1"/>
    <n v="43"/>
    <n v="24173"/>
    <s v="Larry"/>
    <m/>
    <m/>
    <m/>
    <m/>
    <m/>
    <m/>
    <m/>
    <m/>
    <m/>
    <m/>
    <m/>
    <m/>
  </r>
  <r>
    <d v="2022-11-07T00:00:00"/>
    <s v="Nov"/>
    <s v="Rio de Janeiro"/>
    <s v="New"/>
    <x v="1"/>
    <x v="1"/>
    <s v="Miguel"/>
    <x v="1"/>
    <n v="48"/>
    <n v="19801"/>
    <s v="Miguel"/>
    <m/>
    <m/>
    <m/>
    <m/>
    <m/>
    <m/>
    <m/>
    <m/>
    <m/>
    <m/>
    <m/>
    <m/>
  </r>
  <r>
    <d v="2022-11-02T00:00:00"/>
    <s v="Nov"/>
    <s v="Rio de Janeiro"/>
    <s v="New"/>
    <x v="1"/>
    <x v="5"/>
    <s v="Arthur"/>
    <x v="0"/>
    <n v="34"/>
    <n v="30307"/>
    <s v="Ese"/>
    <m/>
    <m/>
    <m/>
    <m/>
    <m/>
    <m/>
    <m/>
    <m/>
    <m/>
    <m/>
    <m/>
    <m/>
  </r>
  <r>
    <d v="2022-12-24T00:00:00"/>
    <s v="Dec"/>
    <s v="Rio de Janeiro"/>
    <s v="New"/>
    <x v="0"/>
    <x v="0"/>
    <s v="Laura"/>
    <x v="1"/>
    <n v="57"/>
    <n v="27910"/>
    <s v="Laura"/>
    <m/>
    <m/>
    <m/>
    <m/>
    <m/>
    <m/>
    <m/>
    <m/>
    <m/>
    <m/>
    <m/>
    <m/>
  </r>
  <r>
    <d v="2022-04-17T00:00:00"/>
    <s v="Apr"/>
    <s v="São Paulo"/>
    <s v="New"/>
    <x v="0"/>
    <x v="0"/>
    <s v="Richard"/>
    <x v="1"/>
    <n v="61"/>
    <n v="26304"/>
    <s v="Richard"/>
    <m/>
    <m/>
    <m/>
    <m/>
    <m/>
    <m/>
    <m/>
    <m/>
    <m/>
    <m/>
    <m/>
    <m/>
  </r>
  <r>
    <d v="2022-06-11T00:00:00"/>
    <s v="Jun"/>
    <s v="Rio de Janeiro"/>
    <s v="Used"/>
    <x v="1"/>
    <x v="2"/>
    <s v="Arthur"/>
    <x v="1"/>
    <n v="62"/>
    <n v="16973"/>
    <s v="Ese"/>
    <m/>
    <m/>
    <m/>
    <m/>
    <m/>
    <m/>
    <m/>
    <m/>
    <m/>
    <m/>
    <m/>
    <m/>
  </r>
  <r>
    <d v="2022-02-28T00:00:00"/>
    <s v="Feb"/>
    <s v="Rio de Janeiro"/>
    <s v="New"/>
    <x v="1"/>
    <x v="1"/>
    <s v="Laura"/>
    <x v="0"/>
    <n v="68"/>
    <n v="21984"/>
    <s v="Laura"/>
    <m/>
    <m/>
    <m/>
    <m/>
    <m/>
    <m/>
    <m/>
    <m/>
    <m/>
    <m/>
    <m/>
    <m/>
  </r>
  <r>
    <d v="2022-03-01T00:00:00"/>
    <s v="Mar"/>
    <s v="Brasília"/>
    <s v="New"/>
    <x v="1"/>
    <x v="2"/>
    <s v="Lou"/>
    <x v="0"/>
    <n v="28"/>
    <n v="29544"/>
    <s v="Lou"/>
    <m/>
    <m/>
    <m/>
    <m/>
    <m/>
    <m/>
    <m/>
    <m/>
    <m/>
    <m/>
    <m/>
    <m/>
  </r>
  <r>
    <d v="2022-12-04T00:00:00"/>
    <s v="Dec"/>
    <s v="São Paulo"/>
    <s v="New"/>
    <x v="1"/>
    <x v="2"/>
    <s v="Helena"/>
    <x v="0"/>
    <n v="36"/>
    <n v="29956"/>
    <s v="Helena"/>
    <m/>
    <m/>
    <m/>
    <m/>
    <m/>
    <m/>
    <m/>
    <m/>
    <m/>
    <m/>
    <m/>
    <m/>
  </r>
  <r>
    <d v="2022-02-01T00:00:00"/>
    <s v="Feb"/>
    <s v="Rio de Janeiro"/>
    <s v="New"/>
    <x v="1"/>
    <x v="5"/>
    <s v="Arthur"/>
    <x v="1"/>
    <n v="41"/>
    <n v="30418"/>
    <s v="Ese"/>
    <m/>
    <m/>
    <m/>
    <m/>
    <m/>
    <m/>
    <m/>
    <m/>
    <m/>
    <m/>
    <m/>
    <m/>
  </r>
  <r>
    <d v="2022-10-11T00:00:00"/>
    <s v="Oct"/>
    <s v="Rio de Janeiro"/>
    <s v="Used"/>
    <x v="1"/>
    <x v="5"/>
    <s v="Laura"/>
    <x v="1"/>
    <n v="64"/>
    <n v="18978"/>
    <s v="Laura"/>
    <m/>
    <m/>
    <m/>
    <m/>
    <m/>
    <m/>
    <m/>
    <m/>
    <m/>
    <m/>
    <m/>
    <m/>
  </r>
  <r>
    <d v="2022-09-05T00:00:00"/>
    <s v="Sep"/>
    <s v="São Paulo"/>
    <s v="New"/>
    <x v="1"/>
    <x v="2"/>
    <s v="Bill"/>
    <x v="0"/>
    <n v="56"/>
    <n v="28326"/>
    <s v="Bill"/>
    <m/>
    <m/>
    <m/>
    <m/>
    <m/>
    <m/>
    <m/>
    <m/>
    <m/>
    <m/>
    <m/>
    <m/>
  </r>
  <r>
    <d v="2022-09-24T00:00:00"/>
    <s v="Sep"/>
    <s v="Rio de Janeiro"/>
    <s v="New"/>
    <x v="0"/>
    <x v="0"/>
    <s v="Miguel"/>
    <x v="1"/>
    <n v="57"/>
    <n v="29539"/>
    <s v="Miguel"/>
    <m/>
    <m/>
    <m/>
    <m/>
    <m/>
    <m/>
    <m/>
    <m/>
    <m/>
    <m/>
    <m/>
    <m/>
  </r>
  <r>
    <d v="2022-01-15T00:00:00"/>
    <s v="Jan"/>
    <s v="Rio de Janeiro"/>
    <s v="New"/>
    <x v="1"/>
    <x v="2"/>
    <s v="Laura"/>
    <x v="0"/>
    <n v="65"/>
    <n v="27521"/>
    <s v="Laura"/>
    <m/>
    <m/>
    <m/>
    <m/>
    <m/>
    <m/>
    <m/>
    <m/>
    <m/>
    <m/>
    <m/>
    <m/>
  </r>
  <r>
    <d v="2022-12-27T00:00:00"/>
    <s v="Dec"/>
    <s v="Rio de Janeiro"/>
    <s v="New"/>
    <x v="1"/>
    <x v="2"/>
    <s v="Arthur"/>
    <x v="1"/>
    <n v="68"/>
    <n v="25168"/>
    <s v="Ese"/>
    <m/>
    <m/>
    <m/>
    <m/>
    <m/>
    <m/>
    <m/>
    <m/>
    <m/>
    <m/>
    <m/>
    <m/>
  </r>
  <r>
    <d v="2022-09-18T00:00:00"/>
    <s v="Sep"/>
    <s v="Rio de Janeiro"/>
    <s v="New"/>
    <x v="0"/>
    <x v="0"/>
    <s v="Harry"/>
    <x v="1"/>
    <n v="50"/>
    <n v="24225"/>
    <s v="Harry"/>
    <m/>
    <m/>
    <m/>
    <m/>
    <m/>
    <m/>
    <m/>
    <m/>
    <m/>
    <m/>
    <m/>
    <m/>
  </r>
  <r>
    <d v="2022-08-25T00:00:00"/>
    <s v="Aug"/>
    <s v="Rio de Janeiro"/>
    <s v="New"/>
    <x v="1"/>
    <x v="2"/>
    <s v="Miguel"/>
    <x v="1"/>
    <n v="60"/>
    <n v="29358"/>
    <s v="Miguel"/>
    <m/>
    <m/>
    <m/>
    <m/>
    <m/>
    <m/>
    <m/>
    <m/>
    <m/>
    <m/>
    <m/>
    <m/>
  </r>
  <r>
    <d v="2022-04-04T00:00:00"/>
    <s v="Apr"/>
    <s v="Rio de Janeiro"/>
    <s v="New"/>
    <x v="1"/>
    <x v="1"/>
    <s v="Arthur"/>
    <x v="0"/>
    <n v="44"/>
    <n v="18419"/>
    <s v="Ese"/>
    <m/>
    <m/>
    <m/>
    <m/>
    <m/>
    <m/>
    <m/>
    <m/>
    <m/>
    <m/>
    <m/>
    <m/>
  </r>
  <r>
    <d v="2022-11-30T00:00:00"/>
    <s v="Nov"/>
    <s v="Rio de Janeiro"/>
    <s v="New"/>
    <x v="0"/>
    <x v="0"/>
    <s v="Arthur"/>
    <x v="1"/>
    <n v="44"/>
    <n v="26960"/>
    <s v="Ese"/>
    <m/>
    <m/>
    <m/>
    <m/>
    <m/>
    <m/>
    <m/>
    <m/>
    <m/>
    <m/>
    <m/>
    <m/>
  </r>
  <r>
    <d v="2022-12-07T00:00:00"/>
    <s v="Dec"/>
    <s v="São Paulo"/>
    <s v="New"/>
    <x v="0"/>
    <x v="4"/>
    <s v="Helena"/>
    <x v="0"/>
    <n v="43"/>
    <n v="26713"/>
    <s v="Helena"/>
    <m/>
    <m/>
    <m/>
    <m/>
    <m/>
    <m/>
    <m/>
    <m/>
    <m/>
    <m/>
    <m/>
    <m/>
  </r>
  <r>
    <d v="2022-04-04T00:00:00"/>
    <s v="Apr"/>
    <s v="São Paulo"/>
    <s v="New"/>
    <x v="1"/>
    <x v="1"/>
    <s v="Helena"/>
    <x v="0"/>
    <n v="44"/>
    <n v="20671"/>
    <s v="Helena"/>
    <m/>
    <m/>
    <m/>
    <m/>
    <m/>
    <m/>
    <m/>
    <m/>
    <m/>
    <m/>
    <m/>
    <m/>
  </r>
  <r>
    <d v="2022-11-21T00:00:00"/>
    <s v="Nov"/>
    <s v="São Paulo"/>
    <s v="New"/>
    <x v="0"/>
    <x v="0"/>
    <s v="Helena"/>
    <x v="1"/>
    <n v="31"/>
    <n v="26082"/>
    <s v="Helena"/>
    <m/>
    <m/>
    <m/>
    <m/>
    <m/>
    <m/>
    <m/>
    <m/>
    <m/>
    <m/>
    <m/>
    <m/>
  </r>
  <r>
    <d v="2022-09-06T00:00:00"/>
    <s v="Sep"/>
    <s v="Brasília"/>
    <s v="Used"/>
    <x v="1"/>
    <x v="5"/>
    <s v="Arthur"/>
    <x v="0"/>
    <n v="70"/>
    <n v="17921"/>
    <s v="Ese"/>
    <m/>
    <m/>
    <m/>
    <m/>
    <m/>
    <m/>
    <m/>
    <m/>
    <m/>
    <m/>
    <m/>
    <m/>
  </r>
  <r>
    <d v="2022-09-17T00:00:00"/>
    <s v="Sep"/>
    <s v="São Paulo"/>
    <s v="New"/>
    <x v="0"/>
    <x v="0"/>
    <s v="Bill"/>
    <x v="1"/>
    <n v="60"/>
    <n v="28000"/>
    <s v="Bill"/>
    <m/>
    <m/>
    <m/>
    <m/>
    <m/>
    <m/>
    <m/>
    <m/>
    <m/>
    <m/>
    <m/>
    <m/>
  </r>
  <r>
    <d v="2022-12-04T00:00:00"/>
    <s v="Dec"/>
    <s v="Rio de Janeiro"/>
    <s v="New"/>
    <x v="1"/>
    <x v="2"/>
    <s v="Harry"/>
    <x v="1"/>
    <n v="33"/>
    <n v="25345"/>
    <s v="Harry"/>
    <m/>
    <m/>
    <m/>
    <m/>
    <m/>
    <m/>
    <m/>
    <m/>
    <m/>
    <m/>
    <m/>
    <m/>
  </r>
  <r>
    <d v="2022-11-22T00:00:00"/>
    <s v="Nov"/>
    <s v="Rio de Janeiro"/>
    <s v="New"/>
    <x v="0"/>
    <x v="0"/>
    <s v="Miguel"/>
    <x v="1"/>
    <n v="58"/>
    <n v="26385"/>
    <s v="Miguel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73B33-6DF6-4A44-A9A5-F5FA9CD32ADB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20:M25" firstHeaderRow="1" firstDataRow="3" firstDataCol="1"/>
  <pivotFields count="23">
    <pivotField numFmtId="164"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axis="axisCol" showAll="0">
      <items count="8">
        <item x="4"/>
        <item x="0"/>
        <item x="1"/>
        <item x="2"/>
        <item x="6"/>
        <item x="3"/>
        <item x="5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3">
    <i>
      <x/>
    </i>
    <i>
      <x v="1"/>
    </i>
    <i t="grand">
      <x/>
    </i>
  </rowItems>
  <colFields count="2">
    <field x="4"/>
    <field x="5"/>
  </colFields>
  <colItems count="11">
    <i>
      <x/>
      <x v="4"/>
    </i>
    <i r="1">
      <x v="5"/>
    </i>
    <i t="default">
      <x/>
    </i>
    <i>
      <x v="1"/>
      <x v="2"/>
    </i>
    <i r="1">
      <x v="3"/>
    </i>
    <i r="1">
      <x v="6"/>
    </i>
    <i t="default">
      <x v="1"/>
    </i>
    <i>
      <x v="2"/>
      <x/>
    </i>
    <i r="1">
      <x v="1"/>
    </i>
    <i t="default">
      <x v="2"/>
    </i>
    <i t="grand">
      <x/>
    </i>
  </colItems>
  <dataFields count="1">
    <dataField name="Sum of units sold" fld="22" baseField="0" baseItem="0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7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7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7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7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7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7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FFE135-8213-412D-A062-D49EB7FC83CF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13:O18" firstHeaderRow="1" firstDataRow="2" firstDataCol="1"/>
  <pivotFields count="20">
    <pivotField numFmtId="164" showAll="0"/>
    <pivotField axis="axisCol" showAll="0">
      <items count="13">
        <item x="10"/>
        <item x="8"/>
        <item x="5"/>
        <item x="2"/>
        <item x="11"/>
        <item x="4"/>
        <item x="1"/>
        <item x="6"/>
        <item x="3"/>
        <item x="9"/>
        <item x="7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Total Cars Sales of Store" fld="18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F4E0FC-AAC4-4243-9A76-E43531A8C6D9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ventory" colHeaderCaption="Salesperson">
  <location ref="B3:Q7" firstHeaderRow="1" firstDataRow="2" firstDataCol="1"/>
  <pivotFields count="20">
    <pivotField numFmtId="164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numFmtId="165" showAll="0"/>
    <pivotField axis="axisCol" showAll="0">
      <items count="15">
        <item x="3"/>
        <item x="5"/>
        <item x="0"/>
        <item x="4"/>
        <item x="2"/>
        <item x="10"/>
        <item x="11"/>
        <item x="6"/>
        <item x="12"/>
        <item x="8"/>
        <item x="1"/>
        <item x="7"/>
        <item x="9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1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ales Table" fld="9" baseField="0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/>
  <dimension ref="A1:AC397"/>
  <sheetViews>
    <sheetView tabSelected="1" zoomScale="85" zoomScaleNormal="85" workbookViewId="0">
      <selection activeCell="P2" sqref="P2"/>
    </sheetView>
  </sheetViews>
  <sheetFormatPr defaultColWidth="10.75" defaultRowHeight="19.899999999999999" customHeight="1" x14ac:dyDescent="0.2"/>
  <cols>
    <col min="1" max="1" width="12.375" style="1" customWidth="1"/>
    <col min="2" max="2" width="12.25" style="1" customWidth="1"/>
    <col min="3" max="3" width="16.125" style="1" customWidth="1"/>
    <col min="4" max="4" width="13.125" style="1" customWidth="1"/>
    <col min="5" max="5" width="12.125" style="1" customWidth="1"/>
    <col min="6" max="6" width="12.875" style="1" customWidth="1"/>
    <col min="7" max="7" width="15.125" style="1" customWidth="1"/>
    <col min="8" max="8" width="16.25" style="1" customWidth="1"/>
    <col min="9" max="9" width="13.375" style="1" customWidth="1"/>
    <col min="10" max="10" width="13.625" style="1" customWidth="1"/>
    <col min="11" max="11" width="17.625" style="1" customWidth="1"/>
    <col min="12" max="15" width="13.375" style="1" customWidth="1"/>
    <col min="16" max="16" width="14.5" style="1" customWidth="1"/>
    <col min="17" max="17" width="13.25" style="1" customWidth="1"/>
    <col min="18" max="18" width="12.375" style="1" customWidth="1"/>
    <col min="19" max="19" width="12" style="1" customWidth="1"/>
    <col min="20" max="20" width="11.625" style="1" customWidth="1"/>
    <col min="21" max="16384" width="10.75" style="1"/>
  </cols>
  <sheetData>
    <row r="1" spans="1:29" ht="48" customHeight="1" thickBot="1" x14ac:dyDescent="0.25">
      <c r="A1" s="21" t="s">
        <v>0</v>
      </c>
      <c r="B1" s="24" t="s">
        <v>1</v>
      </c>
      <c r="C1" s="27" t="s">
        <v>2</v>
      </c>
      <c r="D1" s="30" t="s">
        <v>3</v>
      </c>
      <c r="E1" s="33" t="s">
        <v>4</v>
      </c>
      <c r="F1" s="36" t="s">
        <v>5</v>
      </c>
      <c r="G1" s="39" t="s">
        <v>6</v>
      </c>
      <c r="H1" s="42" t="s">
        <v>7</v>
      </c>
      <c r="I1" s="45" t="s">
        <v>8</v>
      </c>
      <c r="J1" s="48" t="s">
        <v>9</v>
      </c>
      <c r="K1" s="51" t="s">
        <v>41</v>
      </c>
      <c r="L1" s="55" t="s">
        <v>45</v>
      </c>
      <c r="M1" s="56" t="s">
        <v>47</v>
      </c>
      <c r="N1" s="59" t="s">
        <v>48</v>
      </c>
      <c r="O1" s="62" t="s">
        <v>49</v>
      </c>
      <c r="P1" s="63" t="s">
        <v>46</v>
      </c>
      <c r="Q1" s="66" t="s">
        <v>50</v>
      </c>
      <c r="R1" s="54" t="s">
        <v>51</v>
      </c>
      <c r="S1" s="55" t="s">
        <v>52</v>
      </c>
      <c r="T1" s="69" t="s">
        <v>76</v>
      </c>
      <c r="U1" s="70" t="s">
        <v>77</v>
      </c>
      <c r="V1" s="71" t="s">
        <v>78</v>
      </c>
    </row>
    <row r="2" spans="1:29" ht="19.899999999999999" customHeight="1" thickTop="1" x14ac:dyDescent="0.2">
      <c r="A2" s="22">
        <f ca="1">DATE(YEAR(TODAY())-1,12,25)</f>
        <v>44920</v>
      </c>
      <c r="B2" s="25" t="str">
        <f ca="1">CHOOSE(MONTH(A2),"Jan","Feb","Mar","Apr","May","Jun","Jul","Aug","Sep","Oct","Nov","Dec")</f>
        <v>Dec</v>
      </c>
      <c r="C2" s="28" t="s">
        <v>10</v>
      </c>
      <c r="D2" s="31" t="s">
        <v>11</v>
      </c>
      <c r="E2" s="34" t="s">
        <v>12</v>
      </c>
      <c r="F2" s="37" t="s">
        <v>13</v>
      </c>
      <c r="G2" s="40" t="s">
        <v>14</v>
      </c>
      <c r="H2" s="43" t="s">
        <v>15</v>
      </c>
      <c r="I2" s="46">
        <v>69</v>
      </c>
      <c r="J2" s="49">
        <v>27040</v>
      </c>
      <c r="K2" s="52" t="str">
        <f>SUBSTITUTE(G2,"Arthur","Ese")</f>
        <v>Ese</v>
      </c>
      <c r="L2" s="31" t="str" cm="1">
        <f t="array" ref="L2:L15">_xlfn.UNIQUE(New_Salesperson)</f>
        <v>Ese</v>
      </c>
      <c r="M2" s="57">
        <f t="shared" ref="M2:M15" si="0">SUMIF(New_Salesperson,L2,Sales_Price)</f>
        <v>1387549</v>
      </c>
      <c r="N2" s="60">
        <f t="shared" ref="N2:N15" si="1">AVERAGEIF(New_Salesperson,L2,Sales_Price)</f>
        <v>24342.964912280702</v>
      </c>
      <c r="O2" s="40">
        <f t="shared" ref="O2:O15" si="2">COUNTIF(New_Salesperson,L2)</f>
        <v>57</v>
      </c>
      <c r="P2" s="64" t="str" cm="1">
        <f t="array" ref="P2:P4">_xlfn.UNIQUE(Store)</f>
        <v>Rio de Janeiro</v>
      </c>
      <c r="Q2" s="49">
        <f>SUMIF(Store,P2,Sales_Price)</f>
        <v>4703046</v>
      </c>
      <c r="R2" s="67">
        <f>AVERAGEIF(Store,P2,Sales_Price)</f>
        <v>24368.113989637306</v>
      </c>
      <c r="S2" s="31">
        <f>COUNTIF(Store,P2)</f>
        <v>193</v>
      </c>
      <c r="T2" s="34" t="str" cm="1">
        <f t="array" ref="T2:T4">_xlfn.UNIQUE(E2:E397)</f>
        <v>Toyota</v>
      </c>
      <c r="U2" s="37" t="str" cm="1">
        <f t="array" ref="U2:U8">_xlfn.UNIQUE(Model)</f>
        <v>Camry</v>
      </c>
      <c r="V2" s="72">
        <f t="shared" ref="V2:V8" si="3">COUNTIF(Model,U2)</f>
        <v>76</v>
      </c>
    </row>
    <row r="3" spans="1:29" ht="19.899999999999999" customHeight="1" x14ac:dyDescent="0.2">
      <c r="A3" s="23">
        <f ca="1">DATE(YEAR(TODAY())-1,7,15)</f>
        <v>44757</v>
      </c>
      <c r="B3" s="26" t="str">
        <f t="shared" ref="B3:B66" ca="1" si="4">CHOOSE(MONTH(A3),"Jan","Feb","Mar","Apr","May","Jun","Jul","Aug","Sep","Oct","Nov","Dec")</f>
        <v>Jul</v>
      </c>
      <c r="C3" s="29" t="s">
        <v>10</v>
      </c>
      <c r="D3" s="32" t="s">
        <v>11</v>
      </c>
      <c r="E3" s="35" t="s">
        <v>16</v>
      </c>
      <c r="F3" s="38" t="s">
        <v>17</v>
      </c>
      <c r="G3" s="41" t="s">
        <v>18</v>
      </c>
      <c r="H3" s="44" t="s">
        <v>15</v>
      </c>
      <c r="I3" s="47">
        <v>32</v>
      </c>
      <c r="J3" s="50">
        <v>20122</v>
      </c>
      <c r="K3" s="53" t="str">
        <f t="shared" ref="K3:K66" si="5">SUBSTITUTE(G3,"Arthur","Ese")</f>
        <v>Miguel</v>
      </c>
      <c r="L3" s="32" t="str">
        <v>Miguel</v>
      </c>
      <c r="M3" s="58">
        <f t="shared" si="0"/>
        <v>713400</v>
      </c>
      <c r="N3" s="61">
        <f t="shared" si="1"/>
        <v>25478.571428571428</v>
      </c>
      <c r="O3" s="41">
        <f t="shared" si="2"/>
        <v>28</v>
      </c>
      <c r="P3" s="65" t="str">
        <v>São Paulo</v>
      </c>
      <c r="Q3" s="50">
        <f>SUMIF(Store,P3,Sales_Price)</f>
        <v>3711035</v>
      </c>
      <c r="R3" s="68">
        <f>AVERAGEIF(Store,P3,Sales_Price)</f>
        <v>25245.136054421768</v>
      </c>
      <c r="S3" s="32">
        <f>COUNTIF(Store,P3)</f>
        <v>147</v>
      </c>
      <c r="T3" s="35" t="str">
        <v>Honda</v>
      </c>
      <c r="U3" s="38" t="str">
        <v>Civic</v>
      </c>
      <c r="V3" s="73">
        <f t="shared" si="3"/>
        <v>63</v>
      </c>
    </row>
    <row r="4" spans="1:29" ht="19.899999999999999" customHeight="1" x14ac:dyDescent="0.2">
      <c r="A4" s="23">
        <f ca="1">DATE(YEAR(TODAY())-1,4,14)</f>
        <v>44665</v>
      </c>
      <c r="B4" s="26" t="str">
        <f t="shared" ca="1" si="4"/>
        <v>Apr</v>
      </c>
      <c r="C4" s="29" t="s">
        <v>19</v>
      </c>
      <c r="D4" s="32" t="s">
        <v>11</v>
      </c>
      <c r="E4" s="35" t="s">
        <v>16</v>
      </c>
      <c r="F4" s="38" t="s">
        <v>20</v>
      </c>
      <c r="G4" s="41" t="s">
        <v>21</v>
      </c>
      <c r="H4" s="44" t="s">
        <v>22</v>
      </c>
      <c r="I4" s="47">
        <v>74</v>
      </c>
      <c r="J4" s="50">
        <v>28612</v>
      </c>
      <c r="K4" s="53" t="str">
        <f t="shared" si="5"/>
        <v>Helena</v>
      </c>
      <c r="L4" s="32" t="str">
        <v>Helena</v>
      </c>
      <c r="M4" s="58">
        <f t="shared" si="0"/>
        <v>1758710</v>
      </c>
      <c r="N4" s="61">
        <f t="shared" si="1"/>
        <v>25124.428571428572</v>
      </c>
      <c r="O4" s="41">
        <f t="shared" si="2"/>
        <v>70</v>
      </c>
      <c r="P4" s="65" t="str">
        <v>Brasília</v>
      </c>
      <c r="Q4" s="50">
        <f>SUMIF(Store,P4,Sales_Price)</f>
        <v>1442532</v>
      </c>
      <c r="R4" s="68">
        <f>AVERAGEIF(Store,P4,Sales_Price)</f>
        <v>25759.5</v>
      </c>
      <c r="S4" s="32">
        <f>COUNTIF(Store,P4)</f>
        <v>56</v>
      </c>
      <c r="T4" s="35" t="str">
        <v>Ford</v>
      </c>
      <c r="U4" s="38" t="str">
        <v>CR-V</v>
      </c>
      <c r="V4" s="73">
        <f t="shared" si="3"/>
        <v>60</v>
      </c>
      <c r="AC4" s="1" t="s">
        <v>71</v>
      </c>
    </row>
    <row r="5" spans="1:29" ht="19.899999999999999" customHeight="1" x14ac:dyDescent="0.2">
      <c r="A5" s="23">
        <f ca="1">DATE(YEAR(TODAY())-1,9,7)</f>
        <v>44811</v>
      </c>
      <c r="B5" s="26" t="str">
        <f t="shared" ca="1" si="4"/>
        <v>Sep</v>
      </c>
      <c r="C5" s="29" t="s">
        <v>19</v>
      </c>
      <c r="D5" s="32" t="s">
        <v>11</v>
      </c>
      <c r="E5" s="35" t="s">
        <v>23</v>
      </c>
      <c r="F5" s="38" t="s">
        <v>24</v>
      </c>
      <c r="G5" s="41" t="s">
        <v>25</v>
      </c>
      <c r="H5" s="44" t="s">
        <v>22</v>
      </c>
      <c r="I5" s="47">
        <v>36</v>
      </c>
      <c r="J5" s="50">
        <v>29695</v>
      </c>
      <c r="K5" s="53" t="str">
        <f t="shared" si="5"/>
        <v>Bill</v>
      </c>
      <c r="L5" s="32" t="str">
        <v>Bill</v>
      </c>
      <c r="M5" s="58">
        <f t="shared" si="0"/>
        <v>873163</v>
      </c>
      <c r="N5" s="61">
        <f t="shared" si="1"/>
        <v>24947.514285714286</v>
      </c>
      <c r="O5" s="41">
        <f t="shared" si="2"/>
        <v>35</v>
      </c>
      <c r="P5" s="20"/>
      <c r="Q5" s="20"/>
      <c r="R5" s="20"/>
      <c r="S5" s="20"/>
      <c r="T5" s="20"/>
      <c r="U5" s="38" t="str">
        <v>Explorer</v>
      </c>
      <c r="V5" s="73">
        <f t="shared" si="3"/>
        <v>37</v>
      </c>
    </row>
    <row r="6" spans="1:29" ht="19.899999999999999" customHeight="1" x14ac:dyDescent="0.2">
      <c r="A6" s="23">
        <f ca="1">DATE(YEAR(TODAY())-1,12,4)</f>
        <v>44899</v>
      </c>
      <c r="B6" s="26" t="str">
        <f t="shared" ca="1" si="4"/>
        <v>Dec</v>
      </c>
      <c r="C6" s="29" t="s">
        <v>10</v>
      </c>
      <c r="D6" s="32" t="s">
        <v>11</v>
      </c>
      <c r="E6" s="35" t="s">
        <v>12</v>
      </c>
      <c r="F6" s="38" t="s">
        <v>26</v>
      </c>
      <c r="G6" s="41" t="s">
        <v>27</v>
      </c>
      <c r="H6" s="44" t="s">
        <v>15</v>
      </c>
      <c r="I6" s="47">
        <v>70</v>
      </c>
      <c r="J6" s="50">
        <v>26853</v>
      </c>
      <c r="K6" s="53" t="str">
        <f t="shared" si="5"/>
        <v>Harry</v>
      </c>
      <c r="L6" s="32" t="str">
        <v>Harry</v>
      </c>
      <c r="M6" s="58">
        <f t="shared" si="0"/>
        <v>1093389</v>
      </c>
      <c r="N6" s="61">
        <f t="shared" si="1"/>
        <v>24297.533333333333</v>
      </c>
      <c r="O6" s="41">
        <f t="shared" si="2"/>
        <v>45</v>
      </c>
      <c r="P6" s="20"/>
      <c r="Q6" s="20"/>
      <c r="R6" s="20"/>
      <c r="S6" s="20"/>
      <c r="T6" s="20"/>
      <c r="U6" s="38" t="str">
        <v>Avalon</v>
      </c>
      <c r="V6" s="73">
        <f t="shared" si="3"/>
        <v>58</v>
      </c>
    </row>
    <row r="7" spans="1:29" ht="19.899999999999999" customHeight="1" x14ac:dyDescent="0.2">
      <c r="A7" s="23">
        <f ca="1">DATE(YEAR(TODAY())-1,6,8)</f>
        <v>44720</v>
      </c>
      <c r="B7" s="26" t="str">
        <f t="shared" ca="1" si="4"/>
        <v>Jun</v>
      </c>
      <c r="C7" s="29" t="s">
        <v>19</v>
      </c>
      <c r="D7" s="32" t="s">
        <v>11</v>
      </c>
      <c r="E7" s="35" t="s">
        <v>12</v>
      </c>
      <c r="F7" s="38" t="s">
        <v>13</v>
      </c>
      <c r="G7" s="41" t="s">
        <v>21</v>
      </c>
      <c r="H7" s="44" t="s">
        <v>15</v>
      </c>
      <c r="I7" s="47">
        <v>68</v>
      </c>
      <c r="J7" s="50">
        <v>24653</v>
      </c>
      <c r="K7" s="53" t="str">
        <f t="shared" si="5"/>
        <v>Helena</v>
      </c>
      <c r="L7" s="32" t="str">
        <v>Debbie</v>
      </c>
      <c r="M7" s="58">
        <f t="shared" si="0"/>
        <v>264596</v>
      </c>
      <c r="N7" s="61">
        <f t="shared" si="1"/>
        <v>26459.599999999999</v>
      </c>
      <c r="O7" s="41">
        <f t="shared" si="2"/>
        <v>10</v>
      </c>
      <c r="P7" s="20"/>
      <c r="Q7" s="20"/>
      <c r="R7" s="20"/>
      <c r="S7" s="20"/>
      <c r="T7" s="20"/>
      <c r="U7" s="38" t="str">
        <v>Odyssey</v>
      </c>
      <c r="V7" s="73">
        <f t="shared" si="3"/>
        <v>66</v>
      </c>
    </row>
    <row r="8" spans="1:29" ht="19.899999999999999" customHeight="1" x14ac:dyDescent="0.2">
      <c r="A8" s="23">
        <f ca="1">DATE(YEAR(TODAY())-1,3,20)</f>
        <v>44640</v>
      </c>
      <c r="B8" s="26" t="str">
        <f t="shared" ca="1" si="4"/>
        <v>Mar</v>
      </c>
      <c r="C8" s="29" t="s">
        <v>10</v>
      </c>
      <c r="D8" s="32" t="s">
        <v>11</v>
      </c>
      <c r="E8" s="35" t="s">
        <v>12</v>
      </c>
      <c r="F8" s="38" t="s">
        <v>26</v>
      </c>
      <c r="G8" s="41" t="s">
        <v>27</v>
      </c>
      <c r="H8" s="44" t="s">
        <v>22</v>
      </c>
      <c r="I8" s="47">
        <v>75</v>
      </c>
      <c r="J8" s="50">
        <v>25247</v>
      </c>
      <c r="K8" s="53" t="str">
        <f t="shared" si="5"/>
        <v>Harry</v>
      </c>
      <c r="L8" s="32" t="str">
        <v>Laura</v>
      </c>
      <c r="M8" s="58">
        <f t="shared" si="0"/>
        <v>1315079</v>
      </c>
      <c r="N8" s="61">
        <f t="shared" si="1"/>
        <v>24353.314814814814</v>
      </c>
      <c r="O8" s="41">
        <f t="shared" si="2"/>
        <v>54</v>
      </c>
      <c r="P8" s="20"/>
      <c r="Q8" s="20"/>
      <c r="R8" s="20"/>
      <c r="S8" s="20"/>
      <c r="T8" s="20"/>
      <c r="U8" s="38" t="str">
        <v>Escape</v>
      </c>
      <c r="V8" s="73">
        <f t="shared" si="3"/>
        <v>36</v>
      </c>
    </row>
    <row r="9" spans="1:29" ht="19.899999999999999" customHeight="1" x14ac:dyDescent="0.2">
      <c r="A9" s="23">
        <f ca="1">DATE(YEAR(TODAY())-1,8,4)</f>
        <v>44777</v>
      </c>
      <c r="B9" s="26" t="str">
        <f t="shared" ca="1" si="4"/>
        <v>Aug</v>
      </c>
      <c r="C9" s="29" t="s">
        <v>28</v>
      </c>
      <c r="D9" s="32" t="s">
        <v>11</v>
      </c>
      <c r="E9" s="35" t="s">
        <v>16</v>
      </c>
      <c r="F9" s="38" t="s">
        <v>20</v>
      </c>
      <c r="G9" s="41" t="s">
        <v>29</v>
      </c>
      <c r="H9" s="44" t="s">
        <v>22</v>
      </c>
      <c r="I9" s="47">
        <v>28</v>
      </c>
      <c r="J9" s="50">
        <v>29328</v>
      </c>
      <c r="K9" s="53" t="str">
        <f t="shared" si="5"/>
        <v>Debbie</v>
      </c>
      <c r="L9" s="32" t="str">
        <v>Richard</v>
      </c>
      <c r="M9" s="58">
        <f t="shared" si="0"/>
        <v>577710</v>
      </c>
      <c r="N9" s="61">
        <f t="shared" si="1"/>
        <v>26259.545454545456</v>
      </c>
      <c r="O9" s="41">
        <f t="shared" si="2"/>
        <v>22</v>
      </c>
      <c r="P9" s="20"/>
      <c r="Q9" s="20"/>
      <c r="R9" s="20"/>
      <c r="S9" s="20"/>
      <c r="T9" s="20"/>
      <c r="U9" s="20"/>
      <c r="V9" s="20"/>
    </row>
    <row r="10" spans="1:29" ht="19.899999999999999" customHeight="1" x14ac:dyDescent="0.2">
      <c r="A10" s="23">
        <f ca="1">DATE(YEAR(TODAY())-1,11,12)</f>
        <v>44877</v>
      </c>
      <c r="B10" s="26" t="str">
        <f t="shared" ca="1" si="4"/>
        <v>Nov</v>
      </c>
      <c r="C10" s="29" t="s">
        <v>10</v>
      </c>
      <c r="D10" s="32" t="s">
        <v>11</v>
      </c>
      <c r="E10" s="35" t="s">
        <v>16</v>
      </c>
      <c r="F10" s="38" t="s">
        <v>30</v>
      </c>
      <c r="G10" s="41" t="s">
        <v>31</v>
      </c>
      <c r="H10" s="44" t="s">
        <v>22</v>
      </c>
      <c r="I10" s="47">
        <v>34</v>
      </c>
      <c r="J10" s="50">
        <v>32094</v>
      </c>
      <c r="K10" s="53" t="str">
        <f t="shared" si="5"/>
        <v>Laura</v>
      </c>
      <c r="L10" s="32" t="str">
        <v>Mary</v>
      </c>
      <c r="M10" s="58">
        <f t="shared" si="0"/>
        <v>418916</v>
      </c>
      <c r="N10" s="61">
        <f t="shared" si="1"/>
        <v>23273.111111111109</v>
      </c>
      <c r="O10" s="41">
        <f t="shared" si="2"/>
        <v>18</v>
      </c>
      <c r="P10" s="20"/>
      <c r="Q10" s="20"/>
      <c r="R10" s="20"/>
      <c r="S10" s="20"/>
      <c r="T10" s="20"/>
      <c r="U10" s="20"/>
      <c r="V10" s="20"/>
    </row>
    <row r="11" spans="1:29" ht="19.899999999999999" customHeight="1" x14ac:dyDescent="0.2">
      <c r="A11" s="23">
        <f ca="1">DATE(YEAR(TODAY())-1,11,7)</f>
        <v>44872</v>
      </c>
      <c r="B11" s="26" t="str">
        <f t="shared" ca="1" si="4"/>
        <v>Nov</v>
      </c>
      <c r="C11" s="29" t="s">
        <v>10</v>
      </c>
      <c r="D11" s="32" t="s">
        <v>11</v>
      </c>
      <c r="E11" s="35" t="s">
        <v>12</v>
      </c>
      <c r="F11" s="38" t="s">
        <v>13</v>
      </c>
      <c r="G11" s="41" t="s">
        <v>18</v>
      </c>
      <c r="H11" s="44" t="s">
        <v>15</v>
      </c>
      <c r="I11" s="47">
        <v>39</v>
      </c>
      <c r="J11" s="50">
        <v>29206</v>
      </c>
      <c r="K11" s="53" t="str">
        <f t="shared" si="5"/>
        <v>Miguel</v>
      </c>
      <c r="L11" s="32" t="str">
        <v>Sarah</v>
      </c>
      <c r="M11" s="58">
        <f t="shared" si="0"/>
        <v>414940</v>
      </c>
      <c r="N11" s="61">
        <f t="shared" si="1"/>
        <v>25933.75</v>
      </c>
      <c r="O11" s="41">
        <f t="shared" si="2"/>
        <v>16</v>
      </c>
      <c r="P11" s="20"/>
      <c r="Q11" s="20"/>
      <c r="R11" s="20"/>
      <c r="S11" s="20"/>
      <c r="T11" s="20"/>
      <c r="U11" s="20"/>
      <c r="V11" s="20"/>
    </row>
    <row r="12" spans="1:29" ht="19.899999999999999" customHeight="1" x14ac:dyDescent="0.2">
      <c r="A12" s="23">
        <f ca="1">DATE(YEAR(TODAY())-1,11,2)</f>
        <v>44867</v>
      </c>
      <c r="B12" s="26" t="str">
        <f t="shared" ca="1" si="4"/>
        <v>Nov</v>
      </c>
      <c r="C12" s="29" t="s">
        <v>10</v>
      </c>
      <c r="D12" s="32" t="s">
        <v>11</v>
      </c>
      <c r="E12" s="35" t="s">
        <v>12</v>
      </c>
      <c r="F12" s="38" t="s">
        <v>26</v>
      </c>
      <c r="G12" s="41" t="s">
        <v>14</v>
      </c>
      <c r="H12" s="44" t="s">
        <v>22</v>
      </c>
      <c r="I12" s="47">
        <v>27</v>
      </c>
      <c r="J12" s="50">
        <v>27003</v>
      </c>
      <c r="K12" s="53" t="str">
        <f t="shared" si="5"/>
        <v>Ese</v>
      </c>
      <c r="L12" s="32" t="str">
        <v>Jill</v>
      </c>
      <c r="M12" s="58">
        <f t="shared" si="0"/>
        <v>274731</v>
      </c>
      <c r="N12" s="61">
        <f t="shared" si="1"/>
        <v>24975.545454545456</v>
      </c>
      <c r="O12" s="41">
        <f t="shared" si="2"/>
        <v>11</v>
      </c>
      <c r="P12" s="20"/>
      <c r="Q12" s="20"/>
      <c r="R12" s="20"/>
      <c r="S12" s="20"/>
      <c r="T12" s="20"/>
      <c r="U12" s="20"/>
      <c r="V12" s="20"/>
    </row>
    <row r="13" spans="1:29" ht="19.899999999999999" customHeight="1" x14ac:dyDescent="0.2">
      <c r="A13" s="23">
        <f ca="1">DATE(YEAR(TODAY())-1,12,24)</f>
        <v>44919</v>
      </c>
      <c r="B13" s="26" t="str">
        <f t="shared" ca="1" si="4"/>
        <v>Dec</v>
      </c>
      <c r="C13" s="29" t="s">
        <v>19</v>
      </c>
      <c r="D13" s="32" t="s">
        <v>11</v>
      </c>
      <c r="E13" s="35" t="s">
        <v>12</v>
      </c>
      <c r="F13" s="38" t="s">
        <v>13</v>
      </c>
      <c r="G13" s="41" t="s">
        <v>32</v>
      </c>
      <c r="H13" s="44" t="s">
        <v>22</v>
      </c>
      <c r="I13" s="47">
        <v>64</v>
      </c>
      <c r="J13" s="50">
        <v>26659</v>
      </c>
      <c r="K13" s="53" t="str">
        <f t="shared" si="5"/>
        <v>Richard</v>
      </c>
      <c r="L13" s="32" t="str">
        <v>Larry</v>
      </c>
      <c r="M13" s="58">
        <f t="shared" si="0"/>
        <v>304558</v>
      </c>
      <c r="N13" s="61">
        <f t="shared" si="1"/>
        <v>25379.833333333332</v>
      </c>
      <c r="O13" s="41">
        <f t="shared" si="2"/>
        <v>12</v>
      </c>
      <c r="P13" s="20"/>
      <c r="Q13" s="20"/>
      <c r="R13" s="20"/>
      <c r="S13" s="20"/>
      <c r="T13" s="20"/>
      <c r="U13" s="20"/>
      <c r="V13" s="20"/>
    </row>
    <row r="14" spans="1:29" ht="19.899999999999999" customHeight="1" x14ac:dyDescent="0.2">
      <c r="A14" s="23">
        <f ca="1">DATE(YEAR(TODAY())-1,4,17)</f>
        <v>44668</v>
      </c>
      <c r="B14" s="26" t="str">
        <f t="shared" ca="1" si="4"/>
        <v>Apr</v>
      </c>
      <c r="C14" s="29" t="s">
        <v>10</v>
      </c>
      <c r="D14" s="32" t="s">
        <v>11</v>
      </c>
      <c r="E14" s="35" t="s">
        <v>16</v>
      </c>
      <c r="F14" s="38" t="s">
        <v>20</v>
      </c>
      <c r="G14" s="41" t="s">
        <v>18</v>
      </c>
      <c r="H14" s="44" t="s">
        <v>15</v>
      </c>
      <c r="I14" s="47">
        <v>34</v>
      </c>
      <c r="J14" s="50">
        <v>29619</v>
      </c>
      <c r="K14" s="53" t="str">
        <f t="shared" si="5"/>
        <v>Miguel</v>
      </c>
      <c r="L14" s="32" t="str">
        <v>Lou</v>
      </c>
      <c r="M14" s="58">
        <f t="shared" si="0"/>
        <v>285596</v>
      </c>
      <c r="N14" s="61">
        <f t="shared" si="1"/>
        <v>25963.272727272728</v>
      </c>
      <c r="O14" s="41">
        <f t="shared" si="2"/>
        <v>11</v>
      </c>
      <c r="P14" s="20"/>
      <c r="Q14" s="20"/>
      <c r="R14" s="20"/>
      <c r="S14" s="20"/>
      <c r="T14" s="20"/>
      <c r="U14" s="20"/>
      <c r="V14" s="20"/>
    </row>
    <row r="15" spans="1:29" ht="19.899999999999999" customHeight="1" x14ac:dyDescent="0.2">
      <c r="A15" s="23">
        <f ca="1">DATE(YEAR(TODAY())-1,6,11)</f>
        <v>44723</v>
      </c>
      <c r="B15" s="26" t="str">
        <f t="shared" ca="1" si="4"/>
        <v>Jun</v>
      </c>
      <c r="C15" s="29" t="s">
        <v>10</v>
      </c>
      <c r="D15" s="32" t="s">
        <v>11</v>
      </c>
      <c r="E15" s="35" t="s">
        <v>12</v>
      </c>
      <c r="F15" s="38" t="s">
        <v>13</v>
      </c>
      <c r="G15" s="41" t="s">
        <v>27</v>
      </c>
      <c r="H15" s="44" t="s">
        <v>22</v>
      </c>
      <c r="I15" s="47">
        <v>59</v>
      </c>
      <c r="J15" s="50">
        <v>29299</v>
      </c>
      <c r="K15" s="53" t="str">
        <f t="shared" si="5"/>
        <v>Harry</v>
      </c>
      <c r="L15" s="32" t="str">
        <v>Tina</v>
      </c>
      <c r="M15" s="58">
        <f t="shared" si="0"/>
        <v>174276</v>
      </c>
      <c r="N15" s="61">
        <f t="shared" si="1"/>
        <v>24896.571428571428</v>
      </c>
      <c r="O15" s="41">
        <f t="shared" si="2"/>
        <v>7</v>
      </c>
      <c r="P15" s="20"/>
      <c r="Q15" s="20"/>
      <c r="R15" s="20"/>
      <c r="S15" s="20"/>
      <c r="T15" s="20"/>
      <c r="U15" s="20"/>
      <c r="V15" s="20"/>
    </row>
    <row r="16" spans="1:29" ht="19.899999999999999" customHeight="1" x14ac:dyDescent="0.2">
      <c r="A16" s="23">
        <f ca="1">DATE(YEAR(TODAY())-1,2,28)</f>
        <v>44620</v>
      </c>
      <c r="B16" s="26" t="str">
        <f t="shared" ca="1" si="4"/>
        <v>Feb</v>
      </c>
      <c r="C16" s="29" t="s">
        <v>19</v>
      </c>
      <c r="D16" s="32" t="s">
        <v>33</v>
      </c>
      <c r="E16" s="35" t="s">
        <v>16</v>
      </c>
      <c r="F16" s="38" t="s">
        <v>20</v>
      </c>
      <c r="G16" s="41" t="s">
        <v>25</v>
      </c>
      <c r="H16" s="44" t="s">
        <v>22</v>
      </c>
      <c r="I16" s="47">
        <v>47</v>
      </c>
      <c r="J16" s="50">
        <v>16370</v>
      </c>
      <c r="K16" s="53" t="str">
        <f t="shared" si="5"/>
        <v>Bill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ht="19.899999999999999" customHeight="1" x14ac:dyDescent="0.2">
      <c r="A17" s="23">
        <f ca="1">DATE(YEAR(TODAY())-1,3,1)</f>
        <v>44621</v>
      </c>
      <c r="B17" s="26" t="str">
        <f t="shared" ca="1" si="4"/>
        <v>Mar</v>
      </c>
      <c r="C17" s="29" t="s">
        <v>10</v>
      </c>
      <c r="D17" s="32" t="s">
        <v>11</v>
      </c>
      <c r="E17" s="35" t="s">
        <v>16</v>
      </c>
      <c r="F17" s="38" t="s">
        <v>30</v>
      </c>
      <c r="G17" s="41" t="s">
        <v>34</v>
      </c>
      <c r="H17" s="44" t="s">
        <v>15</v>
      </c>
      <c r="I17" s="47">
        <v>28</v>
      </c>
      <c r="J17" s="50">
        <v>33102</v>
      </c>
      <c r="K17" s="53" t="str">
        <f t="shared" si="5"/>
        <v>Mary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ht="19.899999999999999" customHeight="1" x14ac:dyDescent="0.2">
      <c r="A18" s="23">
        <f ca="1">DATE(YEAR(TODAY())-1,12,4)</f>
        <v>44899</v>
      </c>
      <c r="B18" s="26" t="str">
        <f t="shared" ca="1" si="4"/>
        <v>Dec</v>
      </c>
      <c r="C18" s="29" t="s">
        <v>10</v>
      </c>
      <c r="D18" s="32" t="s">
        <v>33</v>
      </c>
      <c r="E18" s="35" t="s">
        <v>16</v>
      </c>
      <c r="F18" s="38" t="s">
        <v>20</v>
      </c>
      <c r="G18" s="41" t="s">
        <v>18</v>
      </c>
      <c r="H18" s="44" t="s">
        <v>22</v>
      </c>
      <c r="I18" s="47">
        <v>39</v>
      </c>
      <c r="J18" s="50">
        <v>13576</v>
      </c>
      <c r="K18" s="53" t="str">
        <f t="shared" si="5"/>
        <v>Miguel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 ht="19.899999999999999" customHeight="1" x14ac:dyDescent="0.2">
      <c r="A19" s="23">
        <f ca="1">DATE(YEAR(TODAY())-1,2,1)</f>
        <v>44593</v>
      </c>
      <c r="B19" s="26" t="str">
        <f t="shared" ca="1" si="4"/>
        <v>Feb</v>
      </c>
      <c r="C19" s="29" t="s">
        <v>10</v>
      </c>
      <c r="D19" s="32" t="s">
        <v>11</v>
      </c>
      <c r="E19" s="35" t="s">
        <v>16</v>
      </c>
      <c r="F19" s="38" t="s">
        <v>20</v>
      </c>
      <c r="G19" s="41" t="s">
        <v>34</v>
      </c>
      <c r="H19" s="44" t="s">
        <v>22</v>
      </c>
      <c r="I19" s="47">
        <v>71</v>
      </c>
      <c r="J19" s="50">
        <v>26318</v>
      </c>
      <c r="K19" s="53" t="str">
        <f t="shared" si="5"/>
        <v>Mary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19.899999999999999" customHeight="1" x14ac:dyDescent="0.2">
      <c r="A20" s="23">
        <f ca="1">DATE(YEAR(TODAY())-1,10,11)</f>
        <v>44845</v>
      </c>
      <c r="B20" s="26" t="str">
        <f t="shared" ca="1" si="4"/>
        <v>Oct</v>
      </c>
      <c r="C20" s="29" t="s">
        <v>19</v>
      </c>
      <c r="D20" s="32" t="s">
        <v>11</v>
      </c>
      <c r="E20" s="35" t="s">
        <v>12</v>
      </c>
      <c r="F20" s="38" t="s">
        <v>13</v>
      </c>
      <c r="G20" s="41" t="s">
        <v>35</v>
      </c>
      <c r="H20" s="44" t="s">
        <v>22</v>
      </c>
      <c r="I20" s="47">
        <v>27</v>
      </c>
      <c r="J20" s="50">
        <v>28728</v>
      </c>
      <c r="K20" s="53" t="str">
        <f t="shared" si="5"/>
        <v>Sarah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22" ht="19.899999999999999" customHeight="1" x14ac:dyDescent="0.2">
      <c r="A21" s="23">
        <f ca="1">DATE(YEAR(TODAY())-1,9,5)</f>
        <v>44809</v>
      </c>
      <c r="B21" s="26" t="str">
        <f t="shared" ca="1" si="4"/>
        <v>Sep</v>
      </c>
      <c r="C21" s="29" t="s">
        <v>10</v>
      </c>
      <c r="D21" s="32" t="s">
        <v>11</v>
      </c>
      <c r="E21" s="35" t="s">
        <v>12</v>
      </c>
      <c r="F21" s="38" t="s">
        <v>13</v>
      </c>
      <c r="G21" s="41" t="s">
        <v>18</v>
      </c>
      <c r="H21" s="44" t="s">
        <v>15</v>
      </c>
      <c r="I21" s="47">
        <v>46</v>
      </c>
      <c r="J21" s="50">
        <v>25524</v>
      </c>
      <c r="K21" s="53" t="str">
        <f t="shared" si="5"/>
        <v>Miguel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 ht="19.899999999999999" customHeight="1" x14ac:dyDescent="0.2">
      <c r="A22" s="23">
        <f ca="1">DATE(YEAR(TODAY())-1,9,24)</f>
        <v>44828</v>
      </c>
      <c r="B22" s="26" t="str">
        <f t="shared" ca="1" si="4"/>
        <v>Sep</v>
      </c>
      <c r="C22" s="29" t="s">
        <v>19</v>
      </c>
      <c r="D22" s="32" t="s">
        <v>11</v>
      </c>
      <c r="E22" s="35" t="s">
        <v>23</v>
      </c>
      <c r="F22" s="38" t="s">
        <v>36</v>
      </c>
      <c r="G22" s="41" t="s">
        <v>21</v>
      </c>
      <c r="H22" s="44" t="s">
        <v>15</v>
      </c>
      <c r="I22" s="47">
        <v>69</v>
      </c>
      <c r="J22" s="50">
        <v>27277</v>
      </c>
      <c r="K22" s="53" t="str">
        <f t="shared" si="5"/>
        <v>Helena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 ht="19.899999999999999" customHeight="1" x14ac:dyDescent="0.2">
      <c r="A23" s="23">
        <f ca="1">DATE(YEAR(TODAY())-1,1,15)</f>
        <v>44576</v>
      </c>
      <c r="B23" s="26" t="str">
        <f t="shared" ca="1" si="4"/>
        <v>Jan</v>
      </c>
      <c r="C23" s="29" t="s">
        <v>10</v>
      </c>
      <c r="D23" s="32" t="s">
        <v>11</v>
      </c>
      <c r="E23" s="35" t="s">
        <v>12</v>
      </c>
      <c r="F23" s="38" t="s">
        <v>13</v>
      </c>
      <c r="G23" s="41" t="s">
        <v>27</v>
      </c>
      <c r="H23" s="44" t="s">
        <v>22</v>
      </c>
      <c r="I23" s="47">
        <v>55</v>
      </c>
      <c r="J23" s="50">
        <v>28565</v>
      </c>
      <c r="K23" s="53" t="str">
        <f t="shared" si="5"/>
        <v>Harry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1:22" ht="19.899999999999999" customHeight="1" x14ac:dyDescent="0.2">
      <c r="A24" s="23">
        <f ca="1">DATE(YEAR(TODAY())-1,12,27)</f>
        <v>44922</v>
      </c>
      <c r="B24" s="26" t="str">
        <f t="shared" ca="1" si="4"/>
        <v>Dec</v>
      </c>
      <c r="C24" s="29" t="s">
        <v>28</v>
      </c>
      <c r="D24" s="32" t="s">
        <v>11</v>
      </c>
      <c r="E24" s="35" t="s">
        <v>16</v>
      </c>
      <c r="F24" s="38" t="s">
        <v>20</v>
      </c>
      <c r="G24" s="41" t="s">
        <v>37</v>
      </c>
      <c r="H24" s="44" t="s">
        <v>22</v>
      </c>
      <c r="I24" s="47">
        <v>34</v>
      </c>
      <c r="J24" s="50">
        <v>25184</v>
      </c>
      <c r="K24" s="53" t="str">
        <f t="shared" si="5"/>
        <v>Jill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 ht="19.899999999999999" customHeight="1" x14ac:dyDescent="0.2">
      <c r="A25" s="23">
        <f ca="1">DATE(YEAR(TODAY())-1,9,18)</f>
        <v>44822</v>
      </c>
      <c r="B25" s="26" t="str">
        <f t="shared" ca="1" si="4"/>
        <v>Sep</v>
      </c>
      <c r="C25" s="29" t="s">
        <v>10</v>
      </c>
      <c r="D25" s="32" t="s">
        <v>33</v>
      </c>
      <c r="E25" s="35" t="s">
        <v>16</v>
      </c>
      <c r="F25" s="38" t="s">
        <v>17</v>
      </c>
      <c r="G25" s="41" t="s">
        <v>27</v>
      </c>
      <c r="H25" s="44" t="s">
        <v>15</v>
      </c>
      <c r="I25" s="47">
        <v>47</v>
      </c>
      <c r="J25" s="50">
        <v>16267</v>
      </c>
      <c r="K25" s="53" t="str">
        <f t="shared" si="5"/>
        <v>Harry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19.899999999999999" customHeight="1" x14ac:dyDescent="0.2">
      <c r="A26" s="23">
        <f ca="1">DATE(YEAR(TODAY())-1,8,25)</f>
        <v>44798</v>
      </c>
      <c r="B26" s="26" t="str">
        <f t="shared" ca="1" si="4"/>
        <v>Aug</v>
      </c>
      <c r="C26" s="29" t="s">
        <v>28</v>
      </c>
      <c r="D26" s="32" t="s">
        <v>11</v>
      </c>
      <c r="E26" s="35" t="s">
        <v>23</v>
      </c>
      <c r="F26" s="38" t="s">
        <v>24</v>
      </c>
      <c r="G26" s="41" t="s">
        <v>21</v>
      </c>
      <c r="H26" s="44" t="s">
        <v>22</v>
      </c>
      <c r="I26" s="47">
        <v>68</v>
      </c>
      <c r="J26" s="50">
        <v>31305</v>
      </c>
      <c r="K26" s="53" t="str">
        <f t="shared" si="5"/>
        <v>Helena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pans="1:22" ht="19.899999999999999" customHeight="1" x14ac:dyDescent="0.2">
      <c r="A27" s="23">
        <f ca="1">DATE(YEAR(TODAY())-1,4,4)</f>
        <v>44655</v>
      </c>
      <c r="B27" s="26" t="str">
        <f t="shared" ca="1" si="4"/>
        <v>Apr</v>
      </c>
      <c r="C27" s="29" t="s">
        <v>19</v>
      </c>
      <c r="D27" s="32" t="s">
        <v>33</v>
      </c>
      <c r="E27" s="35" t="s">
        <v>23</v>
      </c>
      <c r="F27" s="38" t="s">
        <v>36</v>
      </c>
      <c r="G27" s="41" t="s">
        <v>21</v>
      </c>
      <c r="H27" s="44" t="s">
        <v>15</v>
      </c>
      <c r="I27" s="47">
        <v>60</v>
      </c>
      <c r="J27" s="50">
        <v>17951</v>
      </c>
      <c r="K27" s="53" t="str">
        <f t="shared" si="5"/>
        <v>Helena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spans="1:22" ht="19.899999999999999" customHeight="1" x14ac:dyDescent="0.2">
      <c r="A28" s="23">
        <f ca="1">DATE(YEAR(TODAY())-1,11,30)</f>
        <v>44895</v>
      </c>
      <c r="B28" s="26" t="str">
        <f t="shared" ca="1" si="4"/>
        <v>Nov</v>
      </c>
      <c r="C28" s="29" t="s">
        <v>19</v>
      </c>
      <c r="D28" s="32" t="s">
        <v>33</v>
      </c>
      <c r="E28" s="35" t="s">
        <v>16</v>
      </c>
      <c r="F28" s="38" t="s">
        <v>17</v>
      </c>
      <c r="G28" s="41" t="s">
        <v>25</v>
      </c>
      <c r="H28" s="44" t="s">
        <v>15</v>
      </c>
      <c r="I28" s="47">
        <v>32</v>
      </c>
      <c r="J28" s="50">
        <v>16847</v>
      </c>
      <c r="K28" s="53" t="str">
        <f t="shared" si="5"/>
        <v>Bill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pans="1:22" ht="19.899999999999999" customHeight="1" x14ac:dyDescent="0.2">
      <c r="A29" s="23">
        <f ca="1">DATE(YEAR(TODAY())-1,12,7)</f>
        <v>44902</v>
      </c>
      <c r="B29" s="26" t="str">
        <f t="shared" ca="1" si="4"/>
        <v>Dec</v>
      </c>
      <c r="C29" s="29" t="s">
        <v>19</v>
      </c>
      <c r="D29" s="32" t="s">
        <v>11</v>
      </c>
      <c r="E29" s="35" t="s">
        <v>12</v>
      </c>
      <c r="F29" s="38" t="s">
        <v>26</v>
      </c>
      <c r="G29" s="41" t="s">
        <v>21</v>
      </c>
      <c r="H29" s="44" t="s">
        <v>15</v>
      </c>
      <c r="I29" s="47">
        <v>39</v>
      </c>
      <c r="J29" s="50">
        <v>26823</v>
      </c>
      <c r="K29" s="53" t="str">
        <f t="shared" si="5"/>
        <v>Helena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22" ht="19.899999999999999" customHeight="1" x14ac:dyDescent="0.2">
      <c r="A30" s="23">
        <f ca="1">DATE(YEAR(TODAY())-1,4,4)</f>
        <v>44655</v>
      </c>
      <c r="B30" s="26" t="str">
        <f t="shared" ca="1" si="4"/>
        <v>Apr</v>
      </c>
      <c r="C30" s="29" t="s">
        <v>10</v>
      </c>
      <c r="D30" s="32" t="s">
        <v>11</v>
      </c>
      <c r="E30" s="35" t="s">
        <v>12</v>
      </c>
      <c r="F30" s="38" t="s">
        <v>13</v>
      </c>
      <c r="G30" s="41" t="s">
        <v>31</v>
      </c>
      <c r="H30" s="44" t="s">
        <v>22</v>
      </c>
      <c r="I30" s="47">
        <v>42</v>
      </c>
      <c r="J30" s="50">
        <v>27002</v>
      </c>
      <c r="K30" s="53" t="str">
        <f t="shared" si="5"/>
        <v>Laura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1:22" ht="19.899999999999999" customHeight="1" x14ac:dyDescent="0.2">
      <c r="A31" s="23">
        <f ca="1">DATE(YEAR(TODAY())-1,11,21)</f>
        <v>44886</v>
      </c>
      <c r="B31" s="26" t="str">
        <f t="shared" ca="1" si="4"/>
        <v>Nov</v>
      </c>
      <c r="C31" s="29" t="s">
        <v>10</v>
      </c>
      <c r="D31" s="32" t="s">
        <v>33</v>
      </c>
      <c r="E31" s="35" t="s">
        <v>16</v>
      </c>
      <c r="F31" s="38" t="s">
        <v>17</v>
      </c>
      <c r="G31" s="41" t="s">
        <v>14</v>
      </c>
      <c r="H31" s="44" t="s">
        <v>15</v>
      </c>
      <c r="I31" s="47">
        <v>51</v>
      </c>
      <c r="J31" s="50">
        <v>19826</v>
      </c>
      <c r="K31" s="53" t="str">
        <f t="shared" si="5"/>
        <v>Ese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1:22" ht="19.899999999999999" customHeight="1" x14ac:dyDescent="0.2">
      <c r="A32" s="23">
        <f ca="1">DATE(YEAR(TODAY())-1,9,6)</f>
        <v>44810</v>
      </c>
      <c r="B32" s="26" t="str">
        <f t="shared" ca="1" si="4"/>
        <v>Sep</v>
      </c>
      <c r="C32" s="29" t="s">
        <v>19</v>
      </c>
      <c r="D32" s="32" t="s">
        <v>11</v>
      </c>
      <c r="E32" s="35" t="s">
        <v>12</v>
      </c>
      <c r="F32" s="38" t="s">
        <v>26</v>
      </c>
      <c r="G32" s="41" t="s">
        <v>21</v>
      </c>
      <c r="H32" s="44" t="s">
        <v>15</v>
      </c>
      <c r="I32" s="47">
        <v>55</v>
      </c>
      <c r="J32" s="50">
        <v>28799</v>
      </c>
      <c r="K32" s="53" t="str">
        <f t="shared" si="5"/>
        <v>Helena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pans="1:22" ht="19.899999999999999" customHeight="1" x14ac:dyDescent="0.2">
      <c r="A33" s="23">
        <f ca="1">DATE(YEAR(TODAY())-1,9,17)</f>
        <v>44821</v>
      </c>
      <c r="B33" s="26" t="str">
        <f t="shared" ca="1" si="4"/>
        <v>Sep</v>
      </c>
      <c r="C33" s="29" t="s">
        <v>10</v>
      </c>
      <c r="D33" s="32" t="s">
        <v>11</v>
      </c>
      <c r="E33" s="35" t="s">
        <v>12</v>
      </c>
      <c r="F33" s="38" t="s">
        <v>13</v>
      </c>
      <c r="G33" s="41" t="s">
        <v>31</v>
      </c>
      <c r="H33" s="44" t="s">
        <v>22</v>
      </c>
      <c r="I33" s="47">
        <v>73</v>
      </c>
      <c r="J33" s="50">
        <v>28477</v>
      </c>
      <c r="K33" s="53" t="str">
        <f t="shared" si="5"/>
        <v>Laura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1:22" ht="19.899999999999999" customHeight="1" x14ac:dyDescent="0.2">
      <c r="A34" s="23">
        <f ca="1">DATE(YEAR(TODAY())-1,12,4)</f>
        <v>44899</v>
      </c>
      <c r="B34" s="26" t="str">
        <f t="shared" ca="1" si="4"/>
        <v>Dec</v>
      </c>
      <c r="C34" s="29" t="s">
        <v>19</v>
      </c>
      <c r="D34" s="32" t="s">
        <v>11</v>
      </c>
      <c r="E34" s="35" t="s">
        <v>16</v>
      </c>
      <c r="F34" s="38" t="s">
        <v>17</v>
      </c>
      <c r="G34" s="41" t="s">
        <v>25</v>
      </c>
      <c r="H34" s="44" t="s">
        <v>15</v>
      </c>
      <c r="I34" s="47">
        <v>53</v>
      </c>
      <c r="J34" s="50">
        <v>20533</v>
      </c>
      <c r="K34" s="53" t="str">
        <f t="shared" si="5"/>
        <v>Bill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spans="1:22" ht="19.899999999999999" customHeight="1" x14ac:dyDescent="0.2">
      <c r="A35" s="23">
        <f ca="1">DATE(YEAR(TODAY())-1,11,22)</f>
        <v>44887</v>
      </c>
      <c r="B35" s="26" t="str">
        <f t="shared" ca="1" si="4"/>
        <v>Nov</v>
      </c>
      <c r="C35" s="29" t="s">
        <v>10</v>
      </c>
      <c r="D35" s="32" t="s">
        <v>11</v>
      </c>
      <c r="E35" s="35" t="s">
        <v>12</v>
      </c>
      <c r="F35" s="38" t="s">
        <v>26</v>
      </c>
      <c r="G35" s="41" t="s">
        <v>14</v>
      </c>
      <c r="H35" s="44" t="s">
        <v>22</v>
      </c>
      <c r="I35" s="47">
        <v>22</v>
      </c>
      <c r="J35" s="50">
        <v>24136</v>
      </c>
      <c r="K35" s="53" t="str">
        <f t="shared" si="5"/>
        <v>Ese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spans="1:22" ht="19.899999999999999" customHeight="1" x14ac:dyDescent="0.2">
      <c r="A36" s="23">
        <f ca="1">DATE(YEAR(TODAY())-1,12,10)</f>
        <v>44905</v>
      </c>
      <c r="B36" s="26" t="str">
        <f t="shared" ca="1" si="4"/>
        <v>Dec</v>
      </c>
      <c r="C36" s="29" t="s">
        <v>19</v>
      </c>
      <c r="D36" s="32" t="s">
        <v>11</v>
      </c>
      <c r="E36" s="35" t="s">
        <v>16</v>
      </c>
      <c r="F36" s="38" t="s">
        <v>17</v>
      </c>
      <c r="G36" s="41" t="s">
        <v>25</v>
      </c>
      <c r="H36" s="44" t="s">
        <v>22</v>
      </c>
      <c r="I36" s="47">
        <v>43</v>
      </c>
      <c r="J36" s="50">
        <v>18796</v>
      </c>
      <c r="K36" s="53" t="str">
        <f t="shared" si="5"/>
        <v>Bill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1:22" ht="19.899999999999999" customHeight="1" x14ac:dyDescent="0.2">
      <c r="A37" s="23">
        <f ca="1">DATE(YEAR(TODAY())-1,9,13)</f>
        <v>44817</v>
      </c>
      <c r="B37" s="26" t="str">
        <f t="shared" ca="1" si="4"/>
        <v>Sep</v>
      </c>
      <c r="C37" s="29" t="s">
        <v>10</v>
      </c>
      <c r="D37" s="32" t="s">
        <v>11</v>
      </c>
      <c r="E37" s="35" t="s">
        <v>16</v>
      </c>
      <c r="F37" s="38" t="s">
        <v>30</v>
      </c>
      <c r="G37" s="41" t="s">
        <v>34</v>
      </c>
      <c r="H37" s="44" t="s">
        <v>15</v>
      </c>
      <c r="I37" s="47">
        <v>75</v>
      </c>
      <c r="J37" s="50">
        <v>34891</v>
      </c>
      <c r="K37" s="53" t="str">
        <f t="shared" si="5"/>
        <v>Mary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spans="1:22" ht="19.899999999999999" customHeight="1" x14ac:dyDescent="0.2">
      <c r="A38" s="23">
        <f ca="1">DATE(YEAR(TODAY())-1,12,14)</f>
        <v>44909</v>
      </c>
      <c r="B38" s="26" t="str">
        <f t="shared" ca="1" si="4"/>
        <v>Dec</v>
      </c>
      <c r="C38" s="29" t="s">
        <v>10</v>
      </c>
      <c r="D38" s="32" t="s">
        <v>33</v>
      </c>
      <c r="E38" s="35" t="s">
        <v>16</v>
      </c>
      <c r="F38" s="38" t="s">
        <v>30</v>
      </c>
      <c r="G38" s="41" t="s">
        <v>14</v>
      </c>
      <c r="H38" s="44" t="s">
        <v>22</v>
      </c>
      <c r="I38" s="47">
        <v>38</v>
      </c>
      <c r="J38" s="50">
        <v>21974</v>
      </c>
      <c r="K38" s="53" t="str">
        <f t="shared" si="5"/>
        <v>Ese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spans="1:22" ht="19.899999999999999" customHeight="1" x14ac:dyDescent="0.2">
      <c r="A39" s="23">
        <f ca="1">DATE(YEAR(TODAY())-1,9,16)</f>
        <v>44820</v>
      </c>
      <c r="B39" s="26" t="str">
        <f t="shared" ca="1" si="4"/>
        <v>Sep</v>
      </c>
      <c r="C39" s="29" t="s">
        <v>10</v>
      </c>
      <c r="D39" s="32" t="s">
        <v>11</v>
      </c>
      <c r="E39" s="35" t="s">
        <v>12</v>
      </c>
      <c r="F39" s="38" t="s">
        <v>26</v>
      </c>
      <c r="G39" s="41" t="s">
        <v>14</v>
      </c>
      <c r="H39" s="44" t="s">
        <v>22</v>
      </c>
      <c r="I39" s="47">
        <v>48</v>
      </c>
      <c r="J39" s="50">
        <v>24919</v>
      </c>
      <c r="K39" s="53" t="str">
        <f t="shared" si="5"/>
        <v>Ese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spans="1:22" ht="19.899999999999999" customHeight="1" x14ac:dyDescent="0.2">
      <c r="A40" s="23">
        <f ca="1">DATE(YEAR(TODAY())-1,4,25)</f>
        <v>44676</v>
      </c>
      <c r="B40" s="26" t="str">
        <f t="shared" ca="1" si="4"/>
        <v>Apr</v>
      </c>
      <c r="C40" s="29" t="s">
        <v>10</v>
      </c>
      <c r="D40" s="32" t="s">
        <v>33</v>
      </c>
      <c r="E40" s="35" t="s">
        <v>16</v>
      </c>
      <c r="F40" s="38" t="s">
        <v>30</v>
      </c>
      <c r="G40" s="41" t="s">
        <v>27</v>
      </c>
      <c r="H40" s="44" t="s">
        <v>22</v>
      </c>
      <c r="I40" s="47">
        <v>59</v>
      </c>
      <c r="J40" s="50">
        <v>24939</v>
      </c>
      <c r="K40" s="53" t="str">
        <f t="shared" si="5"/>
        <v>Harry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spans="1:22" ht="19.899999999999999" customHeight="1" x14ac:dyDescent="0.2">
      <c r="A41" s="23">
        <f ca="1">DATE(YEAR(TODAY())-1,9,4)</f>
        <v>44808</v>
      </c>
      <c r="B41" s="26" t="str">
        <f t="shared" ca="1" si="4"/>
        <v>Sep</v>
      </c>
      <c r="C41" s="29" t="s">
        <v>10</v>
      </c>
      <c r="D41" s="32" t="s">
        <v>11</v>
      </c>
      <c r="E41" s="35" t="s">
        <v>12</v>
      </c>
      <c r="F41" s="38" t="s">
        <v>13</v>
      </c>
      <c r="G41" s="41" t="s">
        <v>18</v>
      </c>
      <c r="H41" s="44" t="s">
        <v>22</v>
      </c>
      <c r="I41" s="47">
        <v>67</v>
      </c>
      <c r="J41" s="50">
        <v>24296</v>
      </c>
      <c r="K41" s="53" t="str">
        <f t="shared" si="5"/>
        <v>Miguel</v>
      </c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spans="1:22" ht="19.899999999999999" customHeight="1" x14ac:dyDescent="0.2">
      <c r="A42" s="23">
        <f ca="1">DATE(YEAR(TODAY())-1,9,2)</f>
        <v>44806</v>
      </c>
      <c r="B42" s="26" t="str">
        <f t="shared" ca="1" si="4"/>
        <v>Sep</v>
      </c>
      <c r="C42" s="29" t="s">
        <v>28</v>
      </c>
      <c r="D42" s="32" t="s">
        <v>11</v>
      </c>
      <c r="E42" s="35" t="s">
        <v>16</v>
      </c>
      <c r="F42" s="38" t="s">
        <v>30</v>
      </c>
      <c r="G42" s="41" t="s">
        <v>29</v>
      </c>
      <c r="H42" s="44" t="s">
        <v>22</v>
      </c>
      <c r="I42" s="47">
        <v>36</v>
      </c>
      <c r="J42" s="50">
        <v>30293</v>
      </c>
      <c r="K42" s="53" t="str">
        <f t="shared" si="5"/>
        <v>Debbie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spans="1:22" ht="19.899999999999999" customHeight="1" x14ac:dyDescent="0.2">
      <c r="A43" s="23">
        <f ca="1">DATE(YEAR(TODAY())-1,12,4)</f>
        <v>44899</v>
      </c>
      <c r="B43" s="26" t="str">
        <f t="shared" ca="1" si="4"/>
        <v>Dec</v>
      </c>
      <c r="C43" s="29" t="s">
        <v>19</v>
      </c>
      <c r="D43" s="32" t="s">
        <v>11</v>
      </c>
      <c r="E43" s="35" t="s">
        <v>16</v>
      </c>
      <c r="F43" s="38" t="s">
        <v>20</v>
      </c>
      <c r="G43" s="41" t="s">
        <v>21</v>
      </c>
      <c r="H43" s="44" t="s">
        <v>22</v>
      </c>
      <c r="I43" s="47">
        <v>39</v>
      </c>
      <c r="J43" s="50">
        <v>26315</v>
      </c>
      <c r="K43" s="53" t="str">
        <f t="shared" si="5"/>
        <v>Helena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spans="1:22" ht="19.899999999999999" customHeight="1" x14ac:dyDescent="0.2">
      <c r="A44" s="23">
        <f ca="1">DATE(YEAR(TODAY())-1,6,3)</f>
        <v>44715</v>
      </c>
      <c r="B44" s="26" t="str">
        <f t="shared" ca="1" si="4"/>
        <v>Jun</v>
      </c>
      <c r="C44" s="29" t="s">
        <v>19</v>
      </c>
      <c r="D44" s="32" t="s">
        <v>11</v>
      </c>
      <c r="E44" s="35" t="s">
        <v>16</v>
      </c>
      <c r="F44" s="38" t="s">
        <v>17</v>
      </c>
      <c r="G44" s="41" t="s">
        <v>21</v>
      </c>
      <c r="H44" s="44" t="s">
        <v>22</v>
      </c>
      <c r="I44" s="47">
        <v>65</v>
      </c>
      <c r="J44" s="50">
        <v>18672</v>
      </c>
      <c r="K44" s="53" t="str">
        <f t="shared" si="5"/>
        <v>Helena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spans="1:22" ht="19.899999999999999" customHeight="1" x14ac:dyDescent="0.2">
      <c r="A45" s="23">
        <f ca="1">DATE(YEAR(TODAY())-1,1,30)</f>
        <v>44591</v>
      </c>
      <c r="B45" s="26" t="str">
        <f t="shared" ca="1" si="4"/>
        <v>Jan</v>
      </c>
      <c r="C45" s="29" t="s">
        <v>10</v>
      </c>
      <c r="D45" s="32" t="s">
        <v>33</v>
      </c>
      <c r="E45" s="35" t="s">
        <v>16</v>
      </c>
      <c r="F45" s="38" t="s">
        <v>17</v>
      </c>
      <c r="G45" s="41" t="s">
        <v>27</v>
      </c>
      <c r="H45" s="44" t="s">
        <v>22</v>
      </c>
      <c r="I45" s="47">
        <v>36</v>
      </c>
      <c r="J45" s="50">
        <v>11483</v>
      </c>
      <c r="K45" s="53" t="str">
        <f t="shared" si="5"/>
        <v>Harry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spans="1:22" ht="19.899999999999999" customHeight="1" x14ac:dyDescent="0.2">
      <c r="A46" s="23">
        <f ca="1">DATE(YEAR(TODAY())-1,6,16)</f>
        <v>44728</v>
      </c>
      <c r="B46" s="26" t="str">
        <f t="shared" ca="1" si="4"/>
        <v>Jun</v>
      </c>
      <c r="C46" s="29" t="s">
        <v>19</v>
      </c>
      <c r="D46" s="32" t="s">
        <v>11</v>
      </c>
      <c r="E46" s="35" t="s">
        <v>16</v>
      </c>
      <c r="F46" s="38" t="s">
        <v>30</v>
      </c>
      <c r="G46" s="41" t="s">
        <v>21</v>
      </c>
      <c r="H46" s="44" t="s">
        <v>22</v>
      </c>
      <c r="I46" s="47">
        <v>49</v>
      </c>
      <c r="J46" s="50">
        <v>33310</v>
      </c>
      <c r="K46" s="53" t="str">
        <f t="shared" si="5"/>
        <v>Helena</v>
      </c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 spans="1:22" ht="19.899999999999999" customHeight="1" x14ac:dyDescent="0.2">
      <c r="A47" s="23">
        <f ca="1">DATE(YEAR(TODAY())-1,12,8)</f>
        <v>44903</v>
      </c>
      <c r="B47" s="26" t="str">
        <f t="shared" ca="1" si="4"/>
        <v>Dec</v>
      </c>
      <c r="C47" s="29" t="s">
        <v>19</v>
      </c>
      <c r="D47" s="32" t="s">
        <v>11</v>
      </c>
      <c r="E47" s="35" t="s">
        <v>23</v>
      </c>
      <c r="F47" s="38" t="s">
        <v>24</v>
      </c>
      <c r="G47" s="41" t="s">
        <v>21</v>
      </c>
      <c r="H47" s="44" t="s">
        <v>22</v>
      </c>
      <c r="I47" s="47">
        <v>41</v>
      </c>
      <c r="J47" s="50">
        <v>28132</v>
      </c>
      <c r="K47" s="53" t="str">
        <f t="shared" si="5"/>
        <v>Helena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 spans="1:22" ht="19.899999999999999" customHeight="1" x14ac:dyDescent="0.2">
      <c r="A48" s="23">
        <f ca="1">DATE(YEAR(TODAY())-1,12,8)</f>
        <v>44903</v>
      </c>
      <c r="B48" s="26" t="str">
        <f t="shared" ca="1" si="4"/>
        <v>Dec</v>
      </c>
      <c r="C48" s="29" t="s">
        <v>10</v>
      </c>
      <c r="D48" s="32" t="s">
        <v>11</v>
      </c>
      <c r="E48" s="35" t="s">
        <v>23</v>
      </c>
      <c r="F48" s="38" t="s">
        <v>24</v>
      </c>
      <c r="G48" s="41" t="s">
        <v>18</v>
      </c>
      <c r="H48" s="44" t="s">
        <v>15</v>
      </c>
      <c r="I48" s="47">
        <v>54</v>
      </c>
      <c r="J48" s="50">
        <v>27252</v>
      </c>
      <c r="K48" s="53" t="str">
        <f t="shared" si="5"/>
        <v>Miguel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 spans="1:22" ht="19.899999999999999" customHeight="1" x14ac:dyDescent="0.2">
      <c r="A49" s="23">
        <f ca="1">DATE(YEAR(TODAY())-1,11,23)</f>
        <v>44888</v>
      </c>
      <c r="B49" s="26" t="str">
        <f t="shared" ca="1" si="4"/>
        <v>Nov</v>
      </c>
      <c r="C49" s="29" t="s">
        <v>28</v>
      </c>
      <c r="D49" s="32" t="s">
        <v>11</v>
      </c>
      <c r="E49" s="35" t="s">
        <v>12</v>
      </c>
      <c r="F49" s="38" t="s">
        <v>26</v>
      </c>
      <c r="G49" s="41" t="s">
        <v>14</v>
      </c>
      <c r="H49" s="44" t="s">
        <v>15</v>
      </c>
      <c r="I49" s="47">
        <v>73</v>
      </c>
      <c r="J49" s="50">
        <v>26202</v>
      </c>
      <c r="K49" s="53" t="str">
        <f t="shared" si="5"/>
        <v>Ese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 spans="1:22" ht="19.899999999999999" customHeight="1" x14ac:dyDescent="0.2">
      <c r="A50" s="23">
        <f ca="1">DATE(YEAR(TODAY())-1,11,12)</f>
        <v>44877</v>
      </c>
      <c r="B50" s="26" t="str">
        <f t="shared" ca="1" si="4"/>
        <v>Nov</v>
      </c>
      <c r="C50" s="29" t="s">
        <v>19</v>
      </c>
      <c r="D50" s="32" t="s">
        <v>11</v>
      </c>
      <c r="E50" s="35" t="s">
        <v>16</v>
      </c>
      <c r="F50" s="38" t="s">
        <v>20</v>
      </c>
      <c r="G50" s="41" t="s">
        <v>21</v>
      </c>
      <c r="H50" s="44" t="s">
        <v>22</v>
      </c>
      <c r="I50" s="47">
        <v>68</v>
      </c>
      <c r="J50" s="50">
        <v>27864</v>
      </c>
      <c r="K50" s="53" t="str">
        <f t="shared" si="5"/>
        <v>Helena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 spans="1:22" ht="19.899999999999999" customHeight="1" x14ac:dyDescent="0.2">
      <c r="A51" s="23">
        <f ca="1">DATE(YEAR(TODAY())-1,6,19)</f>
        <v>44731</v>
      </c>
      <c r="B51" s="26" t="str">
        <f t="shared" ca="1" si="4"/>
        <v>Jun</v>
      </c>
      <c r="C51" s="29" t="s">
        <v>10</v>
      </c>
      <c r="D51" s="32" t="s">
        <v>11</v>
      </c>
      <c r="E51" s="35" t="s">
        <v>23</v>
      </c>
      <c r="F51" s="38" t="s">
        <v>36</v>
      </c>
      <c r="G51" s="41" t="s">
        <v>14</v>
      </c>
      <c r="H51" s="44" t="s">
        <v>22</v>
      </c>
      <c r="I51" s="47">
        <v>34</v>
      </c>
      <c r="J51" s="50">
        <v>26336</v>
      </c>
      <c r="K51" s="53" t="str">
        <f t="shared" si="5"/>
        <v>Ese</v>
      </c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spans="1:22" ht="19.899999999999999" customHeight="1" x14ac:dyDescent="0.2">
      <c r="A52" s="23">
        <f ca="1">DATE(YEAR(TODAY())-1,9,9)</f>
        <v>44813</v>
      </c>
      <c r="B52" s="26" t="str">
        <f t="shared" ca="1" si="4"/>
        <v>Sep</v>
      </c>
      <c r="C52" s="29" t="s">
        <v>28</v>
      </c>
      <c r="D52" s="32" t="s">
        <v>11</v>
      </c>
      <c r="E52" s="35" t="s">
        <v>12</v>
      </c>
      <c r="F52" s="38" t="s">
        <v>13</v>
      </c>
      <c r="G52" s="41" t="s">
        <v>37</v>
      </c>
      <c r="H52" s="44" t="s">
        <v>22</v>
      </c>
      <c r="I52" s="47">
        <v>32</v>
      </c>
      <c r="J52" s="50">
        <v>24643</v>
      </c>
      <c r="K52" s="53" t="str">
        <f t="shared" si="5"/>
        <v>Jill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spans="1:22" ht="19.899999999999999" customHeight="1" x14ac:dyDescent="0.2">
      <c r="A53" s="23">
        <f ca="1">DATE(YEAR(TODAY())-1,11,5)</f>
        <v>44870</v>
      </c>
      <c r="B53" s="26" t="str">
        <f t="shared" ca="1" si="4"/>
        <v>Nov</v>
      </c>
      <c r="C53" s="29" t="s">
        <v>10</v>
      </c>
      <c r="D53" s="32" t="s">
        <v>11</v>
      </c>
      <c r="E53" s="35" t="s">
        <v>23</v>
      </c>
      <c r="F53" s="38" t="s">
        <v>24</v>
      </c>
      <c r="G53" s="41" t="s">
        <v>14</v>
      </c>
      <c r="H53" s="44" t="s">
        <v>15</v>
      </c>
      <c r="I53" s="47">
        <v>35</v>
      </c>
      <c r="J53" s="50">
        <v>31000</v>
      </c>
      <c r="K53" s="53" t="str">
        <f t="shared" si="5"/>
        <v>Ese</v>
      </c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spans="1:22" ht="19.899999999999999" customHeight="1" x14ac:dyDescent="0.2">
      <c r="A54" s="23">
        <f ca="1">DATE(YEAR(TODAY())-1,10,11)</f>
        <v>44845</v>
      </c>
      <c r="B54" s="26" t="str">
        <f t="shared" ca="1" si="4"/>
        <v>Oct</v>
      </c>
      <c r="C54" s="29" t="s">
        <v>19</v>
      </c>
      <c r="D54" s="32" t="s">
        <v>11</v>
      </c>
      <c r="E54" s="35" t="s">
        <v>16</v>
      </c>
      <c r="F54" s="38" t="s">
        <v>30</v>
      </c>
      <c r="G54" s="41" t="s">
        <v>35</v>
      </c>
      <c r="H54" s="44" t="s">
        <v>22</v>
      </c>
      <c r="I54" s="47">
        <v>60</v>
      </c>
      <c r="J54" s="50">
        <v>32673</v>
      </c>
      <c r="K54" s="53" t="str">
        <f t="shared" si="5"/>
        <v>Sarah</v>
      </c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 spans="1:22" ht="19.899999999999999" customHeight="1" x14ac:dyDescent="0.2">
      <c r="A55" s="23">
        <f ca="1">DATE(YEAR(TODAY())-1,10,30)</f>
        <v>44864</v>
      </c>
      <c r="B55" s="26" t="str">
        <f t="shared" ca="1" si="4"/>
        <v>Oct</v>
      </c>
      <c r="C55" s="29" t="s">
        <v>19</v>
      </c>
      <c r="D55" s="32" t="s">
        <v>11</v>
      </c>
      <c r="E55" s="35" t="s">
        <v>12</v>
      </c>
      <c r="F55" s="38" t="s">
        <v>26</v>
      </c>
      <c r="G55" s="41" t="s">
        <v>25</v>
      </c>
      <c r="H55" s="44" t="s">
        <v>22</v>
      </c>
      <c r="I55" s="47">
        <v>57</v>
      </c>
      <c r="J55" s="50">
        <v>27186</v>
      </c>
      <c r="K55" s="53" t="str">
        <f t="shared" si="5"/>
        <v>Bill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 spans="1:22" ht="19.899999999999999" customHeight="1" x14ac:dyDescent="0.2">
      <c r="A56" s="23">
        <f ca="1">DATE(YEAR(TODAY())-1,10,18)</f>
        <v>44852</v>
      </c>
      <c r="B56" s="26" t="str">
        <f t="shared" ca="1" si="4"/>
        <v>Oct</v>
      </c>
      <c r="C56" s="29" t="s">
        <v>10</v>
      </c>
      <c r="D56" s="32" t="s">
        <v>33</v>
      </c>
      <c r="E56" s="35" t="s">
        <v>23</v>
      </c>
      <c r="F56" s="38" t="s">
        <v>36</v>
      </c>
      <c r="G56" s="41" t="s">
        <v>14</v>
      </c>
      <c r="H56" s="44" t="s">
        <v>22</v>
      </c>
      <c r="I56" s="47">
        <v>58</v>
      </c>
      <c r="J56" s="50">
        <v>11145</v>
      </c>
      <c r="K56" s="53" t="str">
        <f t="shared" si="5"/>
        <v>Ese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 spans="1:22" ht="19.899999999999999" customHeight="1" x14ac:dyDescent="0.2">
      <c r="A57" s="23">
        <f ca="1">DATE(YEAR(TODAY())-1,10,21)</f>
        <v>44855</v>
      </c>
      <c r="B57" s="26" t="str">
        <f t="shared" ca="1" si="4"/>
        <v>Oct</v>
      </c>
      <c r="C57" s="29" t="s">
        <v>10</v>
      </c>
      <c r="D57" s="32" t="s">
        <v>33</v>
      </c>
      <c r="E57" s="35" t="s">
        <v>16</v>
      </c>
      <c r="F57" s="38" t="s">
        <v>20</v>
      </c>
      <c r="G57" s="41" t="s">
        <v>31</v>
      </c>
      <c r="H57" s="44" t="s">
        <v>22</v>
      </c>
      <c r="I57" s="47">
        <v>44</v>
      </c>
      <c r="J57" s="50">
        <v>13756</v>
      </c>
      <c r="K57" s="53" t="str">
        <f t="shared" si="5"/>
        <v>Laura</v>
      </c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 spans="1:22" ht="19.899999999999999" customHeight="1" x14ac:dyDescent="0.2">
      <c r="A58" s="23">
        <f ca="1">DATE(YEAR(TODAY())-1,11,6)</f>
        <v>44871</v>
      </c>
      <c r="B58" s="26" t="str">
        <f t="shared" ca="1" si="4"/>
        <v>Nov</v>
      </c>
      <c r="C58" s="29" t="s">
        <v>19</v>
      </c>
      <c r="D58" s="32" t="s">
        <v>11</v>
      </c>
      <c r="E58" s="35" t="s">
        <v>12</v>
      </c>
      <c r="F58" s="38" t="s">
        <v>26</v>
      </c>
      <c r="G58" s="41" t="s">
        <v>38</v>
      </c>
      <c r="H58" s="44" t="s">
        <v>22</v>
      </c>
      <c r="I58" s="47">
        <v>49</v>
      </c>
      <c r="J58" s="50">
        <v>27754</v>
      </c>
      <c r="K58" s="53" t="str">
        <f t="shared" si="5"/>
        <v>Larry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 spans="1:22" ht="19.899999999999999" customHeight="1" x14ac:dyDescent="0.2">
      <c r="A59" s="23">
        <f ca="1">DATE(YEAR(TODAY())-1,5,27)</f>
        <v>44708</v>
      </c>
      <c r="B59" s="26" t="str">
        <f t="shared" ca="1" si="4"/>
        <v>May</v>
      </c>
      <c r="C59" s="29" t="s">
        <v>10</v>
      </c>
      <c r="D59" s="32" t="s">
        <v>11</v>
      </c>
      <c r="E59" s="35" t="s">
        <v>16</v>
      </c>
      <c r="F59" s="38" t="s">
        <v>30</v>
      </c>
      <c r="G59" s="41" t="s">
        <v>14</v>
      </c>
      <c r="H59" s="44" t="s">
        <v>22</v>
      </c>
      <c r="I59" s="47">
        <v>72</v>
      </c>
      <c r="J59" s="50">
        <v>32846</v>
      </c>
      <c r="K59" s="53" t="str">
        <f t="shared" si="5"/>
        <v>Ese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spans="1:22" ht="19.899999999999999" customHeight="1" x14ac:dyDescent="0.2">
      <c r="A60" s="23">
        <f ca="1">DATE(YEAR(TODAY())-1,11,19)</f>
        <v>44884</v>
      </c>
      <c r="B60" s="26" t="str">
        <f t="shared" ca="1" si="4"/>
        <v>Nov</v>
      </c>
      <c r="C60" s="29" t="s">
        <v>19</v>
      </c>
      <c r="D60" s="32" t="s">
        <v>11</v>
      </c>
      <c r="E60" s="35" t="s">
        <v>12</v>
      </c>
      <c r="F60" s="38" t="s">
        <v>13</v>
      </c>
      <c r="G60" s="41" t="s">
        <v>32</v>
      </c>
      <c r="H60" s="44" t="s">
        <v>15</v>
      </c>
      <c r="I60" s="47">
        <v>35</v>
      </c>
      <c r="J60" s="50">
        <v>26324</v>
      </c>
      <c r="K60" s="53" t="str">
        <f t="shared" si="5"/>
        <v>Richard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 spans="1:22" ht="19.899999999999999" customHeight="1" x14ac:dyDescent="0.2">
      <c r="A61" s="23">
        <f ca="1">DATE(YEAR(TODAY())-1,3,10)</f>
        <v>44630</v>
      </c>
      <c r="B61" s="26" t="str">
        <f t="shared" ca="1" si="4"/>
        <v>Mar</v>
      </c>
      <c r="C61" s="29" t="s">
        <v>10</v>
      </c>
      <c r="D61" s="32" t="s">
        <v>11</v>
      </c>
      <c r="E61" s="35" t="s">
        <v>16</v>
      </c>
      <c r="F61" s="38" t="s">
        <v>30</v>
      </c>
      <c r="G61" s="41" t="s">
        <v>34</v>
      </c>
      <c r="H61" s="44" t="s">
        <v>22</v>
      </c>
      <c r="I61" s="47">
        <v>73</v>
      </c>
      <c r="J61" s="50">
        <v>31810</v>
      </c>
      <c r="K61" s="53" t="str">
        <f t="shared" si="5"/>
        <v>Mary</v>
      </c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19.899999999999999" customHeight="1" x14ac:dyDescent="0.2">
      <c r="A62" s="23">
        <f ca="1">DATE(YEAR(TODAY())-1,11,8)</f>
        <v>44873</v>
      </c>
      <c r="B62" s="26" t="str">
        <f t="shared" ca="1" si="4"/>
        <v>Nov</v>
      </c>
      <c r="C62" s="29" t="s">
        <v>19</v>
      </c>
      <c r="D62" s="32" t="s">
        <v>11</v>
      </c>
      <c r="E62" s="35" t="s">
        <v>16</v>
      </c>
      <c r="F62" s="38" t="s">
        <v>17</v>
      </c>
      <c r="G62" s="41" t="s">
        <v>25</v>
      </c>
      <c r="H62" s="44" t="s">
        <v>22</v>
      </c>
      <c r="I62" s="47">
        <v>29</v>
      </c>
      <c r="J62" s="50">
        <v>19630</v>
      </c>
      <c r="K62" s="53" t="str">
        <f t="shared" si="5"/>
        <v>Bill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 spans="1:22" ht="19.899999999999999" customHeight="1" x14ac:dyDescent="0.2">
      <c r="A63" s="23">
        <f ca="1">DATE(YEAR(TODAY())-1,5,27)</f>
        <v>44708</v>
      </c>
      <c r="B63" s="26" t="str">
        <f t="shared" ca="1" si="4"/>
        <v>May</v>
      </c>
      <c r="C63" s="29" t="s">
        <v>19</v>
      </c>
      <c r="D63" s="32" t="s">
        <v>11</v>
      </c>
      <c r="E63" s="35" t="s">
        <v>16</v>
      </c>
      <c r="F63" s="38" t="s">
        <v>30</v>
      </c>
      <c r="G63" s="41" t="s">
        <v>25</v>
      </c>
      <c r="H63" s="44" t="s">
        <v>22</v>
      </c>
      <c r="I63" s="47">
        <v>41</v>
      </c>
      <c r="J63" s="50">
        <v>33761</v>
      </c>
      <c r="K63" s="53" t="str">
        <f t="shared" si="5"/>
        <v>Bill</v>
      </c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 spans="1:22" ht="19.899999999999999" customHeight="1" x14ac:dyDescent="0.2">
      <c r="A64" s="23">
        <f ca="1">DATE(YEAR(TODAY())-1,10,25)</f>
        <v>44859</v>
      </c>
      <c r="B64" s="26" t="str">
        <f t="shared" ca="1" si="4"/>
        <v>Oct</v>
      </c>
      <c r="C64" s="29" t="s">
        <v>10</v>
      </c>
      <c r="D64" s="32" t="s">
        <v>33</v>
      </c>
      <c r="E64" s="35" t="s">
        <v>23</v>
      </c>
      <c r="F64" s="38" t="s">
        <v>36</v>
      </c>
      <c r="G64" s="41" t="s">
        <v>34</v>
      </c>
      <c r="H64" s="44" t="s">
        <v>22</v>
      </c>
      <c r="I64" s="47">
        <v>36</v>
      </c>
      <c r="J64" s="50">
        <v>10189</v>
      </c>
      <c r="K64" s="53" t="str">
        <f t="shared" si="5"/>
        <v>Mary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 spans="1:22" ht="19.899999999999999" customHeight="1" x14ac:dyDescent="0.2">
      <c r="A65" s="23">
        <f ca="1">DATE(YEAR(TODAY())-1,4,29)</f>
        <v>44680</v>
      </c>
      <c r="B65" s="26" t="str">
        <f t="shared" ca="1" si="4"/>
        <v>Apr</v>
      </c>
      <c r="C65" s="29" t="s">
        <v>10</v>
      </c>
      <c r="D65" s="32" t="s">
        <v>11</v>
      </c>
      <c r="E65" s="35" t="s">
        <v>12</v>
      </c>
      <c r="F65" s="38" t="s">
        <v>26</v>
      </c>
      <c r="G65" s="41" t="s">
        <v>31</v>
      </c>
      <c r="H65" s="44" t="s">
        <v>15</v>
      </c>
      <c r="I65" s="47">
        <v>55</v>
      </c>
      <c r="J65" s="50">
        <v>25933</v>
      </c>
      <c r="K65" s="53" t="str">
        <f t="shared" si="5"/>
        <v>Laura</v>
      </c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spans="1:22" ht="19.899999999999999" customHeight="1" x14ac:dyDescent="0.2">
      <c r="A66" s="23">
        <f ca="1">DATE(YEAR(TODAY())-1,10,14)</f>
        <v>44848</v>
      </c>
      <c r="B66" s="26" t="str">
        <f t="shared" ca="1" si="4"/>
        <v>Oct</v>
      </c>
      <c r="C66" s="29" t="s">
        <v>28</v>
      </c>
      <c r="D66" s="32" t="s">
        <v>11</v>
      </c>
      <c r="E66" s="35" t="s">
        <v>23</v>
      </c>
      <c r="F66" s="38" t="s">
        <v>36</v>
      </c>
      <c r="G66" s="41" t="s">
        <v>25</v>
      </c>
      <c r="H66" s="44" t="s">
        <v>15</v>
      </c>
      <c r="I66" s="47">
        <v>42</v>
      </c>
      <c r="J66" s="50">
        <v>28430</v>
      </c>
      <c r="K66" s="53" t="str">
        <f t="shared" si="5"/>
        <v>Bill</v>
      </c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9.899999999999999" customHeight="1" x14ac:dyDescent="0.2">
      <c r="A67" s="23">
        <f ca="1">DATE(YEAR(TODAY())-1,11,10)</f>
        <v>44875</v>
      </c>
      <c r="B67" s="26" t="str">
        <f t="shared" ref="B67:B130" ca="1" si="6">CHOOSE(MONTH(A67),"Jan","Feb","Mar","Apr","May","Jun","Jul","Aug","Sep","Oct","Nov","Dec")</f>
        <v>Nov</v>
      </c>
      <c r="C67" s="29" t="s">
        <v>10</v>
      </c>
      <c r="D67" s="32" t="s">
        <v>11</v>
      </c>
      <c r="E67" s="35" t="s">
        <v>16</v>
      </c>
      <c r="F67" s="38" t="s">
        <v>30</v>
      </c>
      <c r="G67" s="41" t="s">
        <v>18</v>
      </c>
      <c r="H67" s="44" t="s">
        <v>15</v>
      </c>
      <c r="I67" s="47">
        <v>59</v>
      </c>
      <c r="J67" s="50">
        <v>31279</v>
      </c>
      <c r="K67" s="53" t="str">
        <f t="shared" ref="K67:K130" si="7">SUBSTITUTE(G67,"Arthur","Ese")</f>
        <v>Miguel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ht="19.899999999999999" customHeight="1" x14ac:dyDescent="0.2">
      <c r="A68" s="23">
        <f ca="1">DATE(YEAR(TODAY())-1,9,19)</f>
        <v>44823</v>
      </c>
      <c r="B68" s="26" t="str">
        <f t="shared" ca="1" si="6"/>
        <v>Sep</v>
      </c>
      <c r="C68" s="29" t="s">
        <v>10</v>
      </c>
      <c r="D68" s="32" t="s">
        <v>11</v>
      </c>
      <c r="E68" s="35" t="s">
        <v>12</v>
      </c>
      <c r="F68" s="38" t="s">
        <v>26</v>
      </c>
      <c r="G68" s="41" t="s">
        <v>14</v>
      </c>
      <c r="H68" s="44" t="s">
        <v>15</v>
      </c>
      <c r="I68" s="47">
        <v>50</v>
      </c>
      <c r="J68" s="50">
        <v>27760</v>
      </c>
      <c r="K68" s="53" t="str">
        <f t="shared" si="7"/>
        <v>Ese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 spans="1:22" ht="19.899999999999999" customHeight="1" x14ac:dyDescent="0.2">
      <c r="A69" s="23">
        <f ca="1">DATE(YEAR(TODAY())-1,8,28)</f>
        <v>44801</v>
      </c>
      <c r="B69" s="26" t="str">
        <f t="shared" ca="1" si="6"/>
        <v>Aug</v>
      </c>
      <c r="C69" s="29" t="s">
        <v>19</v>
      </c>
      <c r="D69" s="32" t="s">
        <v>11</v>
      </c>
      <c r="E69" s="35" t="s">
        <v>12</v>
      </c>
      <c r="F69" s="38" t="s">
        <v>26</v>
      </c>
      <c r="G69" s="41" t="s">
        <v>21</v>
      </c>
      <c r="H69" s="44" t="s">
        <v>15</v>
      </c>
      <c r="I69" s="47">
        <v>60</v>
      </c>
      <c r="J69" s="50">
        <v>26088</v>
      </c>
      <c r="K69" s="53" t="str">
        <f t="shared" si="7"/>
        <v>Helena</v>
      </c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 spans="1:22" ht="19.899999999999999" customHeight="1" x14ac:dyDescent="0.2">
      <c r="A70" s="23">
        <f ca="1">DATE(YEAR(TODAY())-1,11,18)</f>
        <v>44883</v>
      </c>
      <c r="B70" s="26" t="str">
        <f t="shared" ca="1" si="6"/>
        <v>Nov</v>
      </c>
      <c r="C70" s="29" t="s">
        <v>19</v>
      </c>
      <c r="D70" s="32" t="s">
        <v>11</v>
      </c>
      <c r="E70" s="35" t="s">
        <v>16</v>
      </c>
      <c r="F70" s="38" t="s">
        <v>30</v>
      </c>
      <c r="G70" s="41" t="s">
        <v>21</v>
      </c>
      <c r="H70" s="44" t="s">
        <v>15</v>
      </c>
      <c r="I70" s="47">
        <v>51</v>
      </c>
      <c r="J70" s="50">
        <v>31515</v>
      </c>
      <c r="K70" s="53" t="str">
        <f t="shared" si="7"/>
        <v>Helena</v>
      </c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spans="1:22" ht="19.899999999999999" customHeight="1" x14ac:dyDescent="0.2">
      <c r="A71" s="23">
        <f ca="1">DATE(YEAR(TODAY())-1,11,5)</f>
        <v>44870</v>
      </c>
      <c r="B71" s="26" t="str">
        <f t="shared" ca="1" si="6"/>
        <v>Nov</v>
      </c>
      <c r="C71" s="29" t="s">
        <v>19</v>
      </c>
      <c r="D71" s="32" t="s">
        <v>11</v>
      </c>
      <c r="E71" s="35" t="s">
        <v>12</v>
      </c>
      <c r="F71" s="38" t="s">
        <v>26</v>
      </c>
      <c r="G71" s="41" t="s">
        <v>32</v>
      </c>
      <c r="H71" s="44" t="s">
        <v>22</v>
      </c>
      <c r="I71" s="47">
        <v>70</v>
      </c>
      <c r="J71" s="50">
        <v>25822</v>
      </c>
      <c r="K71" s="53" t="str">
        <f t="shared" si="7"/>
        <v>Richard</v>
      </c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19.899999999999999" customHeight="1" x14ac:dyDescent="0.2">
      <c r="A72" s="23">
        <f ca="1">DATE(YEAR(TODAY())-1,7,16)</f>
        <v>44758</v>
      </c>
      <c r="B72" s="26" t="str">
        <f t="shared" ca="1" si="6"/>
        <v>Jul</v>
      </c>
      <c r="C72" s="29" t="s">
        <v>28</v>
      </c>
      <c r="D72" s="32" t="s">
        <v>11</v>
      </c>
      <c r="E72" s="35" t="s">
        <v>12</v>
      </c>
      <c r="F72" s="38" t="s">
        <v>26</v>
      </c>
      <c r="G72" s="41" t="s">
        <v>39</v>
      </c>
      <c r="H72" s="44" t="s">
        <v>15</v>
      </c>
      <c r="I72" s="47">
        <v>44</v>
      </c>
      <c r="J72" s="50">
        <v>28537</v>
      </c>
      <c r="K72" s="53" t="str">
        <f t="shared" si="7"/>
        <v>Lou</v>
      </c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spans="1:22" ht="19.899999999999999" customHeight="1" x14ac:dyDescent="0.2">
      <c r="A73" s="23">
        <f ca="1">DATE(YEAR(TODAY())-1,11,15)</f>
        <v>44880</v>
      </c>
      <c r="B73" s="26" t="str">
        <f t="shared" ca="1" si="6"/>
        <v>Nov</v>
      </c>
      <c r="C73" s="29" t="s">
        <v>19</v>
      </c>
      <c r="D73" s="32" t="s">
        <v>11</v>
      </c>
      <c r="E73" s="35" t="s">
        <v>23</v>
      </c>
      <c r="F73" s="38" t="s">
        <v>36</v>
      </c>
      <c r="G73" s="41" t="s">
        <v>25</v>
      </c>
      <c r="H73" s="44" t="s">
        <v>22</v>
      </c>
      <c r="I73" s="47">
        <v>30</v>
      </c>
      <c r="J73" s="50">
        <v>26680</v>
      </c>
      <c r="K73" s="53" t="str">
        <f t="shared" si="7"/>
        <v>Bill</v>
      </c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spans="1:22" ht="19.899999999999999" customHeight="1" x14ac:dyDescent="0.2">
      <c r="A74" s="23">
        <f ca="1">DATE(YEAR(TODAY())-1,8,24)</f>
        <v>44797</v>
      </c>
      <c r="B74" s="26" t="str">
        <f t="shared" ca="1" si="6"/>
        <v>Aug</v>
      </c>
      <c r="C74" s="29" t="s">
        <v>19</v>
      </c>
      <c r="D74" s="32" t="s">
        <v>11</v>
      </c>
      <c r="E74" s="35" t="s">
        <v>23</v>
      </c>
      <c r="F74" s="38" t="s">
        <v>24</v>
      </c>
      <c r="G74" s="41" t="s">
        <v>25</v>
      </c>
      <c r="H74" s="44" t="s">
        <v>22</v>
      </c>
      <c r="I74" s="47">
        <v>40</v>
      </c>
      <c r="J74" s="50">
        <v>29336</v>
      </c>
      <c r="K74" s="53" t="str">
        <f t="shared" si="7"/>
        <v>Bill</v>
      </c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 spans="1:22" ht="19.899999999999999" customHeight="1" x14ac:dyDescent="0.2">
      <c r="A75" s="23">
        <f ca="1">DATE(YEAR(TODAY())-1,9,17)</f>
        <v>44821</v>
      </c>
      <c r="B75" s="26" t="str">
        <f t="shared" ca="1" si="6"/>
        <v>Sep</v>
      </c>
      <c r="C75" s="29" t="s">
        <v>19</v>
      </c>
      <c r="D75" s="32" t="s">
        <v>11</v>
      </c>
      <c r="E75" s="35" t="s">
        <v>16</v>
      </c>
      <c r="F75" s="38" t="s">
        <v>30</v>
      </c>
      <c r="G75" s="41" t="s">
        <v>35</v>
      </c>
      <c r="H75" s="44" t="s">
        <v>22</v>
      </c>
      <c r="I75" s="47">
        <v>56</v>
      </c>
      <c r="J75" s="50">
        <v>34693</v>
      </c>
      <c r="K75" s="53" t="str">
        <f t="shared" si="7"/>
        <v>Sarah</v>
      </c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 spans="1:22" ht="19.899999999999999" customHeight="1" x14ac:dyDescent="0.2">
      <c r="A76" s="23">
        <f ca="1">DATE(YEAR(TODAY())-1,11,27)</f>
        <v>44892</v>
      </c>
      <c r="B76" s="26" t="str">
        <f t="shared" ca="1" si="6"/>
        <v>Nov</v>
      </c>
      <c r="C76" s="29" t="s">
        <v>10</v>
      </c>
      <c r="D76" s="32" t="s">
        <v>11</v>
      </c>
      <c r="E76" s="35" t="s">
        <v>12</v>
      </c>
      <c r="F76" s="38" t="s">
        <v>13</v>
      </c>
      <c r="G76" s="41" t="s">
        <v>14</v>
      </c>
      <c r="H76" s="44" t="s">
        <v>22</v>
      </c>
      <c r="I76" s="47">
        <v>24</v>
      </c>
      <c r="J76" s="50">
        <v>28036</v>
      </c>
      <c r="K76" s="53" t="str">
        <f t="shared" si="7"/>
        <v>Ese</v>
      </c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 spans="1:22" ht="19.899999999999999" customHeight="1" x14ac:dyDescent="0.2">
      <c r="A77" s="23">
        <f ca="1">DATE(YEAR(TODAY())-1,7,15)</f>
        <v>44757</v>
      </c>
      <c r="B77" s="26" t="str">
        <f t="shared" ca="1" si="6"/>
        <v>Jul</v>
      </c>
      <c r="C77" s="29" t="s">
        <v>19</v>
      </c>
      <c r="D77" s="32" t="s">
        <v>11</v>
      </c>
      <c r="E77" s="35" t="s">
        <v>16</v>
      </c>
      <c r="F77" s="38" t="s">
        <v>17</v>
      </c>
      <c r="G77" s="41" t="s">
        <v>35</v>
      </c>
      <c r="H77" s="44" t="s">
        <v>22</v>
      </c>
      <c r="I77" s="47">
        <v>35</v>
      </c>
      <c r="J77" s="50">
        <v>20303</v>
      </c>
      <c r="K77" s="53" t="str">
        <f t="shared" si="7"/>
        <v>Sarah</v>
      </c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 spans="1:22" ht="19.899999999999999" customHeight="1" x14ac:dyDescent="0.2">
      <c r="A78" s="23">
        <f ca="1">DATE(YEAR(TODAY())-1,12,21)</f>
        <v>44916</v>
      </c>
      <c r="B78" s="26" t="str">
        <f t="shared" ca="1" si="6"/>
        <v>Dec</v>
      </c>
      <c r="C78" s="29" t="s">
        <v>19</v>
      </c>
      <c r="D78" s="32" t="s">
        <v>11</v>
      </c>
      <c r="E78" s="35" t="s">
        <v>23</v>
      </c>
      <c r="F78" s="38" t="s">
        <v>36</v>
      </c>
      <c r="G78" s="41" t="s">
        <v>21</v>
      </c>
      <c r="H78" s="44" t="s">
        <v>22</v>
      </c>
      <c r="I78" s="47">
        <v>30</v>
      </c>
      <c r="J78" s="50">
        <v>29292</v>
      </c>
      <c r="K78" s="53" t="str">
        <f t="shared" si="7"/>
        <v>Helena</v>
      </c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 spans="1:22" ht="19.899999999999999" customHeight="1" x14ac:dyDescent="0.2">
      <c r="A79" s="23">
        <f ca="1">DATE(YEAR(TODAY())-1,10,10)</f>
        <v>44844</v>
      </c>
      <c r="B79" s="26" t="str">
        <f t="shared" ca="1" si="6"/>
        <v>Oct</v>
      </c>
      <c r="C79" s="29" t="s">
        <v>28</v>
      </c>
      <c r="D79" s="32" t="s">
        <v>11</v>
      </c>
      <c r="E79" s="35" t="s">
        <v>16</v>
      </c>
      <c r="F79" s="38" t="s">
        <v>17</v>
      </c>
      <c r="G79" s="41" t="s">
        <v>29</v>
      </c>
      <c r="H79" s="44" t="s">
        <v>22</v>
      </c>
      <c r="I79" s="47">
        <v>44</v>
      </c>
      <c r="J79" s="50">
        <v>18908</v>
      </c>
      <c r="K79" s="53" t="str">
        <f t="shared" si="7"/>
        <v>Debbie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spans="1:22" ht="19.899999999999999" customHeight="1" x14ac:dyDescent="0.2">
      <c r="A80" s="23">
        <f ca="1">DATE(YEAR(TODAY())-1,4,20)</f>
        <v>44671</v>
      </c>
      <c r="B80" s="26" t="str">
        <f t="shared" ca="1" si="6"/>
        <v>Apr</v>
      </c>
      <c r="C80" s="29" t="s">
        <v>10</v>
      </c>
      <c r="D80" s="32" t="s">
        <v>33</v>
      </c>
      <c r="E80" s="35" t="s">
        <v>16</v>
      </c>
      <c r="F80" s="38" t="s">
        <v>30</v>
      </c>
      <c r="G80" s="41" t="s">
        <v>34</v>
      </c>
      <c r="H80" s="44" t="s">
        <v>22</v>
      </c>
      <c r="I80" s="47">
        <v>52</v>
      </c>
      <c r="J80" s="50">
        <v>22583</v>
      </c>
      <c r="K80" s="53" t="str">
        <f t="shared" si="7"/>
        <v>Mary</v>
      </c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 spans="1:22" ht="19.899999999999999" customHeight="1" x14ac:dyDescent="0.2">
      <c r="A81" s="23">
        <f ca="1">DATE(YEAR(TODAY())-1,5,30)</f>
        <v>44711</v>
      </c>
      <c r="B81" s="26" t="str">
        <f t="shared" ca="1" si="6"/>
        <v>May</v>
      </c>
      <c r="C81" s="29" t="s">
        <v>10</v>
      </c>
      <c r="D81" s="32" t="s">
        <v>33</v>
      </c>
      <c r="E81" s="35" t="s">
        <v>23</v>
      </c>
      <c r="F81" s="38" t="s">
        <v>24</v>
      </c>
      <c r="G81" s="41" t="s">
        <v>31</v>
      </c>
      <c r="H81" s="44" t="s">
        <v>22</v>
      </c>
      <c r="I81" s="47">
        <v>48</v>
      </c>
      <c r="J81" s="50">
        <v>18460</v>
      </c>
      <c r="K81" s="53" t="str">
        <f t="shared" si="7"/>
        <v>Laura</v>
      </c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spans="1:22" ht="19.899999999999999" customHeight="1" x14ac:dyDescent="0.2">
      <c r="A82" s="23">
        <f ca="1">DATE(YEAR(TODAY())-1,12,26)</f>
        <v>44921</v>
      </c>
      <c r="B82" s="26" t="str">
        <f t="shared" ca="1" si="6"/>
        <v>Dec</v>
      </c>
      <c r="C82" s="29" t="s">
        <v>10</v>
      </c>
      <c r="D82" s="32" t="s">
        <v>33</v>
      </c>
      <c r="E82" s="35" t="s">
        <v>16</v>
      </c>
      <c r="F82" s="38" t="s">
        <v>17</v>
      </c>
      <c r="G82" s="41" t="s">
        <v>34</v>
      </c>
      <c r="H82" s="44" t="s">
        <v>22</v>
      </c>
      <c r="I82" s="47">
        <v>68</v>
      </c>
      <c r="J82" s="50">
        <v>15630</v>
      </c>
      <c r="K82" s="53" t="str">
        <f t="shared" si="7"/>
        <v>Mary</v>
      </c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 spans="1:22" ht="19.899999999999999" customHeight="1" x14ac:dyDescent="0.2">
      <c r="A83" s="23">
        <f ca="1">DATE(YEAR(TODAY())-1,6,11)</f>
        <v>44723</v>
      </c>
      <c r="B83" s="26" t="str">
        <f t="shared" ca="1" si="6"/>
        <v>Jun</v>
      </c>
      <c r="C83" s="29" t="s">
        <v>10</v>
      </c>
      <c r="D83" s="32" t="s">
        <v>33</v>
      </c>
      <c r="E83" s="35" t="s">
        <v>16</v>
      </c>
      <c r="F83" s="38" t="s">
        <v>20</v>
      </c>
      <c r="G83" s="41" t="s">
        <v>31</v>
      </c>
      <c r="H83" s="44" t="s">
        <v>22</v>
      </c>
      <c r="I83" s="47">
        <v>62</v>
      </c>
      <c r="J83" s="50">
        <v>13477</v>
      </c>
      <c r="K83" s="53" t="str">
        <f t="shared" si="7"/>
        <v>Laura</v>
      </c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 spans="1:22" ht="19.899999999999999" customHeight="1" x14ac:dyDescent="0.2">
      <c r="A84" s="23">
        <f ca="1">DATE(YEAR(TODAY())-1,6,11)</f>
        <v>44723</v>
      </c>
      <c r="B84" s="26" t="str">
        <f t="shared" ca="1" si="6"/>
        <v>Jun</v>
      </c>
      <c r="C84" s="29" t="s">
        <v>10</v>
      </c>
      <c r="D84" s="32" t="s">
        <v>11</v>
      </c>
      <c r="E84" s="35" t="s">
        <v>12</v>
      </c>
      <c r="F84" s="38" t="s">
        <v>13</v>
      </c>
      <c r="G84" s="41" t="s">
        <v>27</v>
      </c>
      <c r="H84" s="44" t="s">
        <v>15</v>
      </c>
      <c r="I84" s="47">
        <v>50</v>
      </c>
      <c r="J84" s="50">
        <v>29497</v>
      </c>
      <c r="K84" s="53" t="str">
        <f t="shared" si="7"/>
        <v>Harry</v>
      </c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 spans="1:22" ht="19.899999999999999" customHeight="1" x14ac:dyDescent="0.2">
      <c r="A85" s="23">
        <f ca="1">DATE(YEAR(TODAY())-1,3,12)</f>
        <v>44632</v>
      </c>
      <c r="B85" s="26" t="str">
        <f t="shared" ca="1" si="6"/>
        <v>Mar</v>
      </c>
      <c r="C85" s="29" t="s">
        <v>19</v>
      </c>
      <c r="D85" s="32" t="s">
        <v>11</v>
      </c>
      <c r="E85" s="35" t="s">
        <v>12</v>
      </c>
      <c r="F85" s="38" t="s">
        <v>13</v>
      </c>
      <c r="G85" s="41" t="s">
        <v>35</v>
      </c>
      <c r="H85" s="44" t="s">
        <v>22</v>
      </c>
      <c r="I85" s="47">
        <v>59</v>
      </c>
      <c r="J85" s="50">
        <v>26239</v>
      </c>
      <c r="K85" s="53" t="str">
        <f t="shared" si="7"/>
        <v>Sarah</v>
      </c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 spans="1:22" ht="19.899999999999999" customHeight="1" x14ac:dyDescent="0.2">
      <c r="A86" s="23">
        <f ca="1">DATE(YEAR(TODAY())-1,6,16)</f>
        <v>44728</v>
      </c>
      <c r="B86" s="26" t="str">
        <f t="shared" ca="1" si="6"/>
        <v>Jun</v>
      </c>
      <c r="C86" s="29" t="s">
        <v>10</v>
      </c>
      <c r="D86" s="32" t="s">
        <v>11</v>
      </c>
      <c r="E86" s="35" t="s">
        <v>23</v>
      </c>
      <c r="F86" s="38" t="s">
        <v>24</v>
      </c>
      <c r="G86" s="41" t="s">
        <v>14</v>
      </c>
      <c r="H86" s="44" t="s">
        <v>22</v>
      </c>
      <c r="I86" s="47">
        <v>30</v>
      </c>
      <c r="J86" s="50">
        <v>27189</v>
      </c>
      <c r="K86" s="53" t="str">
        <f t="shared" si="7"/>
        <v>Ese</v>
      </c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 spans="1:22" ht="19.899999999999999" customHeight="1" x14ac:dyDescent="0.2">
      <c r="A87" s="23">
        <f ca="1">DATE(YEAR(TODAY())-1,5,10)</f>
        <v>44691</v>
      </c>
      <c r="B87" s="26" t="str">
        <f t="shared" ca="1" si="6"/>
        <v>May</v>
      </c>
      <c r="C87" s="29" t="s">
        <v>10</v>
      </c>
      <c r="D87" s="32" t="s">
        <v>11</v>
      </c>
      <c r="E87" s="35" t="s">
        <v>16</v>
      </c>
      <c r="F87" s="38" t="s">
        <v>17</v>
      </c>
      <c r="G87" s="41" t="s">
        <v>14</v>
      </c>
      <c r="H87" s="44" t="s">
        <v>22</v>
      </c>
      <c r="I87" s="47">
        <v>29</v>
      </c>
      <c r="J87" s="50">
        <v>18404</v>
      </c>
      <c r="K87" s="53" t="str">
        <f t="shared" si="7"/>
        <v>Ese</v>
      </c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 spans="1:22" ht="19.899999999999999" customHeight="1" x14ac:dyDescent="0.2">
      <c r="A88" s="23">
        <f ca="1">DATE(YEAR(TODAY())-1,9,16)</f>
        <v>44820</v>
      </c>
      <c r="B88" s="26" t="str">
        <f t="shared" ca="1" si="6"/>
        <v>Sep</v>
      </c>
      <c r="C88" s="29" t="s">
        <v>10</v>
      </c>
      <c r="D88" s="32" t="s">
        <v>33</v>
      </c>
      <c r="E88" s="35" t="s">
        <v>16</v>
      </c>
      <c r="F88" s="38" t="s">
        <v>17</v>
      </c>
      <c r="G88" s="41" t="s">
        <v>27</v>
      </c>
      <c r="H88" s="44" t="s">
        <v>15</v>
      </c>
      <c r="I88" s="47">
        <v>59</v>
      </c>
      <c r="J88" s="50">
        <v>10683</v>
      </c>
      <c r="K88" s="53" t="str">
        <f t="shared" si="7"/>
        <v>Harry</v>
      </c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 spans="1:22" ht="19.899999999999999" customHeight="1" x14ac:dyDescent="0.2">
      <c r="A89" s="23">
        <f ca="1">DATE(YEAR(TODAY())-1,11,4)</f>
        <v>44869</v>
      </c>
      <c r="B89" s="26" t="str">
        <f t="shared" ca="1" si="6"/>
        <v>Nov</v>
      </c>
      <c r="C89" s="29" t="s">
        <v>19</v>
      </c>
      <c r="D89" s="32" t="s">
        <v>11</v>
      </c>
      <c r="E89" s="35" t="s">
        <v>23</v>
      </c>
      <c r="F89" s="38" t="s">
        <v>36</v>
      </c>
      <c r="G89" s="41" t="s">
        <v>25</v>
      </c>
      <c r="H89" s="44" t="s">
        <v>15</v>
      </c>
      <c r="I89" s="47">
        <v>29</v>
      </c>
      <c r="J89" s="50">
        <v>27909</v>
      </c>
      <c r="K89" s="53" t="str">
        <f t="shared" si="7"/>
        <v>Bill</v>
      </c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 spans="1:22" ht="19.899999999999999" customHeight="1" x14ac:dyDescent="0.2">
      <c r="A90" s="23">
        <f ca="1">DATE(YEAR(TODAY())-1,11,5)</f>
        <v>44870</v>
      </c>
      <c r="B90" s="26" t="str">
        <f t="shared" ca="1" si="6"/>
        <v>Nov</v>
      </c>
      <c r="C90" s="29" t="s">
        <v>10</v>
      </c>
      <c r="D90" s="32" t="s">
        <v>33</v>
      </c>
      <c r="E90" s="35" t="s">
        <v>16</v>
      </c>
      <c r="F90" s="38" t="s">
        <v>17</v>
      </c>
      <c r="G90" s="41" t="s">
        <v>27</v>
      </c>
      <c r="H90" s="44" t="s">
        <v>22</v>
      </c>
      <c r="I90" s="47">
        <v>57</v>
      </c>
      <c r="J90" s="50">
        <v>10690</v>
      </c>
      <c r="K90" s="53" t="str">
        <f t="shared" si="7"/>
        <v>Harry</v>
      </c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 spans="1:22" ht="19.899999999999999" customHeight="1" x14ac:dyDescent="0.2">
      <c r="A91" s="23">
        <f ca="1">DATE(YEAR(TODAY())-1,8,26)</f>
        <v>44799</v>
      </c>
      <c r="B91" s="26" t="str">
        <f t="shared" ca="1" si="6"/>
        <v>Aug</v>
      </c>
      <c r="C91" s="29" t="s">
        <v>28</v>
      </c>
      <c r="D91" s="32" t="s">
        <v>11</v>
      </c>
      <c r="E91" s="35" t="s">
        <v>23</v>
      </c>
      <c r="F91" s="38" t="s">
        <v>24</v>
      </c>
      <c r="G91" s="41" t="s">
        <v>39</v>
      </c>
      <c r="H91" s="44" t="s">
        <v>22</v>
      </c>
      <c r="I91" s="47">
        <v>30</v>
      </c>
      <c r="J91" s="50">
        <v>31578</v>
      </c>
      <c r="K91" s="53" t="str">
        <f t="shared" si="7"/>
        <v>Lou</v>
      </c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 spans="1:22" ht="19.899999999999999" customHeight="1" x14ac:dyDescent="0.2">
      <c r="A92" s="23">
        <f ca="1">DATE(YEAR(TODAY())-1,12,25)</f>
        <v>44920</v>
      </c>
      <c r="B92" s="26" t="str">
        <f t="shared" ca="1" si="6"/>
        <v>Dec</v>
      </c>
      <c r="C92" s="29" t="s">
        <v>10</v>
      </c>
      <c r="D92" s="32" t="s">
        <v>11</v>
      </c>
      <c r="E92" s="35" t="s">
        <v>16</v>
      </c>
      <c r="F92" s="38" t="s">
        <v>17</v>
      </c>
      <c r="G92" s="41" t="s">
        <v>31</v>
      </c>
      <c r="H92" s="44" t="s">
        <v>22</v>
      </c>
      <c r="I92" s="47">
        <v>38</v>
      </c>
      <c r="J92" s="50">
        <v>17327</v>
      </c>
      <c r="K92" s="53" t="str">
        <f t="shared" si="7"/>
        <v>Laura</v>
      </c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 spans="1:22" ht="19.899999999999999" customHeight="1" x14ac:dyDescent="0.2">
      <c r="A93" s="23">
        <f ca="1">DATE(YEAR(TODAY())-1,7,15)</f>
        <v>44757</v>
      </c>
      <c r="B93" s="26" t="str">
        <f t="shared" ca="1" si="6"/>
        <v>Jul</v>
      </c>
      <c r="C93" s="29" t="s">
        <v>10</v>
      </c>
      <c r="D93" s="32" t="s">
        <v>11</v>
      </c>
      <c r="E93" s="35" t="s">
        <v>12</v>
      </c>
      <c r="F93" s="38" t="s">
        <v>26</v>
      </c>
      <c r="G93" s="41" t="s">
        <v>14</v>
      </c>
      <c r="H93" s="44" t="s">
        <v>15</v>
      </c>
      <c r="I93" s="47">
        <v>53</v>
      </c>
      <c r="J93" s="50">
        <v>25580</v>
      </c>
      <c r="K93" s="53" t="str">
        <f t="shared" si="7"/>
        <v>Ese</v>
      </c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 spans="1:22" ht="19.899999999999999" customHeight="1" x14ac:dyDescent="0.2">
      <c r="A94" s="23">
        <f ca="1">DATE(YEAR(TODAY())-1,4,14)</f>
        <v>44665</v>
      </c>
      <c r="B94" s="26" t="str">
        <f t="shared" ca="1" si="6"/>
        <v>Apr</v>
      </c>
      <c r="C94" s="29" t="s">
        <v>19</v>
      </c>
      <c r="D94" s="32" t="s">
        <v>11</v>
      </c>
      <c r="E94" s="35" t="s">
        <v>23</v>
      </c>
      <c r="F94" s="38" t="s">
        <v>36</v>
      </c>
      <c r="G94" s="41" t="s">
        <v>21</v>
      </c>
      <c r="H94" s="44" t="s">
        <v>22</v>
      </c>
      <c r="I94" s="47">
        <v>23</v>
      </c>
      <c r="J94" s="50">
        <v>29112</v>
      </c>
      <c r="K94" s="53" t="str">
        <f t="shared" si="7"/>
        <v>Helena</v>
      </c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 spans="1:22" ht="19.899999999999999" customHeight="1" x14ac:dyDescent="0.2">
      <c r="A95" s="23">
        <f ca="1">DATE(YEAR(TODAY())-1,9,7)</f>
        <v>44811</v>
      </c>
      <c r="B95" s="26" t="str">
        <f t="shared" ca="1" si="6"/>
        <v>Sep</v>
      </c>
      <c r="C95" s="29" t="s">
        <v>19</v>
      </c>
      <c r="D95" s="32" t="s">
        <v>11</v>
      </c>
      <c r="E95" s="35" t="s">
        <v>23</v>
      </c>
      <c r="F95" s="38" t="s">
        <v>36</v>
      </c>
      <c r="G95" s="41" t="s">
        <v>32</v>
      </c>
      <c r="H95" s="44" t="s">
        <v>22</v>
      </c>
      <c r="I95" s="47">
        <v>65</v>
      </c>
      <c r="J95" s="50">
        <v>26422</v>
      </c>
      <c r="K95" s="53" t="str">
        <f t="shared" si="7"/>
        <v>Richard</v>
      </c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 spans="1:22" ht="19.899999999999999" customHeight="1" x14ac:dyDescent="0.2">
      <c r="A96" s="23">
        <f ca="1">DATE(YEAR(TODAY())-1,12,4)</f>
        <v>44899</v>
      </c>
      <c r="B96" s="26" t="str">
        <f t="shared" ca="1" si="6"/>
        <v>Dec</v>
      </c>
      <c r="C96" s="29" t="s">
        <v>10</v>
      </c>
      <c r="D96" s="32" t="s">
        <v>11</v>
      </c>
      <c r="E96" s="35" t="s">
        <v>16</v>
      </c>
      <c r="F96" s="38" t="s">
        <v>20</v>
      </c>
      <c r="G96" s="41" t="s">
        <v>14</v>
      </c>
      <c r="H96" s="44" t="s">
        <v>15</v>
      </c>
      <c r="I96" s="47">
        <v>71</v>
      </c>
      <c r="J96" s="50">
        <v>29911</v>
      </c>
      <c r="K96" s="53" t="str">
        <f t="shared" si="7"/>
        <v>Ese</v>
      </c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 spans="1:22" ht="19.899999999999999" customHeight="1" x14ac:dyDescent="0.2">
      <c r="A97" s="23">
        <f ca="1">DATE(YEAR(TODAY())-1,6,8)</f>
        <v>44720</v>
      </c>
      <c r="B97" s="26" t="str">
        <f t="shared" ca="1" si="6"/>
        <v>Jun</v>
      </c>
      <c r="C97" s="29" t="s">
        <v>28</v>
      </c>
      <c r="D97" s="32" t="s">
        <v>11</v>
      </c>
      <c r="E97" s="35" t="s">
        <v>16</v>
      </c>
      <c r="F97" s="38" t="s">
        <v>17</v>
      </c>
      <c r="G97" s="41" t="s">
        <v>40</v>
      </c>
      <c r="H97" s="44" t="s">
        <v>15</v>
      </c>
      <c r="I97" s="47">
        <v>44</v>
      </c>
      <c r="J97" s="50">
        <v>19643</v>
      </c>
      <c r="K97" s="53" t="str">
        <f t="shared" si="7"/>
        <v>Tina</v>
      </c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 spans="1:22" ht="19.899999999999999" customHeight="1" x14ac:dyDescent="0.2">
      <c r="A98" s="23">
        <f ca="1">DATE(YEAR(TODAY())-1,3,20)</f>
        <v>44640</v>
      </c>
      <c r="B98" s="26" t="str">
        <f t="shared" ca="1" si="6"/>
        <v>Mar</v>
      </c>
      <c r="C98" s="29" t="s">
        <v>19</v>
      </c>
      <c r="D98" s="32" t="s">
        <v>33</v>
      </c>
      <c r="E98" s="35" t="s">
        <v>16</v>
      </c>
      <c r="F98" s="38" t="s">
        <v>30</v>
      </c>
      <c r="G98" s="41" t="s">
        <v>21</v>
      </c>
      <c r="H98" s="44" t="s">
        <v>15</v>
      </c>
      <c r="I98" s="47">
        <v>72</v>
      </c>
      <c r="J98" s="50">
        <v>17880</v>
      </c>
      <c r="K98" s="53" t="str">
        <f t="shared" si="7"/>
        <v>Helena</v>
      </c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 spans="1:22" ht="19.899999999999999" customHeight="1" x14ac:dyDescent="0.2">
      <c r="A99" s="23">
        <f ca="1">DATE(YEAR(TODAY())-1,8,4)</f>
        <v>44777</v>
      </c>
      <c r="B99" s="26" t="str">
        <f t="shared" ca="1" si="6"/>
        <v>Aug</v>
      </c>
      <c r="C99" s="29" t="s">
        <v>10</v>
      </c>
      <c r="D99" s="32" t="s">
        <v>11</v>
      </c>
      <c r="E99" s="35" t="s">
        <v>12</v>
      </c>
      <c r="F99" s="38" t="s">
        <v>26</v>
      </c>
      <c r="G99" s="41" t="s">
        <v>14</v>
      </c>
      <c r="H99" s="44" t="s">
        <v>22</v>
      </c>
      <c r="I99" s="47">
        <v>59</v>
      </c>
      <c r="J99" s="50">
        <v>25769</v>
      </c>
      <c r="K99" s="53" t="str">
        <f t="shared" si="7"/>
        <v>Ese</v>
      </c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 spans="1:22" ht="19.899999999999999" customHeight="1" x14ac:dyDescent="0.2">
      <c r="A100" s="23">
        <f ca="1">DATE(YEAR(TODAY())-1,11,12)</f>
        <v>44877</v>
      </c>
      <c r="B100" s="26" t="str">
        <f t="shared" ca="1" si="6"/>
        <v>Nov</v>
      </c>
      <c r="C100" s="29" t="s">
        <v>10</v>
      </c>
      <c r="D100" s="32" t="s">
        <v>11</v>
      </c>
      <c r="E100" s="35" t="s">
        <v>12</v>
      </c>
      <c r="F100" s="38" t="s">
        <v>13</v>
      </c>
      <c r="G100" s="41" t="s">
        <v>27</v>
      </c>
      <c r="H100" s="44" t="s">
        <v>22</v>
      </c>
      <c r="I100" s="47">
        <v>56</v>
      </c>
      <c r="J100" s="50">
        <v>29206</v>
      </c>
      <c r="K100" s="53" t="str">
        <f t="shared" si="7"/>
        <v>Harry</v>
      </c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 spans="1:22" ht="19.899999999999999" customHeight="1" x14ac:dyDescent="0.2">
      <c r="A101" s="23">
        <f ca="1">DATE(YEAR(TODAY())-1,11,7)</f>
        <v>44872</v>
      </c>
      <c r="B101" s="26" t="str">
        <f t="shared" ca="1" si="6"/>
        <v>Nov</v>
      </c>
      <c r="C101" s="29" t="s">
        <v>10</v>
      </c>
      <c r="D101" s="32" t="s">
        <v>11</v>
      </c>
      <c r="E101" s="35" t="s">
        <v>12</v>
      </c>
      <c r="F101" s="38" t="s">
        <v>26</v>
      </c>
      <c r="G101" s="41" t="s">
        <v>27</v>
      </c>
      <c r="H101" s="44" t="s">
        <v>22</v>
      </c>
      <c r="I101" s="47">
        <v>52</v>
      </c>
      <c r="J101" s="50">
        <v>28593</v>
      </c>
      <c r="K101" s="53" t="str">
        <f t="shared" si="7"/>
        <v>Harry</v>
      </c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 spans="1:22" ht="19.899999999999999" customHeight="1" x14ac:dyDescent="0.2">
      <c r="A102" s="23">
        <f ca="1">DATE(YEAR(TODAY())-1,11,2)</f>
        <v>44867</v>
      </c>
      <c r="B102" s="26" t="str">
        <f t="shared" ca="1" si="6"/>
        <v>Nov</v>
      </c>
      <c r="C102" s="29" t="s">
        <v>19</v>
      </c>
      <c r="D102" s="32" t="s">
        <v>11</v>
      </c>
      <c r="E102" s="35" t="s">
        <v>16</v>
      </c>
      <c r="F102" s="38" t="s">
        <v>30</v>
      </c>
      <c r="G102" s="41" t="s">
        <v>32</v>
      </c>
      <c r="H102" s="44" t="s">
        <v>22</v>
      </c>
      <c r="I102" s="47">
        <v>62</v>
      </c>
      <c r="J102" s="50">
        <v>32241</v>
      </c>
      <c r="K102" s="53" t="str">
        <f t="shared" si="7"/>
        <v>Richard</v>
      </c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 spans="1:22" ht="19.899999999999999" customHeight="1" x14ac:dyDescent="0.2">
      <c r="A103" s="23">
        <f ca="1">DATE(YEAR(TODAY())-1,12,24)</f>
        <v>44919</v>
      </c>
      <c r="B103" s="26" t="str">
        <f t="shared" ca="1" si="6"/>
        <v>Dec</v>
      </c>
      <c r="C103" s="29" t="s">
        <v>10</v>
      </c>
      <c r="D103" s="32" t="s">
        <v>11</v>
      </c>
      <c r="E103" s="35" t="s">
        <v>16</v>
      </c>
      <c r="F103" s="38" t="s">
        <v>17</v>
      </c>
      <c r="G103" s="41" t="s">
        <v>31</v>
      </c>
      <c r="H103" s="44" t="s">
        <v>15</v>
      </c>
      <c r="I103" s="47">
        <v>33</v>
      </c>
      <c r="J103" s="50">
        <v>20482</v>
      </c>
      <c r="K103" s="53" t="str">
        <f t="shared" si="7"/>
        <v>Laura</v>
      </c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 spans="1:22" ht="19.899999999999999" customHeight="1" x14ac:dyDescent="0.2">
      <c r="A104" s="23">
        <f ca="1">DATE(YEAR(TODAY())-1,4,17)</f>
        <v>44668</v>
      </c>
      <c r="B104" s="26" t="str">
        <f t="shared" ca="1" si="6"/>
        <v>Apr</v>
      </c>
      <c r="C104" s="29" t="s">
        <v>19</v>
      </c>
      <c r="D104" s="32" t="s">
        <v>11</v>
      </c>
      <c r="E104" s="35" t="s">
        <v>23</v>
      </c>
      <c r="F104" s="38" t="s">
        <v>36</v>
      </c>
      <c r="G104" s="41" t="s">
        <v>21</v>
      </c>
      <c r="H104" s="44" t="s">
        <v>22</v>
      </c>
      <c r="I104" s="47">
        <v>25</v>
      </c>
      <c r="J104" s="50">
        <v>28581</v>
      </c>
      <c r="K104" s="53" t="str">
        <f t="shared" si="7"/>
        <v>Helena</v>
      </c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 spans="1:22" ht="19.899999999999999" customHeight="1" x14ac:dyDescent="0.2">
      <c r="A105" s="23">
        <f ca="1">DATE(YEAR(TODAY())-1,6,11)</f>
        <v>44723</v>
      </c>
      <c r="B105" s="26" t="str">
        <f t="shared" ca="1" si="6"/>
        <v>Jun</v>
      </c>
      <c r="C105" s="29" t="s">
        <v>10</v>
      </c>
      <c r="D105" s="32" t="s">
        <v>33</v>
      </c>
      <c r="E105" s="35" t="s">
        <v>16</v>
      </c>
      <c r="F105" s="38" t="s">
        <v>20</v>
      </c>
      <c r="G105" s="41" t="s">
        <v>27</v>
      </c>
      <c r="H105" s="44" t="s">
        <v>22</v>
      </c>
      <c r="I105" s="47">
        <v>25</v>
      </c>
      <c r="J105" s="50">
        <v>10507</v>
      </c>
      <c r="K105" s="53" t="str">
        <f t="shared" si="7"/>
        <v>Harry</v>
      </c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 spans="1:22" ht="19.899999999999999" customHeight="1" x14ac:dyDescent="0.2">
      <c r="A106" s="23">
        <f ca="1">DATE(YEAR(TODAY())-1,2,28)</f>
        <v>44620</v>
      </c>
      <c r="B106" s="26" t="str">
        <f t="shared" ca="1" si="6"/>
        <v>Feb</v>
      </c>
      <c r="C106" s="29" t="s">
        <v>19</v>
      </c>
      <c r="D106" s="32" t="s">
        <v>11</v>
      </c>
      <c r="E106" s="35" t="s">
        <v>23</v>
      </c>
      <c r="F106" s="38" t="s">
        <v>24</v>
      </c>
      <c r="G106" s="41" t="s">
        <v>32</v>
      </c>
      <c r="H106" s="44" t="s">
        <v>22</v>
      </c>
      <c r="I106" s="47">
        <v>67</v>
      </c>
      <c r="J106" s="50">
        <v>29436</v>
      </c>
      <c r="K106" s="53" t="str">
        <f t="shared" si="7"/>
        <v>Richard</v>
      </c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 spans="1:22" ht="19.899999999999999" customHeight="1" x14ac:dyDescent="0.2">
      <c r="A107" s="23">
        <f ca="1">DATE(YEAR(TODAY())-1,3,1)</f>
        <v>44621</v>
      </c>
      <c r="B107" s="26" t="str">
        <f t="shared" ca="1" si="6"/>
        <v>Mar</v>
      </c>
      <c r="C107" s="29" t="s">
        <v>10</v>
      </c>
      <c r="D107" s="32" t="s">
        <v>33</v>
      </c>
      <c r="E107" s="35" t="s">
        <v>16</v>
      </c>
      <c r="F107" s="38" t="s">
        <v>20</v>
      </c>
      <c r="G107" s="41" t="s">
        <v>34</v>
      </c>
      <c r="H107" s="44" t="s">
        <v>22</v>
      </c>
      <c r="I107" s="47">
        <v>57</v>
      </c>
      <c r="J107" s="50">
        <v>10413</v>
      </c>
      <c r="K107" s="53" t="str">
        <f t="shared" si="7"/>
        <v>Mary</v>
      </c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 spans="1:22" ht="19.899999999999999" customHeight="1" x14ac:dyDescent="0.2">
      <c r="A108" s="23">
        <f ca="1">DATE(YEAR(TODAY())-1,12,4)</f>
        <v>44899</v>
      </c>
      <c r="B108" s="26" t="str">
        <f t="shared" ca="1" si="6"/>
        <v>Dec</v>
      </c>
      <c r="C108" s="29" t="s">
        <v>28</v>
      </c>
      <c r="D108" s="32" t="s">
        <v>11</v>
      </c>
      <c r="E108" s="35" t="s">
        <v>23</v>
      </c>
      <c r="F108" s="38" t="s">
        <v>24</v>
      </c>
      <c r="G108" s="41" t="s">
        <v>29</v>
      </c>
      <c r="H108" s="44" t="s">
        <v>22</v>
      </c>
      <c r="I108" s="47">
        <v>40</v>
      </c>
      <c r="J108" s="50">
        <v>29844</v>
      </c>
      <c r="K108" s="53" t="str">
        <f t="shared" si="7"/>
        <v>Debbie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 spans="1:22" ht="19.899999999999999" customHeight="1" x14ac:dyDescent="0.2">
      <c r="A109" s="23">
        <f ca="1">DATE(YEAR(TODAY())-1,2,1)</f>
        <v>44593</v>
      </c>
      <c r="B109" s="26" t="str">
        <f t="shared" ca="1" si="6"/>
        <v>Feb</v>
      </c>
      <c r="C109" s="29" t="s">
        <v>19</v>
      </c>
      <c r="D109" s="32" t="s">
        <v>33</v>
      </c>
      <c r="E109" s="35" t="s">
        <v>16</v>
      </c>
      <c r="F109" s="38" t="s">
        <v>17</v>
      </c>
      <c r="G109" s="41" t="s">
        <v>38</v>
      </c>
      <c r="H109" s="44" t="s">
        <v>22</v>
      </c>
      <c r="I109" s="47">
        <v>54</v>
      </c>
      <c r="J109" s="50">
        <v>15633</v>
      </c>
      <c r="K109" s="53" t="str">
        <f t="shared" si="7"/>
        <v>Larry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spans="1:22" ht="19.899999999999999" customHeight="1" x14ac:dyDescent="0.2">
      <c r="A110" s="23">
        <f ca="1">DATE(YEAR(TODAY())-1,10,11)</f>
        <v>44845</v>
      </c>
      <c r="B110" s="26" t="str">
        <f t="shared" ca="1" si="6"/>
        <v>Oct</v>
      </c>
      <c r="C110" s="29" t="s">
        <v>19</v>
      </c>
      <c r="D110" s="32" t="s">
        <v>11</v>
      </c>
      <c r="E110" s="35" t="s">
        <v>12</v>
      </c>
      <c r="F110" s="38" t="s">
        <v>26</v>
      </c>
      <c r="G110" s="41" t="s">
        <v>32</v>
      </c>
      <c r="H110" s="44" t="s">
        <v>15</v>
      </c>
      <c r="I110" s="47">
        <v>41</v>
      </c>
      <c r="J110" s="50">
        <v>24377</v>
      </c>
      <c r="K110" s="53" t="str">
        <f t="shared" si="7"/>
        <v>Richard</v>
      </c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spans="1:22" ht="19.899999999999999" customHeight="1" x14ac:dyDescent="0.2">
      <c r="A111" s="23">
        <f ca="1">DATE(YEAR(TODAY())-1,9,5)</f>
        <v>44809</v>
      </c>
      <c r="B111" s="26" t="str">
        <f t="shared" ca="1" si="6"/>
        <v>Sep</v>
      </c>
      <c r="C111" s="29" t="s">
        <v>28</v>
      </c>
      <c r="D111" s="32" t="s">
        <v>11</v>
      </c>
      <c r="E111" s="35" t="s">
        <v>12</v>
      </c>
      <c r="F111" s="38" t="s">
        <v>13</v>
      </c>
      <c r="G111" s="41" t="s">
        <v>21</v>
      </c>
      <c r="H111" s="44" t="s">
        <v>22</v>
      </c>
      <c r="I111" s="47">
        <v>22</v>
      </c>
      <c r="J111" s="50">
        <v>27668</v>
      </c>
      <c r="K111" s="53" t="str">
        <f t="shared" si="7"/>
        <v>Helena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 spans="1:22" ht="19.899999999999999" customHeight="1" x14ac:dyDescent="0.2">
      <c r="A112" s="23">
        <f ca="1">DATE(YEAR(TODAY())-1,9,24)</f>
        <v>44828</v>
      </c>
      <c r="B112" s="26" t="str">
        <f t="shared" ca="1" si="6"/>
        <v>Sep</v>
      </c>
      <c r="C112" s="29" t="s">
        <v>28</v>
      </c>
      <c r="D112" s="32" t="s">
        <v>11</v>
      </c>
      <c r="E112" s="35" t="s">
        <v>23</v>
      </c>
      <c r="F112" s="38" t="s">
        <v>36</v>
      </c>
      <c r="G112" s="41" t="s">
        <v>14</v>
      </c>
      <c r="H112" s="44" t="s">
        <v>22</v>
      </c>
      <c r="I112" s="47">
        <v>47</v>
      </c>
      <c r="J112" s="50">
        <v>28206</v>
      </c>
      <c r="K112" s="53" t="str">
        <f t="shared" si="7"/>
        <v>Ese</v>
      </c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 spans="1:22" ht="19.899999999999999" customHeight="1" x14ac:dyDescent="0.2">
      <c r="A113" s="23">
        <f ca="1">DATE(YEAR(TODAY())-1,1,15)</f>
        <v>44576</v>
      </c>
      <c r="B113" s="26" t="str">
        <f t="shared" ca="1" si="6"/>
        <v>Jan</v>
      </c>
      <c r="C113" s="29" t="s">
        <v>19</v>
      </c>
      <c r="D113" s="32" t="s">
        <v>33</v>
      </c>
      <c r="E113" s="35" t="s">
        <v>23</v>
      </c>
      <c r="F113" s="38" t="s">
        <v>24</v>
      </c>
      <c r="G113" s="41" t="s">
        <v>35</v>
      </c>
      <c r="H113" s="44" t="s">
        <v>22</v>
      </c>
      <c r="I113" s="47">
        <v>72</v>
      </c>
      <c r="J113" s="50">
        <v>18425</v>
      </c>
      <c r="K113" s="53" t="str">
        <f t="shared" si="7"/>
        <v>Sarah</v>
      </c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 spans="1:22" ht="19.899999999999999" customHeight="1" x14ac:dyDescent="0.2">
      <c r="A114" s="23">
        <f ca="1">DATE(YEAR(TODAY())-1,12,27)</f>
        <v>44922</v>
      </c>
      <c r="B114" s="26" t="str">
        <f t="shared" ca="1" si="6"/>
        <v>Dec</v>
      </c>
      <c r="C114" s="29" t="s">
        <v>10</v>
      </c>
      <c r="D114" s="32" t="s">
        <v>11</v>
      </c>
      <c r="E114" s="35" t="s">
        <v>12</v>
      </c>
      <c r="F114" s="38" t="s">
        <v>13</v>
      </c>
      <c r="G114" s="41" t="s">
        <v>14</v>
      </c>
      <c r="H114" s="44" t="s">
        <v>22</v>
      </c>
      <c r="I114" s="47">
        <v>64</v>
      </c>
      <c r="J114" s="50">
        <v>27120</v>
      </c>
      <c r="K114" s="53" t="str">
        <f t="shared" si="7"/>
        <v>Ese</v>
      </c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 spans="1:22" ht="19.899999999999999" customHeight="1" x14ac:dyDescent="0.2">
      <c r="A115" s="23">
        <f ca="1">DATE(YEAR(TODAY())-1,9,18)</f>
        <v>44822</v>
      </c>
      <c r="B115" s="26" t="str">
        <f t="shared" ca="1" si="6"/>
        <v>Sep</v>
      </c>
      <c r="C115" s="29" t="s">
        <v>19</v>
      </c>
      <c r="D115" s="32" t="s">
        <v>11</v>
      </c>
      <c r="E115" s="35" t="s">
        <v>12</v>
      </c>
      <c r="F115" s="38" t="s">
        <v>13</v>
      </c>
      <c r="G115" s="41" t="s">
        <v>21</v>
      </c>
      <c r="H115" s="44" t="s">
        <v>22</v>
      </c>
      <c r="I115" s="47">
        <v>59</v>
      </c>
      <c r="J115" s="50">
        <v>26649</v>
      </c>
      <c r="K115" s="53" t="str">
        <f t="shared" si="7"/>
        <v>Helena</v>
      </c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 spans="1:22" ht="19.899999999999999" customHeight="1" x14ac:dyDescent="0.2">
      <c r="A116" s="23">
        <f ca="1">DATE(YEAR(TODAY())-1,8,25)</f>
        <v>44798</v>
      </c>
      <c r="B116" s="26" t="str">
        <f t="shared" ca="1" si="6"/>
        <v>Aug</v>
      </c>
      <c r="C116" s="29" t="s">
        <v>19</v>
      </c>
      <c r="D116" s="32" t="s">
        <v>11</v>
      </c>
      <c r="E116" s="35" t="s">
        <v>16</v>
      </c>
      <c r="F116" s="38" t="s">
        <v>17</v>
      </c>
      <c r="G116" s="41" t="s">
        <v>21</v>
      </c>
      <c r="H116" s="44" t="s">
        <v>22</v>
      </c>
      <c r="I116" s="47">
        <v>67</v>
      </c>
      <c r="J116" s="50">
        <v>18267</v>
      </c>
      <c r="K116" s="53" t="str">
        <f t="shared" si="7"/>
        <v>Helena</v>
      </c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 spans="1:22" ht="19.899999999999999" customHeight="1" x14ac:dyDescent="0.2">
      <c r="A117" s="23">
        <f ca="1">DATE(YEAR(TODAY())-1,4,4)</f>
        <v>44655</v>
      </c>
      <c r="B117" s="26" t="str">
        <f t="shared" ca="1" si="6"/>
        <v>Apr</v>
      </c>
      <c r="C117" s="29" t="s">
        <v>10</v>
      </c>
      <c r="D117" s="32" t="s">
        <v>11</v>
      </c>
      <c r="E117" s="35" t="s">
        <v>12</v>
      </c>
      <c r="F117" s="38" t="s">
        <v>13</v>
      </c>
      <c r="G117" s="41" t="s">
        <v>18</v>
      </c>
      <c r="H117" s="44" t="s">
        <v>22</v>
      </c>
      <c r="I117" s="47">
        <v>25</v>
      </c>
      <c r="J117" s="50">
        <v>29802</v>
      </c>
      <c r="K117" s="53" t="str">
        <f t="shared" si="7"/>
        <v>Miguel</v>
      </c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 spans="1:22" ht="19.899999999999999" customHeight="1" x14ac:dyDescent="0.2">
      <c r="A118" s="23">
        <f ca="1">DATE(YEAR(TODAY())-1,11,30)</f>
        <v>44895</v>
      </c>
      <c r="B118" s="26" t="str">
        <f t="shared" ca="1" si="6"/>
        <v>Nov</v>
      </c>
      <c r="C118" s="29" t="s">
        <v>10</v>
      </c>
      <c r="D118" s="32" t="s">
        <v>11</v>
      </c>
      <c r="E118" s="35" t="s">
        <v>16</v>
      </c>
      <c r="F118" s="38" t="s">
        <v>17</v>
      </c>
      <c r="G118" s="41" t="s">
        <v>14</v>
      </c>
      <c r="H118" s="44" t="s">
        <v>15</v>
      </c>
      <c r="I118" s="47">
        <v>35</v>
      </c>
      <c r="J118" s="50">
        <v>17428</v>
      </c>
      <c r="K118" s="53" t="str">
        <f t="shared" si="7"/>
        <v>Ese</v>
      </c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 spans="1:22" ht="19.899999999999999" customHeight="1" x14ac:dyDescent="0.2">
      <c r="A119" s="23">
        <f ca="1">DATE(YEAR(TODAY())-1,12,7)</f>
        <v>44902</v>
      </c>
      <c r="B119" s="26" t="str">
        <f t="shared" ca="1" si="6"/>
        <v>Dec</v>
      </c>
      <c r="C119" s="29" t="s">
        <v>19</v>
      </c>
      <c r="D119" s="32" t="s">
        <v>11</v>
      </c>
      <c r="E119" s="35" t="s">
        <v>12</v>
      </c>
      <c r="F119" s="38" t="s">
        <v>26</v>
      </c>
      <c r="G119" s="41" t="s">
        <v>25</v>
      </c>
      <c r="H119" s="44" t="s">
        <v>15</v>
      </c>
      <c r="I119" s="47">
        <v>29</v>
      </c>
      <c r="J119" s="50">
        <v>28574</v>
      </c>
      <c r="K119" s="53" t="str">
        <f t="shared" si="7"/>
        <v>Bill</v>
      </c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 spans="1:22" ht="19.899999999999999" customHeight="1" x14ac:dyDescent="0.2">
      <c r="A120" s="23">
        <f ca="1">DATE(YEAR(TODAY())-1,4,4)</f>
        <v>44655</v>
      </c>
      <c r="B120" s="26" t="str">
        <f t="shared" ca="1" si="6"/>
        <v>Apr</v>
      </c>
      <c r="C120" s="29" t="s">
        <v>19</v>
      </c>
      <c r="D120" s="32" t="s">
        <v>33</v>
      </c>
      <c r="E120" s="35" t="s">
        <v>16</v>
      </c>
      <c r="F120" s="38" t="s">
        <v>30</v>
      </c>
      <c r="G120" s="41" t="s">
        <v>35</v>
      </c>
      <c r="H120" s="44" t="s">
        <v>15</v>
      </c>
      <c r="I120" s="47">
        <v>34</v>
      </c>
      <c r="J120" s="50">
        <v>16443</v>
      </c>
      <c r="K120" s="53" t="str">
        <f t="shared" si="7"/>
        <v>Sarah</v>
      </c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 spans="1:22" ht="19.899999999999999" customHeight="1" x14ac:dyDescent="0.2">
      <c r="A121" s="23">
        <f ca="1">DATE(YEAR(TODAY())-1,11,21)</f>
        <v>44886</v>
      </c>
      <c r="B121" s="26" t="str">
        <f t="shared" ca="1" si="6"/>
        <v>Nov</v>
      </c>
      <c r="C121" s="29" t="s">
        <v>28</v>
      </c>
      <c r="D121" s="32" t="s">
        <v>11</v>
      </c>
      <c r="E121" s="35" t="s">
        <v>16</v>
      </c>
      <c r="F121" s="38" t="s">
        <v>17</v>
      </c>
      <c r="G121" s="41" t="s">
        <v>37</v>
      </c>
      <c r="H121" s="44" t="s">
        <v>22</v>
      </c>
      <c r="I121" s="47">
        <v>37</v>
      </c>
      <c r="J121" s="50">
        <v>19859</v>
      </c>
      <c r="K121" s="53" t="str">
        <f t="shared" si="7"/>
        <v>Jill</v>
      </c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 spans="1:22" ht="19.899999999999999" customHeight="1" x14ac:dyDescent="0.2">
      <c r="A122" s="23">
        <f ca="1">DATE(YEAR(TODAY())-1,9,6)</f>
        <v>44810</v>
      </c>
      <c r="B122" s="26" t="str">
        <f t="shared" ca="1" si="6"/>
        <v>Sep</v>
      </c>
      <c r="C122" s="29" t="s">
        <v>19</v>
      </c>
      <c r="D122" s="32" t="s">
        <v>33</v>
      </c>
      <c r="E122" s="35" t="s">
        <v>16</v>
      </c>
      <c r="F122" s="38" t="s">
        <v>20</v>
      </c>
      <c r="G122" s="41" t="s">
        <v>21</v>
      </c>
      <c r="H122" s="44" t="s">
        <v>22</v>
      </c>
      <c r="I122" s="47">
        <v>72</v>
      </c>
      <c r="J122" s="50">
        <v>12111</v>
      </c>
      <c r="K122" s="53" t="str">
        <f t="shared" si="7"/>
        <v>Helena</v>
      </c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 spans="1:22" ht="19.899999999999999" customHeight="1" x14ac:dyDescent="0.2">
      <c r="A123" s="23">
        <f ca="1">DATE(YEAR(TODAY())-1,9,17)</f>
        <v>44821</v>
      </c>
      <c r="B123" s="26" t="str">
        <f t="shared" ca="1" si="6"/>
        <v>Sep</v>
      </c>
      <c r="C123" s="29" t="s">
        <v>10</v>
      </c>
      <c r="D123" s="32" t="s">
        <v>11</v>
      </c>
      <c r="E123" s="35" t="s">
        <v>12</v>
      </c>
      <c r="F123" s="38" t="s">
        <v>26</v>
      </c>
      <c r="G123" s="41" t="s">
        <v>31</v>
      </c>
      <c r="H123" s="44" t="s">
        <v>15</v>
      </c>
      <c r="I123" s="47">
        <v>26</v>
      </c>
      <c r="J123" s="50">
        <v>26832</v>
      </c>
      <c r="K123" s="53" t="str">
        <f t="shared" si="7"/>
        <v>Laura</v>
      </c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 spans="1:22" ht="19.899999999999999" customHeight="1" x14ac:dyDescent="0.2">
      <c r="A124" s="23">
        <f ca="1">DATE(YEAR(TODAY())-1,12,4)</f>
        <v>44899</v>
      </c>
      <c r="B124" s="26" t="str">
        <f t="shared" ca="1" si="6"/>
        <v>Dec</v>
      </c>
      <c r="C124" s="29" t="s">
        <v>19</v>
      </c>
      <c r="D124" s="32" t="s">
        <v>11</v>
      </c>
      <c r="E124" s="35" t="s">
        <v>16</v>
      </c>
      <c r="F124" s="38" t="s">
        <v>17</v>
      </c>
      <c r="G124" s="41" t="s">
        <v>38</v>
      </c>
      <c r="H124" s="44" t="s">
        <v>15</v>
      </c>
      <c r="I124" s="47">
        <v>60</v>
      </c>
      <c r="J124" s="50">
        <v>19240</v>
      </c>
      <c r="K124" s="53" t="str">
        <f t="shared" si="7"/>
        <v>Larry</v>
      </c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 spans="1:22" ht="19.899999999999999" customHeight="1" x14ac:dyDescent="0.2">
      <c r="A125" s="23">
        <f ca="1">DATE(YEAR(TODAY())-1,11,22)</f>
        <v>44887</v>
      </c>
      <c r="B125" s="26" t="str">
        <f t="shared" ca="1" si="6"/>
        <v>Nov</v>
      </c>
      <c r="C125" s="29" t="s">
        <v>10</v>
      </c>
      <c r="D125" s="32" t="s">
        <v>11</v>
      </c>
      <c r="E125" s="35" t="s">
        <v>12</v>
      </c>
      <c r="F125" s="38" t="s">
        <v>26</v>
      </c>
      <c r="G125" s="41" t="s">
        <v>27</v>
      </c>
      <c r="H125" s="44" t="s">
        <v>22</v>
      </c>
      <c r="I125" s="47">
        <v>73</v>
      </c>
      <c r="J125" s="50">
        <v>29165</v>
      </c>
      <c r="K125" s="53" t="str">
        <f t="shared" si="7"/>
        <v>Harry</v>
      </c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 spans="1:22" ht="19.899999999999999" customHeight="1" x14ac:dyDescent="0.2">
      <c r="A126" s="23">
        <f ca="1">DATE(YEAR(TODAY())-1,12,10)</f>
        <v>44905</v>
      </c>
      <c r="B126" s="26" t="str">
        <f t="shared" ca="1" si="6"/>
        <v>Dec</v>
      </c>
      <c r="C126" s="29" t="s">
        <v>19</v>
      </c>
      <c r="D126" s="32" t="s">
        <v>11</v>
      </c>
      <c r="E126" s="35" t="s">
        <v>16</v>
      </c>
      <c r="F126" s="38" t="s">
        <v>30</v>
      </c>
      <c r="G126" s="41" t="s">
        <v>21</v>
      </c>
      <c r="H126" s="44" t="s">
        <v>15</v>
      </c>
      <c r="I126" s="47">
        <v>36</v>
      </c>
      <c r="J126" s="50">
        <v>34022</v>
      </c>
      <c r="K126" s="53" t="str">
        <f t="shared" si="7"/>
        <v>Helena</v>
      </c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 spans="1:22" ht="19.899999999999999" customHeight="1" x14ac:dyDescent="0.2">
      <c r="A127" s="23">
        <f ca="1">DATE(YEAR(TODAY())-1,9,13)</f>
        <v>44817</v>
      </c>
      <c r="B127" s="26" t="str">
        <f t="shared" ca="1" si="6"/>
        <v>Sep</v>
      </c>
      <c r="C127" s="29" t="s">
        <v>10</v>
      </c>
      <c r="D127" s="32" t="s">
        <v>11</v>
      </c>
      <c r="E127" s="35" t="s">
        <v>12</v>
      </c>
      <c r="F127" s="38" t="s">
        <v>26</v>
      </c>
      <c r="G127" s="41" t="s">
        <v>27</v>
      </c>
      <c r="H127" s="44" t="s">
        <v>22</v>
      </c>
      <c r="I127" s="47">
        <v>45</v>
      </c>
      <c r="J127" s="50">
        <v>29906</v>
      </c>
      <c r="K127" s="53" t="str">
        <f t="shared" si="7"/>
        <v>Harry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 spans="1:22" ht="19.899999999999999" customHeight="1" x14ac:dyDescent="0.2">
      <c r="A128" s="23">
        <f ca="1">DATE(YEAR(TODAY())-1,12,14)</f>
        <v>44909</v>
      </c>
      <c r="B128" s="26" t="str">
        <f t="shared" ca="1" si="6"/>
        <v>Dec</v>
      </c>
      <c r="C128" s="29" t="s">
        <v>19</v>
      </c>
      <c r="D128" s="32" t="s">
        <v>11</v>
      </c>
      <c r="E128" s="35" t="s">
        <v>12</v>
      </c>
      <c r="F128" s="38" t="s">
        <v>13</v>
      </c>
      <c r="G128" s="41" t="s">
        <v>21</v>
      </c>
      <c r="H128" s="44" t="s">
        <v>15</v>
      </c>
      <c r="I128" s="47">
        <v>24</v>
      </c>
      <c r="J128" s="50">
        <v>26422</v>
      </c>
      <c r="K128" s="53" t="str">
        <f t="shared" si="7"/>
        <v>Helena</v>
      </c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 spans="1:22" ht="19.899999999999999" customHeight="1" x14ac:dyDescent="0.2">
      <c r="A129" s="23">
        <f ca="1">DATE(YEAR(TODAY())-1,9,16)</f>
        <v>44820</v>
      </c>
      <c r="B129" s="26" t="str">
        <f t="shared" ca="1" si="6"/>
        <v>Sep</v>
      </c>
      <c r="C129" s="29" t="s">
        <v>10</v>
      </c>
      <c r="D129" s="32" t="s">
        <v>11</v>
      </c>
      <c r="E129" s="35" t="s">
        <v>16</v>
      </c>
      <c r="F129" s="38" t="s">
        <v>30</v>
      </c>
      <c r="G129" s="41" t="s">
        <v>18</v>
      </c>
      <c r="H129" s="44" t="s">
        <v>15</v>
      </c>
      <c r="I129" s="47">
        <v>65</v>
      </c>
      <c r="J129" s="50">
        <v>34662</v>
      </c>
      <c r="K129" s="53" t="str">
        <f t="shared" si="7"/>
        <v>Miguel</v>
      </c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 spans="1:22" ht="19.899999999999999" customHeight="1" x14ac:dyDescent="0.2">
      <c r="A130" s="23">
        <f ca="1">DATE(YEAR(TODAY())-1,4,25)</f>
        <v>44676</v>
      </c>
      <c r="B130" s="26" t="str">
        <f t="shared" ca="1" si="6"/>
        <v>Apr</v>
      </c>
      <c r="C130" s="29" t="s">
        <v>28</v>
      </c>
      <c r="D130" s="32" t="s">
        <v>11</v>
      </c>
      <c r="E130" s="35" t="s">
        <v>16</v>
      </c>
      <c r="F130" s="38" t="s">
        <v>30</v>
      </c>
      <c r="G130" s="41" t="s">
        <v>29</v>
      </c>
      <c r="H130" s="44" t="s">
        <v>22</v>
      </c>
      <c r="I130" s="47">
        <v>68</v>
      </c>
      <c r="J130" s="50">
        <v>34739</v>
      </c>
      <c r="K130" s="53" t="str">
        <f t="shared" si="7"/>
        <v>Debbie</v>
      </c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 spans="1:22" ht="19.899999999999999" customHeight="1" x14ac:dyDescent="0.2">
      <c r="A131" s="23">
        <f ca="1">DATE(YEAR(TODAY())-1,9,4)</f>
        <v>44808</v>
      </c>
      <c r="B131" s="26" t="str">
        <f t="shared" ref="B131:B194" ca="1" si="8">CHOOSE(MONTH(A131),"Jan","Feb","Mar","Apr","May","Jun","Jul","Aug","Sep","Oct","Nov","Dec")</f>
        <v>Sep</v>
      </c>
      <c r="C131" s="29" t="s">
        <v>10</v>
      </c>
      <c r="D131" s="32" t="s">
        <v>11</v>
      </c>
      <c r="E131" s="35" t="s">
        <v>12</v>
      </c>
      <c r="F131" s="38" t="s">
        <v>13</v>
      </c>
      <c r="G131" s="41" t="s">
        <v>34</v>
      </c>
      <c r="H131" s="44" t="s">
        <v>22</v>
      </c>
      <c r="I131" s="47">
        <v>54</v>
      </c>
      <c r="J131" s="50">
        <v>25523</v>
      </c>
      <c r="K131" s="53" t="str">
        <f t="shared" ref="K131:K194" si="9">SUBSTITUTE(G131,"Arthur","Ese")</f>
        <v>Mary</v>
      </c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 spans="1:22" ht="19.899999999999999" customHeight="1" x14ac:dyDescent="0.2">
      <c r="A132" s="23">
        <f ca="1">DATE(YEAR(TODAY())-1,9,2)</f>
        <v>44806</v>
      </c>
      <c r="B132" s="26" t="str">
        <f t="shared" ca="1" si="8"/>
        <v>Sep</v>
      </c>
      <c r="C132" s="29" t="s">
        <v>10</v>
      </c>
      <c r="D132" s="32" t="s">
        <v>11</v>
      </c>
      <c r="E132" s="35" t="s">
        <v>12</v>
      </c>
      <c r="F132" s="38" t="s">
        <v>13</v>
      </c>
      <c r="G132" s="41" t="s">
        <v>27</v>
      </c>
      <c r="H132" s="44" t="s">
        <v>22</v>
      </c>
      <c r="I132" s="47">
        <v>68</v>
      </c>
      <c r="J132" s="50">
        <v>28917</v>
      </c>
      <c r="K132" s="53" t="str">
        <f t="shared" si="9"/>
        <v>Harry</v>
      </c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 spans="1:22" ht="19.899999999999999" customHeight="1" x14ac:dyDescent="0.2">
      <c r="A133" s="23">
        <f ca="1">DATE(YEAR(TODAY())-1,12,4)</f>
        <v>44899</v>
      </c>
      <c r="B133" s="26" t="str">
        <f t="shared" ca="1" si="8"/>
        <v>Dec</v>
      </c>
      <c r="C133" s="29" t="s">
        <v>19</v>
      </c>
      <c r="D133" s="32" t="s">
        <v>11</v>
      </c>
      <c r="E133" s="35" t="s">
        <v>23</v>
      </c>
      <c r="F133" s="38" t="s">
        <v>24</v>
      </c>
      <c r="G133" s="41" t="s">
        <v>21</v>
      </c>
      <c r="H133" s="44" t="s">
        <v>22</v>
      </c>
      <c r="I133" s="47">
        <v>25</v>
      </c>
      <c r="J133" s="50">
        <v>29830</v>
      </c>
      <c r="K133" s="53" t="str">
        <f t="shared" si="9"/>
        <v>Helena</v>
      </c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 spans="1:22" ht="19.899999999999999" customHeight="1" x14ac:dyDescent="0.2">
      <c r="A134" s="23">
        <f ca="1">DATE(YEAR(TODAY())-1,6,3)</f>
        <v>44715</v>
      </c>
      <c r="B134" s="26" t="str">
        <f t="shared" ca="1" si="8"/>
        <v>Jun</v>
      </c>
      <c r="C134" s="29" t="s">
        <v>10</v>
      </c>
      <c r="D134" s="32" t="s">
        <v>11</v>
      </c>
      <c r="E134" s="35" t="s">
        <v>16</v>
      </c>
      <c r="F134" s="38" t="s">
        <v>17</v>
      </c>
      <c r="G134" s="41" t="s">
        <v>14</v>
      </c>
      <c r="H134" s="44" t="s">
        <v>22</v>
      </c>
      <c r="I134" s="47">
        <v>57</v>
      </c>
      <c r="J134" s="50">
        <v>17448</v>
      </c>
      <c r="K134" s="53" t="str">
        <f t="shared" si="9"/>
        <v>Ese</v>
      </c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 spans="1:22" ht="19.899999999999999" customHeight="1" x14ac:dyDescent="0.2">
      <c r="A135" s="23">
        <f ca="1">DATE(YEAR(TODAY())-1,1,30)</f>
        <v>44591</v>
      </c>
      <c r="B135" s="26" t="str">
        <f t="shared" ca="1" si="8"/>
        <v>Jan</v>
      </c>
      <c r="C135" s="29" t="s">
        <v>10</v>
      </c>
      <c r="D135" s="32" t="s">
        <v>11</v>
      </c>
      <c r="E135" s="35" t="s">
        <v>16</v>
      </c>
      <c r="F135" s="38" t="s">
        <v>17</v>
      </c>
      <c r="G135" s="41" t="s">
        <v>27</v>
      </c>
      <c r="H135" s="44" t="s">
        <v>22</v>
      </c>
      <c r="I135" s="47">
        <v>56</v>
      </c>
      <c r="J135" s="50">
        <v>21106</v>
      </c>
      <c r="K135" s="53" t="str">
        <f t="shared" si="9"/>
        <v>Harry</v>
      </c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 spans="1:22" ht="19.899999999999999" customHeight="1" x14ac:dyDescent="0.2">
      <c r="A136" s="23">
        <f ca="1">DATE(YEAR(TODAY())-1,6,16)</f>
        <v>44728</v>
      </c>
      <c r="B136" s="26" t="str">
        <f t="shared" ca="1" si="8"/>
        <v>Jun</v>
      </c>
      <c r="C136" s="29" t="s">
        <v>10</v>
      </c>
      <c r="D136" s="32" t="s">
        <v>11</v>
      </c>
      <c r="E136" s="35" t="s">
        <v>12</v>
      </c>
      <c r="F136" s="38" t="s">
        <v>13</v>
      </c>
      <c r="G136" s="41" t="s">
        <v>34</v>
      </c>
      <c r="H136" s="44" t="s">
        <v>15</v>
      </c>
      <c r="I136" s="47">
        <v>28</v>
      </c>
      <c r="J136" s="50">
        <v>24462</v>
      </c>
      <c r="K136" s="53" t="str">
        <f t="shared" si="9"/>
        <v>Mary</v>
      </c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 spans="1:22" ht="19.899999999999999" customHeight="1" x14ac:dyDescent="0.2">
      <c r="A137" s="23">
        <f ca="1">DATE(YEAR(TODAY())-1,12,8)</f>
        <v>44903</v>
      </c>
      <c r="B137" s="26" t="str">
        <f t="shared" ca="1" si="8"/>
        <v>Dec</v>
      </c>
      <c r="C137" s="29" t="s">
        <v>19</v>
      </c>
      <c r="D137" s="32" t="s">
        <v>11</v>
      </c>
      <c r="E137" s="35" t="s">
        <v>12</v>
      </c>
      <c r="F137" s="38" t="s">
        <v>13</v>
      </c>
      <c r="G137" s="41" t="s">
        <v>21</v>
      </c>
      <c r="H137" s="44" t="s">
        <v>15</v>
      </c>
      <c r="I137" s="47">
        <v>35</v>
      </c>
      <c r="J137" s="50">
        <v>27535</v>
      </c>
      <c r="K137" s="53" t="str">
        <f t="shared" si="9"/>
        <v>Helena</v>
      </c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 spans="1:22" ht="19.899999999999999" customHeight="1" x14ac:dyDescent="0.2">
      <c r="A138" s="23">
        <f ca="1">DATE(YEAR(TODAY())-1,12,8)</f>
        <v>44903</v>
      </c>
      <c r="B138" s="26" t="str">
        <f t="shared" ca="1" si="8"/>
        <v>Dec</v>
      </c>
      <c r="C138" s="29" t="s">
        <v>10</v>
      </c>
      <c r="D138" s="32" t="s">
        <v>11</v>
      </c>
      <c r="E138" s="35" t="s">
        <v>12</v>
      </c>
      <c r="F138" s="38" t="s">
        <v>13</v>
      </c>
      <c r="G138" s="41" t="s">
        <v>31</v>
      </c>
      <c r="H138" s="44" t="s">
        <v>22</v>
      </c>
      <c r="I138" s="47">
        <v>60</v>
      </c>
      <c r="J138" s="50">
        <v>25967</v>
      </c>
      <c r="K138" s="53" t="str">
        <f t="shared" si="9"/>
        <v>Laura</v>
      </c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 spans="1:22" ht="19.899999999999999" customHeight="1" x14ac:dyDescent="0.2">
      <c r="A139" s="23">
        <f ca="1">DATE(YEAR(TODAY())-1,11,23)</f>
        <v>44888</v>
      </c>
      <c r="B139" s="26" t="str">
        <f t="shared" ca="1" si="8"/>
        <v>Nov</v>
      </c>
      <c r="C139" s="29" t="s">
        <v>10</v>
      </c>
      <c r="D139" s="32" t="s">
        <v>11</v>
      </c>
      <c r="E139" s="35" t="s">
        <v>12</v>
      </c>
      <c r="F139" s="38" t="s">
        <v>26</v>
      </c>
      <c r="G139" s="41" t="s">
        <v>31</v>
      </c>
      <c r="H139" s="44" t="s">
        <v>22</v>
      </c>
      <c r="I139" s="47">
        <v>43</v>
      </c>
      <c r="J139" s="50">
        <v>29691</v>
      </c>
      <c r="K139" s="53" t="str">
        <f t="shared" si="9"/>
        <v>Laura</v>
      </c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 spans="1:22" ht="19.899999999999999" customHeight="1" x14ac:dyDescent="0.2">
      <c r="A140" s="23">
        <f ca="1">DATE(YEAR(TODAY())-1,11,12)</f>
        <v>44877</v>
      </c>
      <c r="B140" s="26" t="str">
        <f t="shared" ca="1" si="8"/>
        <v>Nov</v>
      </c>
      <c r="C140" s="29" t="s">
        <v>10</v>
      </c>
      <c r="D140" s="32" t="s">
        <v>33</v>
      </c>
      <c r="E140" s="35" t="s">
        <v>16</v>
      </c>
      <c r="F140" s="38" t="s">
        <v>30</v>
      </c>
      <c r="G140" s="41" t="s">
        <v>18</v>
      </c>
      <c r="H140" s="44" t="s">
        <v>15</v>
      </c>
      <c r="I140" s="47">
        <v>49</v>
      </c>
      <c r="J140" s="50">
        <v>24873</v>
      </c>
      <c r="K140" s="53" t="str">
        <f t="shared" si="9"/>
        <v>Miguel</v>
      </c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 spans="1:22" ht="19.899999999999999" customHeight="1" x14ac:dyDescent="0.2">
      <c r="A141" s="23">
        <f ca="1">DATE(YEAR(TODAY())-1,6,19)</f>
        <v>44731</v>
      </c>
      <c r="B141" s="26" t="str">
        <f t="shared" ca="1" si="8"/>
        <v>Jun</v>
      </c>
      <c r="C141" s="29" t="s">
        <v>10</v>
      </c>
      <c r="D141" s="32" t="s">
        <v>11</v>
      </c>
      <c r="E141" s="35" t="s">
        <v>12</v>
      </c>
      <c r="F141" s="38" t="s">
        <v>13</v>
      </c>
      <c r="G141" s="41" t="s">
        <v>27</v>
      </c>
      <c r="H141" s="44" t="s">
        <v>22</v>
      </c>
      <c r="I141" s="47">
        <v>62</v>
      </c>
      <c r="J141" s="50">
        <v>29845</v>
      </c>
      <c r="K141" s="53" t="str">
        <f t="shared" si="9"/>
        <v>Harry</v>
      </c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 spans="1:22" ht="19.899999999999999" customHeight="1" x14ac:dyDescent="0.2">
      <c r="A142" s="23">
        <f ca="1">DATE(YEAR(TODAY())-1,9,9)</f>
        <v>44813</v>
      </c>
      <c r="B142" s="26" t="str">
        <f t="shared" ca="1" si="8"/>
        <v>Sep</v>
      </c>
      <c r="C142" s="29" t="s">
        <v>10</v>
      </c>
      <c r="D142" s="32" t="s">
        <v>11</v>
      </c>
      <c r="E142" s="35" t="s">
        <v>12</v>
      </c>
      <c r="F142" s="38" t="s">
        <v>13</v>
      </c>
      <c r="G142" s="41" t="s">
        <v>31</v>
      </c>
      <c r="H142" s="44" t="s">
        <v>22</v>
      </c>
      <c r="I142" s="47">
        <v>53</v>
      </c>
      <c r="J142" s="50">
        <v>24540</v>
      </c>
      <c r="K142" s="53" t="str">
        <f t="shared" si="9"/>
        <v>Laura</v>
      </c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 spans="1:22" ht="19.899999999999999" customHeight="1" x14ac:dyDescent="0.2">
      <c r="A143" s="23">
        <f ca="1">DATE(YEAR(TODAY())-1,11,5)</f>
        <v>44870</v>
      </c>
      <c r="B143" s="26" t="str">
        <f t="shared" ca="1" si="8"/>
        <v>Nov</v>
      </c>
      <c r="C143" s="29" t="s">
        <v>10</v>
      </c>
      <c r="D143" s="32" t="s">
        <v>11</v>
      </c>
      <c r="E143" s="35" t="s">
        <v>12</v>
      </c>
      <c r="F143" s="38" t="s">
        <v>13</v>
      </c>
      <c r="G143" s="41" t="s">
        <v>34</v>
      </c>
      <c r="H143" s="44" t="s">
        <v>22</v>
      </c>
      <c r="I143" s="47">
        <v>60</v>
      </c>
      <c r="J143" s="50">
        <v>25660</v>
      </c>
      <c r="K143" s="53" t="str">
        <f t="shared" si="9"/>
        <v>Mary</v>
      </c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 spans="1:22" ht="19.899999999999999" customHeight="1" x14ac:dyDescent="0.2">
      <c r="A144" s="23">
        <f ca="1">DATE(YEAR(TODAY())-1,10,11)</f>
        <v>44845</v>
      </c>
      <c r="B144" s="26" t="str">
        <f t="shared" ca="1" si="8"/>
        <v>Oct</v>
      </c>
      <c r="C144" s="29" t="s">
        <v>19</v>
      </c>
      <c r="D144" s="32" t="s">
        <v>11</v>
      </c>
      <c r="E144" s="35" t="s">
        <v>16</v>
      </c>
      <c r="F144" s="38" t="s">
        <v>17</v>
      </c>
      <c r="G144" s="41" t="s">
        <v>21</v>
      </c>
      <c r="H144" s="44" t="s">
        <v>15</v>
      </c>
      <c r="I144" s="47">
        <v>64</v>
      </c>
      <c r="J144" s="50">
        <v>20231</v>
      </c>
      <c r="K144" s="53" t="str">
        <f t="shared" si="9"/>
        <v>Helena</v>
      </c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 spans="1:22" ht="19.899999999999999" customHeight="1" x14ac:dyDescent="0.2">
      <c r="A145" s="23">
        <f ca="1">DATE(YEAR(TODAY())-1,10,30)</f>
        <v>44864</v>
      </c>
      <c r="B145" s="26" t="str">
        <f t="shared" ca="1" si="8"/>
        <v>Oct</v>
      </c>
      <c r="C145" s="29" t="s">
        <v>10</v>
      </c>
      <c r="D145" s="32" t="s">
        <v>33</v>
      </c>
      <c r="E145" s="35" t="s">
        <v>16</v>
      </c>
      <c r="F145" s="38" t="s">
        <v>30</v>
      </c>
      <c r="G145" s="41" t="s">
        <v>31</v>
      </c>
      <c r="H145" s="44" t="s">
        <v>22</v>
      </c>
      <c r="I145" s="47">
        <v>28</v>
      </c>
      <c r="J145" s="50">
        <v>17948</v>
      </c>
      <c r="K145" s="53" t="str">
        <f t="shared" si="9"/>
        <v>Laura</v>
      </c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 spans="1:22" ht="19.899999999999999" customHeight="1" x14ac:dyDescent="0.2">
      <c r="A146" s="23">
        <f ca="1">DATE(YEAR(TODAY())-1,10,18)</f>
        <v>44852</v>
      </c>
      <c r="B146" s="26" t="str">
        <f t="shared" ca="1" si="8"/>
        <v>Oct</v>
      </c>
      <c r="C146" s="29" t="s">
        <v>10</v>
      </c>
      <c r="D146" s="32" t="s">
        <v>11</v>
      </c>
      <c r="E146" s="35" t="s">
        <v>12</v>
      </c>
      <c r="F146" s="38" t="s">
        <v>13</v>
      </c>
      <c r="G146" s="41" t="s">
        <v>18</v>
      </c>
      <c r="H146" s="44" t="s">
        <v>22</v>
      </c>
      <c r="I146" s="47">
        <v>59</v>
      </c>
      <c r="J146" s="50">
        <v>29486</v>
      </c>
      <c r="K146" s="53" t="str">
        <f t="shared" si="9"/>
        <v>Miguel</v>
      </c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 spans="1:22" ht="19.899999999999999" customHeight="1" x14ac:dyDescent="0.2">
      <c r="A147" s="23">
        <f ca="1">DATE(YEAR(TODAY())-1,10,21)</f>
        <v>44855</v>
      </c>
      <c r="B147" s="26" t="str">
        <f t="shared" ca="1" si="8"/>
        <v>Oct</v>
      </c>
      <c r="C147" s="29" t="s">
        <v>10</v>
      </c>
      <c r="D147" s="32" t="s">
        <v>11</v>
      </c>
      <c r="E147" s="35" t="s">
        <v>23</v>
      </c>
      <c r="F147" s="38" t="s">
        <v>36</v>
      </c>
      <c r="G147" s="41" t="s">
        <v>31</v>
      </c>
      <c r="H147" s="44" t="s">
        <v>15</v>
      </c>
      <c r="I147" s="47">
        <v>37</v>
      </c>
      <c r="J147" s="50">
        <v>25938</v>
      </c>
      <c r="K147" s="53" t="str">
        <f t="shared" si="9"/>
        <v>Laura</v>
      </c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 spans="1:22" ht="19.899999999999999" customHeight="1" x14ac:dyDescent="0.2">
      <c r="A148" s="23">
        <f ca="1">DATE(YEAR(TODAY())-1,11,6)</f>
        <v>44871</v>
      </c>
      <c r="B148" s="26" t="str">
        <f t="shared" ca="1" si="8"/>
        <v>Nov</v>
      </c>
      <c r="C148" s="29" t="s">
        <v>10</v>
      </c>
      <c r="D148" s="32" t="s">
        <v>11</v>
      </c>
      <c r="E148" s="35" t="s">
        <v>16</v>
      </c>
      <c r="F148" s="38" t="s">
        <v>20</v>
      </c>
      <c r="G148" s="41" t="s">
        <v>18</v>
      </c>
      <c r="H148" s="44" t="s">
        <v>15</v>
      </c>
      <c r="I148" s="47">
        <v>40</v>
      </c>
      <c r="J148" s="50">
        <v>25629</v>
      </c>
      <c r="K148" s="53" t="str">
        <f t="shared" si="9"/>
        <v>Miguel</v>
      </c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 spans="1:22" ht="19.899999999999999" customHeight="1" x14ac:dyDescent="0.2">
      <c r="A149" s="23">
        <f ca="1">DATE(YEAR(TODAY())-1,5,27)</f>
        <v>44708</v>
      </c>
      <c r="B149" s="26" t="str">
        <f t="shared" ca="1" si="8"/>
        <v>May</v>
      </c>
      <c r="C149" s="29" t="s">
        <v>10</v>
      </c>
      <c r="D149" s="32" t="s">
        <v>33</v>
      </c>
      <c r="E149" s="35" t="s">
        <v>12</v>
      </c>
      <c r="F149" s="38" t="s">
        <v>26</v>
      </c>
      <c r="G149" s="41" t="s">
        <v>18</v>
      </c>
      <c r="H149" s="44" t="s">
        <v>22</v>
      </c>
      <c r="I149" s="47">
        <v>75</v>
      </c>
      <c r="J149" s="50">
        <v>13412</v>
      </c>
      <c r="K149" s="53" t="str">
        <f t="shared" si="9"/>
        <v>Miguel</v>
      </c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 spans="1:22" ht="19.899999999999999" customHeight="1" x14ac:dyDescent="0.2">
      <c r="A150" s="23">
        <f ca="1">DATE(YEAR(TODAY())-1,11,19)</f>
        <v>44884</v>
      </c>
      <c r="B150" s="26" t="str">
        <f t="shared" ca="1" si="8"/>
        <v>Nov</v>
      </c>
      <c r="C150" s="29" t="s">
        <v>19</v>
      </c>
      <c r="D150" s="32" t="s">
        <v>33</v>
      </c>
      <c r="E150" s="35" t="s">
        <v>16</v>
      </c>
      <c r="F150" s="38" t="s">
        <v>30</v>
      </c>
      <c r="G150" s="41" t="s">
        <v>21</v>
      </c>
      <c r="H150" s="44" t="s">
        <v>15</v>
      </c>
      <c r="I150" s="47">
        <v>23</v>
      </c>
      <c r="J150" s="50">
        <v>19114</v>
      </c>
      <c r="K150" s="53" t="str">
        <f t="shared" si="9"/>
        <v>Helena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 spans="1:22" ht="19.899999999999999" customHeight="1" x14ac:dyDescent="0.2">
      <c r="A151" s="23">
        <f ca="1">DATE(YEAR(TODAY())-1,3,10)</f>
        <v>44630</v>
      </c>
      <c r="B151" s="26" t="str">
        <f t="shared" ca="1" si="8"/>
        <v>Mar</v>
      </c>
      <c r="C151" s="29" t="s">
        <v>10</v>
      </c>
      <c r="D151" s="32" t="s">
        <v>11</v>
      </c>
      <c r="E151" s="35" t="s">
        <v>23</v>
      </c>
      <c r="F151" s="38" t="s">
        <v>36</v>
      </c>
      <c r="G151" s="41" t="s">
        <v>34</v>
      </c>
      <c r="H151" s="44" t="s">
        <v>22</v>
      </c>
      <c r="I151" s="47">
        <v>54</v>
      </c>
      <c r="J151" s="50">
        <v>25962</v>
      </c>
      <c r="K151" s="53" t="str">
        <f t="shared" si="9"/>
        <v>Mary</v>
      </c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 spans="1:22" ht="19.899999999999999" customHeight="1" x14ac:dyDescent="0.2">
      <c r="A152" s="23">
        <f ca="1">DATE(YEAR(TODAY())-1,11,8)</f>
        <v>44873</v>
      </c>
      <c r="B152" s="26" t="str">
        <f t="shared" ca="1" si="8"/>
        <v>Nov</v>
      </c>
      <c r="C152" s="29" t="s">
        <v>28</v>
      </c>
      <c r="D152" s="32" t="s">
        <v>11</v>
      </c>
      <c r="E152" s="35" t="s">
        <v>16</v>
      </c>
      <c r="F152" s="38" t="s">
        <v>30</v>
      </c>
      <c r="G152" s="41" t="s">
        <v>29</v>
      </c>
      <c r="H152" s="44" t="s">
        <v>22</v>
      </c>
      <c r="I152" s="47">
        <v>43</v>
      </c>
      <c r="J152" s="50">
        <v>30638</v>
      </c>
      <c r="K152" s="53" t="str">
        <f t="shared" si="9"/>
        <v>Debbie</v>
      </c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 spans="1:22" ht="19.899999999999999" customHeight="1" x14ac:dyDescent="0.2">
      <c r="A153" s="23">
        <f ca="1">DATE(YEAR(TODAY())-1,5,27)</f>
        <v>44708</v>
      </c>
      <c r="B153" s="26" t="str">
        <f t="shared" ca="1" si="8"/>
        <v>May</v>
      </c>
      <c r="C153" s="29" t="s">
        <v>19</v>
      </c>
      <c r="D153" s="32" t="s">
        <v>11</v>
      </c>
      <c r="E153" s="35" t="s">
        <v>16</v>
      </c>
      <c r="F153" s="38" t="s">
        <v>17</v>
      </c>
      <c r="G153" s="41" t="s">
        <v>21</v>
      </c>
      <c r="H153" s="44" t="s">
        <v>15</v>
      </c>
      <c r="I153" s="47">
        <v>51</v>
      </c>
      <c r="J153" s="50">
        <v>18954</v>
      </c>
      <c r="K153" s="53" t="str">
        <f t="shared" si="9"/>
        <v>Helena</v>
      </c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 spans="1:22" ht="19.899999999999999" customHeight="1" x14ac:dyDescent="0.2">
      <c r="A154" s="23">
        <f ca="1">DATE(YEAR(TODAY())-1,10,25)</f>
        <v>44859</v>
      </c>
      <c r="B154" s="26" t="str">
        <f t="shared" ca="1" si="8"/>
        <v>Oct</v>
      </c>
      <c r="C154" s="29" t="s">
        <v>10</v>
      </c>
      <c r="D154" s="32" t="s">
        <v>11</v>
      </c>
      <c r="E154" s="35" t="s">
        <v>16</v>
      </c>
      <c r="F154" s="38" t="s">
        <v>20</v>
      </c>
      <c r="G154" s="41" t="s">
        <v>31</v>
      </c>
      <c r="H154" s="44" t="s">
        <v>22</v>
      </c>
      <c r="I154" s="47">
        <v>74</v>
      </c>
      <c r="J154" s="50">
        <v>29173</v>
      </c>
      <c r="K154" s="53" t="str">
        <f t="shared" si="9"/>
        <v>Laura</v>
      </c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 spans="1:22" ht="19.899999999999999" customHeight="1" x14ac:dyDescent="0.2">
      <c r="A155" s="23">
        <f ca="1">DATE(YEAR(TODAY())-1,4,29)</f>
        <v>44680</v>
      </c>
      <c r="B155" s="26" t="str">
        <f t="shared" ca="1" si="8"/>
        <v>Apr</v>
      </c>
      <c r="C155" s="29" t="s">
        <v>19</v>
      </c>
      <c r="D155" s="32" t="s">
        <v>33</v>
      </c>
      <c r="E155" s="35" t="s">
        <v>23</v>
      </c>
      <c r="F155" s="38" t="s">
        <v>24</v>
      </c>
      <c r="G155" s="41" t="s">
        <v>21</v>
      </c>
      <c r="H155" s="44" t="s">
        <v>22</v>
      </c>
      <c r="I155" s="47">
        <v>54</v>
      </c>
      <c r="J155" s="50">
        <v>11154</v>
      </c>
      <c r="K155" s="53" t="str">
        <f t="shared" si="9"/>
        <v>Helena</v>
      </c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 spans="1:22" ht="19.899999999999999" customHeight="1" x14ac:dyDescent="0.2">
      <c r="A156" s="23">
        <f ca="1">DATE(YEAR(TODAY())-1,10,14)</f>
        <v>44848</v>
      </c>
      <c r="B156" s="26" t="str">
        <f t="shared" ca="1" si="8"/>
        <v>Oct</v>
      </c>
      <c r="C156" s="29" t="s">
        <v>10</v>
      </c>
      <c r="D156" s="32" t="s">
        <v>11</v>
      </c>
      <c r="E156" s="35" t="s">
        <v>16</v>
      </c>
      <c r="F156" s="38" t="s">
        <v>17</v>
      </c>
      <c r="G156" s="41" t="s">
        <v>14</v>
      </c>
      <c r="H156" s="44" t="s">
        <v>22</v>
      </c>
      <c r="I156" s="47">
        <v>25</v>
      </c>
      <c r="J156" s="50">
        <v>19799</v>
      </c>
      <c r="K156" s="53" t="str">
        <f t="shared" si="9"/>
        <v>Ese</v>
      </c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 spans="1:22" ht="19.899999999999999" customHeight="1" x14ac:dyDescent="0.2">
      <c r="A157" s="23">
        <f ca="1">DATE(YEAR(TODAY())-1,11,10)</f>
        <v>44875</v>
      </c>
      <c r="B157" s="26" t="str">
        <f t="shared" ca="1" si="8"/>
        <v>Nov</v>
      </c>
      <c r="C157" s="29" t="s">
        <v>19</v>
      </c>
      <c r="D157" s="32" t="s">
        <v>11</v>
      </c>
      <c r="E157" s="35" t="s">
        <v>12</v>
      </c>
      <c r="F157" s="38" t="s">
        <v>13</v>
      </c>
      <c r="G157" s="41" t="s">
        <v>25</v>
      </c>
      <c r="H157" s="44" t="s">
        <v>15</v>
      </c>
      <c r="I157" s="47">
        <v>62</v>
      </c>
      <c r="J157" s="50">
        <v>25136</v>
      </c>
      <c r="K157" s="53" t="str">
        <f t="shared" si="9"/>
        <v>Bill</v>
      </c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 spans="1:22" ht="19.899999999999999" customHeight="1" x14ac:dyDescent="0.2">
      <c r="A158" s="23">
        <f ca="1">DATE(YEAR(TODAY())-1,9,19)</f>
        <v>44823</v>
      </c>
      <c r="B158" s="26" t="str">
        <f t="shared" ca="1" si="8"/>
        <v>Sep</v>
      </c>
      <c r="C158" s="29" t="s">
        <v>10</v>
      </c>
      <c r="D158" s="32" t="s">
        <v>33</v>
      </c>
      <c r="E158" s="35" t="s">
        <v>16</v>
      </c>
      <c r="F158" s="38" t="s">
        <v>20</v>
      </c>
      <c r="G158" s="41" t="s">
        <v>31</v>
      </c>
      <c r="H158" s="44" t="s">
        <v>15</v>
      </c>
      <c r="I158" s="47">
        <v>28</v>
      </c>
      <c r="J158" s="50">
        <v>19125</v>
      </c>
      <c r="K158" s="53" t="str">
        <f t="shared" si="9"/>
        <v>Laura</v>
      </c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 spans="1:22" ht="19.899999999999999" customHeight="1" x14ac:dyDescent="0.2">
      <c r="A159" s="23">
        <f ca="1">DATE(YEAR(TODAY())-1,8,28)</f>
        <v>44801</v>
      </c>
      <c r="B159" s="26" t="str">
        <f t="shared" ca="1" si="8"/>
        <v>Aug</v>
      </c>
      <c r="C159" s="29" t="s">
        <v>10</v>
      </c>
      <c r="D159" s="32" t="s">
        <v>11</v>
      </c>
      <c r="E159" s="35" t="s">
        <v>16</v>
      </c>
      <c r="F159" s="38" t="s">
        <v>20</v>
      </c>
      <c r="G159" s="41" t="s">
        <v>18</v>
      </c>
      <c r="H159" s="44" t="s">
        <v>22</v>
      </c>
      <c r="I159" s="47">
        <v>62</v>
      </c>
      <c r="J159" s="50">
        <v>29962</v>
      </c>
      <c r="K159" s="53" t="str">
        <f t="shared" si="9"/>
        <v>Miguel</v>
      </c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 spans="1:22" ht="19.899999999999999" customHeight="1" x14ac:dyDescent="0.2">
      <c r="A160" s="23">
        <f ca="1">DATE(YEAR(TODAY())-1,11,18)</f>
        <v>44883</v>
      </c>
      <c r="B160" s="26" t="str">
        <f t="shared" ca="1" si="8"/>
        <v>Nov</v>
      </c>
      <c r="C160" s="29" t="s">
        <v>28</v>
      </c>
      <c r="D160" s="32" t="s">
        <v>11</v>
      </c>
      <c r="E160" s="35" t="s">
        <v>12</v>
      </c>
      <c r="F160" s="38" t="s">
        <v>26</v>
      </c>
      <c r="G160" s="41" t="s">
        <v>37</v>
      </c>
      <c r="H160" s="44" t="s">
        <v>15</v>
      </c>
      <c r="I160" s="47">
        <v>53</v>
      </c>
      <c r="J160" s="50">
        <v>29199</v>
      </c>
      <c r="K160" s="53" t="str">
        <f t="shared" si="9"/>
        <v>Jill</v>
      </c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 spans="1:22" ht="19.899999999999999" customHeight="1" x14ac:dyDescent="0.2">
      <c r="A161" s="23">
        <f ca="1">DATE(YEAR(TODAY())-1,11,5)</f>
        <v>44870</v>
      </c>
      <c r="B161" s="26" t="str">
        <f t="shared" ca="1" si="8"/>
        <v>Nov</v>
      </c>
      <c r="C161" s="29" t="s">
        <v>19</v>
      </c>
      <c r="D161" s="32" t="s">
        <v>11</v>
      </c>
      <c r="E161" s="35" t="s">
        <v>16</v>
      </c>
      <c r="F161" s="38" t="s">
        <v>17</v>
      </c>
      <c r="G161" s="41" t="s">
        <v>32</v>
      </c>
      <c r="H161" s="44" t="s">
        <v>22</v>
      </c>
      <c r="I161" s="47">
        <v>54</v>
      </c>
      <c r="J161" s="50">
        <v>17703</v>
      </c>
      <c r="K161" s="53" t="str">
        <f t="shared" si="9"/>
        <v>Richard</v>
      </c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 spans="1:22" ht="19.899999999999999" customHeight="1" x14ac:dyDescent="0.2">
      <c r="A162" s="23">
        <f ca="1">DATE(YEAR(TODAY())-1,7,16)</f>
        <v>44758</v>
      </c>
      <c r="B162" s="26" t="str">
        <f t="shared" ca="1" si="8"/>
        <v>Jul</v>
      </c>
      <c r="C162" s="29" t="s">
        <v>10</v>
      </c>
      <c r="D162" s="32" t="s">
        <v>11</v>
      </c>
      <c r="E162" s="35" t="s">
        <v>16</v>
      </c>
      <c r="F162" s="38" t="s">
        <v>17</v>
      </c>
      <c r="G162" s="41" t="s">
        <v>31</v>
      </c>
      <c r="H162" s="44" t="s">
        <v>22</v>
      </c>
      <c r="I162" s="47">
        <v>52</v>
      </c>
      <c r="J162" s="50">
        <v>20856</v>
      </c>
      <c r="K162" s="53" t="str">
        <f t="shared" si="9"/>
        <v>Laura</v>
      </c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 spans="1:22" ht="19.899999999999999" customHeight="1" x14ac:dyDescent="0.2">
      <c r="A163" s="23">
        <f ca="1">DATE(YEAR(TODAY())-1,11,15)</f>
        <v>44880</v>
      </c>
      <c r="B163" s="26" t="str">
        <f t="shared" ca="1" si="8"/>
        <v>Nov</v>
      </c>
      <c r="C163" s="29" t="s">
        <v>10</v>
      </c>
      <c r="D163" s="32" t="s">
        <v>33</v>
      </c>
      <c r="E163" s="35" t="s">
        <v>16</v>
      </c>
      <c r="F163" s="38" t="s">
        <v>30</v>
      </c>
      <c r="G163" s="41" t="s">
        <v>31</v>
      </c>
      <c r="H163" s="44" t="s">
        <v>15</v>
      </c>
      <c r="I163" s="47">
        <v>57</v>
      </c>
      <c r="J163" s="50">
        <v>15752</v>
      </c>
      <c r="K163" s="53" t="str">
        <f t="shared" si="9"/>
        <v>Laura</v>
      </c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 spans="1:22" ht="19.899999999999999" customHeight="1" x14ac:dyDescent="0.2">
      <c r="A164" s="23">
        <f ca="1">DATE(YEAR(TODAY())-1,8,24)</f>
        <v>44797</v>
      </c>
      <c r="B164" s="26" t="str">
        <f t="shared" ca="1" si="8"/>
        <v>Aug</v>
      </c>
      <c r="C164" s="29" t="s">
        <v>19</v>
      </c>
      <c r="D164" s="32" t="s">
        <v>11</v>
      </c>
      <c r="E164" s="35" t="s">
        <v>16</v>
      </c>
      <c r="F164" s="38" t="s">
        <v>17</v>
      </c>
      <c r="G164" s="41" t="s">
        <v>21</v>
      </c>
      <c r="H164" s="44" t="s">
        <v>15</v>
      </c>
      <c r="I164" s="47">
        <v>68</v>
      </c>
      <c r="J164" s="50">
        <v>19003</v>
      </c>
      <c r="K164" s="53" t="str">
        <f t="shared" si="9"/>
        <v>Helena</v>
      </c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 spans="1:22" ht="19.899999999999999" customHeight="1" x14ac:dyDescent="0.2">
      <c r="A165" s="23">
        <f ca="1">DATE(YEAR(TODAY())-1,9,17)</f>
        <v>44821</v>
      </c>
      <c r="B165" s="26" t="str">
        <f t="shared" ca="1" si="8"/>
        <v>Sep</v>
      </c>
      <c r="C165" s="29" t="s">
        <v>10</v>
      </c>
      <c r="D165" s="32" t="s">
        <v>11</v>
      </c>
      <c r="E165" s="35" t="s">
        <v>23</v>
      </c>
      <c r="F165" s="38" t="s">
        <v>36</v>
      </c>
      <c r="G165" s="41" t="s">
        <v>18</v>
      </c>
      <c r="H165" s="44" t="s">
        <v>22</v>
      </c>
      <c r="I165" s="47">
        <v>32</v>
      </c>
      <c r="J165" s="50">
        <v>27543</v>
      </c>
      <c r="K165" s="53" t="str">
        <f t="shared" si="9"/>
        <v>Miguel</v>
      </c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 spans="1:22" ht="19.899999999999999" customHeight="1" x14ac:dyDescent="0.2">
      <c r="A166" s="23">
        <f ca="1">DATE(YEAR(TODAY())-1,11,27)</f>
        <v>44892</v>
      </c>
      <c r="B166" s="26" t="str">
        <f t="shared" ca="1" si="8"/>
        <v>Nov</v>
      </c>
      <c r="C166" s="29" t="s">
        <v>19</v>
      </c>
      <c r="D166" s="32" t="s">
        <v>11</v>
      </c>
      <c r="E166" s="35" t="s">
        <v>12</v>
      </c>
      <c r="F166" s="38" t="s">
        <v>26</v>
      </c>
      <c r="G166" s="41" t="s">
        <v>21</v>
      </c>
      <c r="H166" s="44" t="s">
        <v>22</v>
      </c>
      <c r="I166" s="47">
        <v>27</v>
      </c>
      <c r="J166" s="50">
        <v>29375</v>
      </c>
      <c r="K166" s="53" t="str">
        <f t="shared" si="9"/>
        <v>Helena</v>
      </c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 spans="1:22" ht="19.899999999999999" customHeight="1" x14ac:dyDescent="0.2">
      <c r="A167" s="23">
        <f ca="1">DATE(YEAR(TODAY())-1,7,15)</f>
        <v>44757</v>
      </c>
      <c r="B167" s="26" t="str">
        <f t="shared" ca="1" si="8"/>
        <v>Jul</v>
      </c>
      <c r="C167" s="29" t="s">
        <v>19</v>
      </c>
      <c r="D167" s="32" t="s">
        <v>11</v>
      </c>
      <c r="E167" s="35" t="s">
        <v>12</v>
      </c>
      <c r="F167" s="38" t="s">
        <v>26</v>
      </c>
      <c r="G167" s="41" t="s">
        <v>35</v>
      </c>
      <c r="H167" s="44" t="s">
        <v>15</v>
      </c>
      <c r="I167" s="47">
        <v>50</v>
      </c>
      <c r="J167" s="50">
        <v>28614</v>
      </c>
      <c r="K167" s="53" t="str">
        <f t="shared" si="9"/>
        <v>Sarah</v>
      </c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 spans="1:22" ht="19.899999999999999" customHeight="1" x14ac:dyDescent="0.2">
      <c r="A168" s="23">
        <f ca="1">DATE(YEAR(TODAY())-1,12,21)</f>
        <v>44916</v>
      </c>
      <c r="B168" s="26" t="str">
        <f t="shared" ca="1" si="8"/>
        <v>Dec</v>
      </c>
      <c r="C168" s="29" t="s">
        <v>19</v>
      </c>
      <c r="D168" s="32" t="s">
        <v>11</v>
      </c>
      <c r="E168" s="35" t="s">
        <v>12</v>
      </c>
      <c r="F168" s="38" t="s">
        <v>13</v>
      </c>
      <c r="G168" s="41" t="s">
        <v>35</v>
      </c>
      <c r="H168" s="44" t="s">
        <v>15</v>
      </c>
      <c r="I168" s="47">
        <v>56</v>
      </c>
      <c r="J168" s="50">
        <v>27470</v>
      </c>
      <c r="K168" s="53" t="str">
        <f t="shared" si="9"/>
        <v>Sarah</v>
      </c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 spans="1:22" ht="19.899999999999999" customHeight="1" x14ac:dyDescent="0.2">
      <c r="A169" s="23">
        <f ca="1">DATE(YEAR(TODAY())-1,10,10)</f>
        <v>44844</v>
      </c>
      <c r="B169" s="26" t="str">
        <f t="shared" ca="1" si="8"/>
        <v>Oct</v>
      </c>
      <c r="C169" s="29" t="s">
        <v>19</v>
      </c>
      <c r="D169" s="32" t="s">
        <v>11</v>
      </c>
      <c r="E169" s="35" t="s">
        <v>16</v>
      </c>
      <c r="F169" s="38" t="s">
        <v>20</v>
      </c>
      <c r="G169" s="41" t="s">
        <v>21</v>
      </c>
      <c r="H169" s="44" t="s">
        <v>22</v>
      </c>
      <c r="I169" s="47">
        <v>25</v>
      </c>
      <c r="J169" s="50">
        <v>28874</v>
      </c>
      <c r="K169" s="53" t="str">
        <f t="shared" si="9"/>
        <v>Helena</v>
      </c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 spans="1:22" ht="19.899999999999999" customHeight="1" x14ac:dyDescent="0.2">
      <c r="A170" s="23">
        <f ca="1">DATE(YEAR(TODAY())-1,4,20)</f>
        <v>44671</v>
      </c>
      <c r="B170" s="26" t="str">
        <f t="shared" ca="1" si="8"/>
        <v>Apr</v>
      </c>
      <c r="C170" s="29" t="s">
        <v>28</v>
      </c>
      <c r="D170" s="32" t="s">
        <v>11</v>
      </c>
      <c r="E170" s="35" t="s">
        <v>16</v>
      </c>
      <c r="F170" s="38" t="s">
        <v>30</v>
      </c>
      <c r="G170" s="41" t="s">
        <v>37</v>
      </c>
      <c r="H170" s="44" t="s">
        <v>22</v>
      </c>
      <c r="I170" s="47">
        <v>51</v>
      </c>
      <c r="J170" s="50">
        <v>30472</v>
      </c>
      <c r="K170" s="53" t="str">
        <f t="shared" si="9"/>
        <v>Jill</v>
      </c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 spans="1:22" ht="19.899999999999999" customHeight="1" x14ac:dyDescent="0.2">
      <c r="A171" s="23">
        <f ca="1">DATE(YEAR(TODAY())-1,5,30)</f>
        <v>44711</v>
      </c>
      <c r="B171" s="26" t="str">
        <f t="shared" ca="1" si="8"/>
        <v>May</v>
      </c>
      <c r="C171" s="29" t="s">
        <v>28</v>
      </c>
      <c r="D171" s="32" t="s">
        <v>33</v>
      </c>
      <c r="E171" s="35" t="s">
        <v>23</v>
      </c>
      <c r="F171" s="38" t="s">
        <v>36</v>
      </c>
      <c r="G171" s="41" t="s">
        <v>39</v>
      </c>
      <c r="H171" s="44" t="s">
        <v>15</v>
      </c>
      <c r="I171" s="47">
        <v>49</v>
      </c>
      <c r="J171" s="50">
        <v>18760</v>
      </c>
      <c r="K171" s="53" t="str">
        <f t="shared" si="9"/>
        <v>Lou</v>
      </c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 ht="19.899999999999999" customHeight="1" x14ac:dyDescent="0.2">
      <c r="A172" s="23">
        <f ca="1">DATE(YEAR(TODAY())-1,12,26)</f>
        <v>44921</v>
      </c>
      <c r="B172" s="26" t="str">
        <f t="shared" ca="1" si="8"/>
        <v>Dec</v>
      </c>
      <c r="C172" s="29" t="s">
        <v>10</v>
      </c>
      <c r="D172" s="32" t="s">
        <v>11</v>
      </c>
      <c r="E172" s="35" t="s">
        <v>12</v>
      </c>
      <c r="F172" s="38" t="s">
        <v>13</v>
      </c>
      <c r="G172" s="41" t="s">
        <v>27</v>
      </c>
      <c r="H172" s="44" t="s">
        <v>15</v>
      </c>
      <c r="I172" s="47">
        <v>58</v>
      </c>
      <c r="J172" s="50">
        <v>29072</v>
      </c>
      <c r="K172" s="53" t="str">
        <f t="shared" si="9"/>
        <v>Harry</v>
      </c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 ht="19.899999999999999" customHeight="1" x14ac:dyDescent="0.2">
      <c r="A173" s="23">
        <f ca="1">DATE(YEAR(TODAY())-1,6,11)</f>
        <v>44723</v>
      </c>
      <c r="B173" s="26" t="str">
        <f t="shared" ca="1" si="8"/>
        <v>Jun</v>
      </c>
      <c r="C173" s="29" t="s">
        <v>28</v>
      </c>
      <c r="D173" s="32" t="s">
        <v>11</v>
      </c>
      <c r="E173" s="35" t="s">
        <v>12</v>
      </c>
      <c r="F173" s="38" t="s">
        <v>26</v>
      </c>
      <c r="G173" s="41" t="s">
        <v>21</v>
      </c>
      <c r="H173" s="44" t="s">
        <v>15</v>
      </c>
      <c r="I173" s="47">
        <v>55</v>
      </c>
      <c r="J173" s="50">
        <v>27909</v>
      </c>
      <c r="K173" s="53" t="str">
        <f t="shared" si="9"/>
        <v>Helena</v>
      </c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 ht="19.899999999999999" customHeight="1" x14ac:dyDescent="0.2">
      <c r="A174" s="23">
        <f ca="1">DATE(YEAR(TODAY())-1,6,11)</f>
        <v>44723</v>
      </c>
      <c r="B174" s="26" t="str">
        <f t="shared" ca="1" si="8"/>
        <v>Jun</v>
      </c>
      <c r="C174" s="29" t="s">
        <v>19</v>
      </c>
      <c r="D174" s="32" t="s">
        <v>11</v>
      </c>
      <c r="E174" s="35" t="s">
        <v>16</v>
      </c>
      <c r="F174" s="38" t="s">
        <v>20</v>
      </c>
      <c r="G174" s="41" t="s">
        <v>32</v>
      </c>
      <c r="H174" s="44" t="s">
        <v>22</v>
      </c>
      <c r="I174" s="47">
        <v>29</v>
      </c>
      <c r="J174" s="50">
        <v>26556</v>
      </c>
      <c r="K174" s="53" t="str">
        <f t="shared" si="9"/>
        <v>Richard</v>
      </c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 ht="19.899999999999999" customHeight="1" x14ac:dyDescent="0.2">
      <c r="A175" s="23">
        <f ca="1">DATE(YEAR(TODAY())-1,3,12)</f>
        <v>44632</v>
      </c>
      <c r="B175" s="26" t="str">
        <f t="shared" ca="1" si="8"/>
        <v>Mar</v>
      </c>
      <c r="C175" s="29" t="s">
        <v>19</v>
      </c>
      <c r="D175" s="32" t="s">
        <v>11</v>
      </c>
      <c r="E175" s="35" t="s">
        <v>12</v>
      </c>
      <c r="F175" s="38" t="s">
        <v>13</v>
      </c>
      <c r="G175" s="41" t="s">
        <v>21</v>
      </c>
      <c r="H175" s="44" t="s">
        <v>22</v>
      </c>
      <c r="I175" s="47">
        <v>23</v>
      </c>
      <c r="J175" s="50">
        <v>25018</v>
      </c>
      <c r="K175" s="53" t="str">
        <f t="shared" si="9"/>
        <v>Helena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 ht="19.899999999999999" customHeight="1" x14ac:dyDescent="0.2">
      <c r="A176" s="23">
        <f ca="1">DATE(YEAR(TODAY())-1,6,16)</f>
        <v>44728</v>
      </c>
      <c r="B176" s="26" t="str">
        <f t="shared" ca="1" si="8"/>
        <v>Jun</v>
      </c>
      <c r="C176" s="29" t="s">
        <v>19</v>
      </c>
      <c r="D176" s="32" t="s">
        <v>11</v>
      </c>
      <c r="E176" s="35" t="s">
        <v>12</v>
      </c>
      <c r="F176" s="38" t="s">
        <v>26</v>
      </c>
      <c r="G176" s="41" t="s">
        <v>21</v>
      </c>
      <c r="H176" s="44" t="s">
        <v>22</v>
      </c>
      <c r="I176" s="47">
        <v>54</v>
      </c>
      <c r="J176" s="50">
        <v>29900</v>
      </c>
      <c r="K176" s="53" t="str">
        <f t="shared" si="9"/>
        <v>Helena</v>
      </c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 ht="19.899999999999999" customHeight="1" x14ac:dyDescent="0.2">
      <c r="A177" s="23">
        <f ca="1">DATE(YEAR(TODAY())-1,5,10)</f>
        <v>44691</v>
      </c>
      <c r="B177" s="26" t="str">
        <f t="shared" ca="1" si="8"/>
        <v>May</v>
      </c>
      <c r="C177" s="29" t="s">
        <v>10</v>
      </c>
      <c r="D177" s="32" t="s">
        <v>11</v>
      </c>
      <c r="E177" s="35" t="s">
        <v>16</v>
      </c>
      <c r="F177" s="38" t="s">
        <v>17</v>
      </c>
      <c r="G177" s="41" t="s">
        <v>14</v>
      </c>
      <c r="H177" s="44" t="s">
        <v>15</v>
      </c>
      <c r="I177" s="47">
        <v>49</v>
      </c>
      <c r="J177" s="50">
        <v>18127</v>
      </c>
      <c r="K177" s="53" t="str">
        <f t="shared" si="9"/>
        <v>Ese</v>
      </c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 ht="19.899999999999999" customHeight="1" x14ac:dyDescent="0.2">
      <c r="A178" s="23">
        <f ca="1">DATE(YEAR(TODAY())-1,9,16)</f>
        <v>44820</v>
      </c>
      <c r="B178" s="26" t="str">
        <f t="shared" ca="1" si="8"/>
        <v>Sep</v>
      </c>
      <c r="C178" s="29" t="s">
        <v>10</v>
      </c>
      <c r="D178" s="32" t="s">
        <v>11</v>
      </c>
      <c r="E178" s="35" t="s">
        <v>16</v>
      </c>
      <c r="F178" s="38" t="s">
        <v>17</v>
      </c>
      <c r="G178" s="41" t="s">
        <v>14</v>
      </c>
      <c r="H178" s="44" t="s">
        <v>22</v>
      </c>
      <c r="I178" s="47">
        <v>31</v>
      </c>
      <c r="J178" s="50">
        <v>18862</v>
      </c>
      <c r="K178" s="53" t="str">
        <f t="shared" si="9"/>
        <v>Ese</v>
      </c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 ht="19.899999999999999" customHeight="1" x14ac:dyDescent="0.2">
      <c r="A179" s="23">
        <f ca="1">DATE(YEAR(TODAY())-1,11,4)</f>
        <v>44869</v>
      </c>
      <c r="B179" s="26" t="str">
        <f t="shared" ca="1" si="8"/>
        <v>Nov</v>
      </c>
      <c r="C179" s="29" t="s">
        <v>28</v>
      </c>
      <c r="D179" s="32" t="s">
        <v>11</v>
      </c>
      <c r="E179" s="35" t="s">
        <v>12</v>
      </c>
      <c r="F179" s="38" t="s">
        <v>26</v>
      </c>
      <c r="G179" s="41" t="s">
        <v>39</v>
      </c>
      <c r="H179" s="44" t="s">
        <v>22</v>
      </c>
      <c r="I179" s="47">
        <v>22</v>
      </c>
      <c r="J179" s="50">
        <v>25940</v>
      </c>
      <c r="K179" s="53" t="str">
        <f t="shared" si="9"/>
        <v>Lou</v>
      </c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 ht="19.899999999999999" customHeight="1" x14ac:dyDescent="0.2">
      <c r="A180" s="23">
        <f ca="1">DATE(YEAR(TODAY())-1,11,5)</f>
        <v>44870</v>
      </c>
      <c r="B180" s="26" t="str">
        <f t="shared" ca="1" si="8"/>
        <v>Nov</v>
      </c>
      <c r="C180" s="29" t="s">
        <v>10</v>
      </c>
      <c r="D180" s="32" t="s">
        <v>33</v>
      </c>
      <c r="E180" s="35" t="s">
        <v>23</v>
      </c>
      <c r="F180" s="38" t="s">
        <v>24</v>
      </c>
      <c r="G180" s="41" t="s">
        <v>14</v>
      </c>
      <c r="H180" s="44" t="s">
        <v>22</v>
      </c>
      <c r="I180" s="47">
        <v>68</v>
      </c>
      <c r="J180" s="50">
        <v>16701</v>
      </c>
      <c r="K180" s="53" t="str">
        <f t="shared" si="9"/>
        <v>Ese</v>
      </c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 ht="19.899999999999999" customHeight="1" x14ac:dyDescent="0.2">
      <c r="A181" s="23">
        <f ca="1">DATE(YEAR(TODAY())-1,8,26)</f>
        <v>44799</v>
      </c>
      <c r="B181" s="26" t="str">
        <f t="shared" ca="1" si="8"/>
        <v>Aug</v>
      </c>
      <c r="C181" s="29" t="s">
        <v>10</v>
      </c>
      <c r="D181" s="32" t="s">
        <v>11</v>
      </c>
      <c r="E181" s="35" t="s">
        <v>12</v>
      </c>
      <c r="F181" s="38" t="s">
        <v>13</v>
      </c>
      <c r="G181" s="41" t="s">
        <v>14</v>
      </c>
      <c r="H181" s="44" t="s">
        <v>22</v>
      </c>
      <c r="I181" s="47">
        <v>24</v>
      </c>
      <c r="J181" s="50">
        <v>24215</v>
      </c>
      <c r="K181" s="53" t="str">
        <f t="shared" si="9"/>
        <v>Ese</v>
      </c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 spans="1:22" ht="19.899999999999999" customHeight="1" x14ac:dyDescent="0.2">
      <c r="A182" s="23">
        <f ca="1">DATE(YEAR(TODAY())-1,12,25)</f>
        <v>44920</v>
      </c>
      <c r="B182" s="26" t="str">
        <f t="shared" ca="1" si="8"/>
        <v>Dec</v>
      </c>
      <c r="C182" s="29" t="s">
        <v>28</v>
      </c>
      <c r="D182" s="32" t="s">
        <v>33</v>
      </c>
      <c r="E182" s="35" t="s">
        <v>16</v>
      </c>
      <c r="F182" s="38" t="s">
        <v>30</v>
      </c>
      <c r="G182" s="41" t="s">
        <v>29</v>
      </c>
      <c r="H182" s="44" t="s">
        <v>15</v>
      </c>
      <c r="I182" s="47">
        <v>23</v>
      </c>
      <c r="J182" s="50">
        <v>20861</v>
      </c>
      <c r="K182" s="53" t="str">
        <f t="shared" si="9"/>
        <v>Debbie</v>
      </c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 spans="1:22" ht="19.899999999999999" customHeight="1" x14ac:dyDescent="0.2">
      <c r="A183" s="23">
        <f ca="1">DATE(YEAR(TODAY())-1,7,15)</f>
        <v>44757</v>
      </c>
      <c r="B183" s="26" t="str">
        <f t="shared" ca="1" si="8"/>
        <v>Jul</v>
      </c>
      <c r="C183" s="29" t="s">
        <v>10</v>
      </c>
      <c r="D183" s="32" t="s">
        <v>11</v>
      </c>
      <c r="E183" s="35" t="s">
        <v>12</v>
      </c>
      <c r="F183" s="38" t="s">
        <v>13</v>
      </c>
      <c r="G183" s="41" t="s">
        <v>27</v>
      </c>
      <c r="H183" s="44" t="s">
        <v>22</v>
      </c>
      <c r="I183" s="47">
        <v>54</v>
      </c>
      <c r="J183" s="50">
        <v>25885</v>
      </c>
      <c r="K183" s="53" t="str">
        <f t="shared" si="9"/>
        <v>Harry</v>
      </c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 spans="1:22" ht="19.899999999999999" customHeight="1" x14ac:dyDescent="0.2">
      <c r="A184" s="23">
        <f ca="1">DATE(YEAR(TODAY())-1,4,14)</f>
        <v>44665</v>
      </c>
      <c r="B184" s="26" t="str">
        <f t="shared" ca="1" si="8"/>
        <v>Apr</v>
      </c>
      <c r="C184" s="29" t="s">
        <v>10</v>
      </c>
      <c r="D184" s="32" t="s">
        <v>11</v>
      </c>
      <c r="E184" s="35" t="s">
        <v>12</v>
      </c>
      <c r="F184" s="38" t="s">
        <v>13</v>
      </c>
      <c r="G184" s="41" t="s">
        <v>27</v>
      </c>
      <c r="H184" s="44" t="s">
        <v>22</v>
      </c>
      <c r="I184" s="47">
        <v>61</v>
      </c>
      <c r="J184" s="50">
        <v>25629</v>
      </c>
      <c r="K184" s="53" t="str">
        <f t="shared" si="9"/>
        <v>Harry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 spans="1:22" ht="19.899999999999999" customHeight="1" x14ac:dyDescent="0.2">
      <c r="A185" s="23">
        <f ca="1">DATE(YEAR(TODAY())-1,9,7)</f>
        <v>44811</v>
      </c>
      <c r="B185" s="26" t="str">
        <f t="shared" ca="1" si="8"/>
        <v>Sep</v>
      </c>
      <c r="C185" s="29" t="s">
        <v>10</v>
      </c>
      <c r="D185" s="32" t="s">
        <v>11</v>
      </c>
      <c r="E185" s="35" t="s">
        <v>16</v>
      </c>
      <c r="F185" s="38" t="s">
        <v>30</v>
      </c>
      <c r="G185" s="41" t="s">
        <v>14</v>
      </c>
      <c r="H185" s="44" t="s">
        <v>22</v>
      </c>
      <c r="I185" s="47">
        <v>37</v>
      </c>
      <c r="J185" s="50">
        <v>32557</v>
      </c>
      <c r="K185" s="53" t="str">
        <f t="shared" si="9"/>
        <v>Ese</v>
      </c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 spans="1:22" ht="19.899999999999999" customHeight="1" x14ac:dyDescent="0.2">
      <c r="A186" s="23">
        <f ca="1">DATE(YEAR(TODAY())-1,12,4)</f>
        <v>44899</v>
      </c>
      <c r="B186" s="26" t="str">
        <f t="shared" ca="1" si="8"/>
        <v>Dec</v>
      </c>
      <c r="C186" s="29" t="s">
        <v>10</v>
      </c>
      <c r="D186" s="32" t="s">
        <v>33</v>
      </c>
      <c r="E186" s="35" t="s">
        <v>16</v>
      </c>
      <c r="F186" s="38" t="s">
        <v>30</v>
      </c>
      <c r="G186" s="41" t="s">
        <v>27</v>
      </c>
      <c r="H186" s="44" t="s">
        <v>22</v>
      </c>
      <c r="I186" s="47">
        <v>45</v>
      </c>
      <c r="J186" s="50">
        <v>20082</v>
      </c>
      <c r="K186" s="53" t="str">
        <f t="shared" si="9"/>
        <v>Harry</v>
      </c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 spans="1:22" ht="19.899999999999999" customHeight="1" x14ac:dyDescent="0.2">
      <c r="A187" s="23">
        <f ca="1">DATE(YEAR(TODAY())-1,6,8)</f>
        <v>44720</v>
      </c>
      <c r="B187" s="26" t="str">
        <f t="shared" ca="1" si="8"/>
        <v>Jun</v>
      </c>
      <c r="C187" s="29" t="s">
        <v>19</v>
      </c>
      <c r="D187" s="32" t="s">
        <v>11</v>
      </c>
      <c r="E187" s="35" t="s">
        <v>12</v>
      </c>
      <c r="F187" s="38" t="s">
        <v>26</v>
      </c>
      <c r="G187" s="41" t="s">
        <v>25</v>
      </c>
      <c r="H187" s="44" t="s">
        <v>15</v>
      </c>
      <c r="I187" s="47">
        <v>56</v>
      </c>
      <c r="J187" s="50">
        <v>28403</v>
      </c>
      <c r="K187" s="53" t="str">
        <f t="shared" si="9"/>
        <v>Bill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 spans="1:22" ht="19.899999999999999" customHeight="1" x14ac:dyDescent="0.2">
      <c r="A188" s="23">
        <f ca="1">DATE(YEAR(TODAY())-1,3,20)</f>
        <v>44640</v>
      </c>
      <c r="B188" s="26" t="str">
        <f t="shared" ca="1" si="8"/>
        <v>Mar</v>
      </c>
      <c r="C188" s="29" t="s">
        <v>10</v>
      </c>
      <c r="D188" s="32" t="s">
        <v>11</v>
      </c>
      <c r="E188" s="35" t="s">
        <v>12</v>
      </c>
      <c r="F188" s="38" t="s">
        <v>13</v>
      </c>
      <c r="G188" s="41" t="s">
        <v>31</v>
      </c>
      <c r="H188" s="44" t="s">
        <v>15</v>
      </c>
      <c r="I188" s="47">
        <v>54</v>
      </c>
      <c r="J188" s="50">
        <v>29156</v>
      </c>
      <c r="K188" s="53" t="str">
        <f t="shared" si="9"/>
        <v>Laura</v>
      </c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 spans="1:22" ht="19.899999999999999" customHeight="1" x14ac:dyDescent="0.2">
      <c r="A189" s="23">
        <f ca="1">DATE(YEAR(TODAY())-1,8,4)</f>
        <v>44777</v>
      </c>
      <c r="B189" s="26" t="str">
        <f t="shared" ca="1" si="8"/>
        <v>Aug</v>
      </c>
      <c r="C189" s="29" t="s">
        <v>19</v>
      </c>
      <c r="D189" s="32" t="s">
        <v>11</v>
      </c>
      <c r="E189" s="35" t="s">
        <v>23</v>
      </c>
      <c r="F189" s="38" t="s">
        <v>36</v>
      </c>
      <c r="G189" s="41" t="s">
        <v>21</v>
      </c>
      <c r="H189" s="44" t="s">
        <v>22</v>
      </c>
      <c r="I189" s="47">
        <v>24</v>
      </c>
      <c r="J189" s="50">
        <v>26009</v>
      </c>
      <c r="K189" s="53" t="str">
        <f t="shared" si="9"/>
        <v>Helena</v>
      </c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 spans="1:22" ht="19.899999999999999" customHeight="1" x14ac:dyDescent="0.2">
      <c r="A190" s="23">
        <f ca="1">DATE(YEAR(TODAY())-1,11,12)</f>
        <v>44877</v>
      </c>
      <c r="B190" s="26" t="str">
        <f t="shared" ca="1" si="8"/>
        <v>Nov</v>
      </c>
      <c r="C190" s="29" t="s">
        <v>10</v>
      </c>
      <c r="D190" s="32" t="s">
        <v>11</v>
      </c>
      <c r="E190" s="35" t="s">
        <v>16</v>
      </c>
      <c r="F190" s="38" t="s">
        <v>30</v>
      </c>
      <c r="G190" s="41" t="s">
        <v>14</v>
      </c>
      <c r="H190" s="44" t="s">
        <v>15</v>
      </c>
      <c r="I190" s="47">
        <v>29</v>
      </c>
      <c r="J190" s="50">
        <v>30816</v>
      </c>
      <c r="K190" s="53" t="str">
        <f t="shared" si="9"/>
        <v>Ese</v>
      </c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 spans="1:22" ht="19.899999999999999" customHeight="1" x14ac:dyDescent="0.2">
      <c r="A191" s="23">
        <f ca="1">DATE(YEAR(TODAY())-1,11,7)</f>
        <v>44872</v>
      </c>
      <c r="B191" s="26" t="str">
        <f t="shared" ca="1" si="8"/>
        <v>Nov</v>
      </c>
      <c r="C191" s="29" t="s">
        <v>19</v>
      </c>
      <c r="D191" s="32" t="s">
        <v>11</v>
      </c>
      <c r="E191" s="35" t="s">
        <v>12</v>
      </c>
      <c r="F191" s="38" t="s">
        <v>13</v>
      </c>
      <c r="G191" s="41" t="s">
        <v>32</v>
      </c>
      <c r="H191" s="44" t="s">
        <v>22</v>
      </c>
      <c r="I191" s="47">
        <v>63</v>
      </c>
      <c r="J191" s="50">
        <v>25227</v>
      </c>
      <c r="K191" s="53" t="str">
        <f t="shared" si="9"/>
        <v>Richard</v>
      </c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 spans="1:22" ht="19.899999999999999" customHeight="1" x14ac:dyDescent="0.2">
      <c r="A192" s="23">
        <f ca="1">DATE(YEAR(TODAY())-1,11,2)</f>
        <v>44867</v>
      </c>
      <c r="B192" s="26" t="str">
        <f t="shared" ca="1" si="8"/>
        <v>Nov</v>
      </c>
      <c r="C192" s="29" t="s">
        <v>10</v>
      </c>
      <c r="D192" s="32" t="s">
        <v>33</v>
      </c>
      <c r="E192" s="35" t="s">
        <v>16</v>
      </c>
      <c r="F192" s="38" t="s">
        <v>30</v>
      </c>
      <c r="G192" s="41" t="s">
        <v>14</v>
      </c>
      <c r="H192" s="44" t="s">
        <v>15</v>
      </c>
      <c r="I192" s="47">
        <v>55</v>
      </c>
      <c r="J192" s="50">
        <v>17321</v>
      </c>
      <c r="K192" s="53" t="str">
        <f t="shared" si="9"/>
        <v>Ese</v>
      </c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 spans="1:22" ht="19.899999999999999" customHeight="1" x14ac:dyDescent="0.2">
      <c r="A193" s="23">
        <f ca="1">DATE(YEAR(TODAY())-1,12,24)</f>
        <v>44919</v>
      </c>
      <c r="B193" s="26" t="str">
        <f t="shared" ca="1" si="8"/>
        <v>Dec</v>
      </c>
      <c r="C193" s="29" t="s">
        <v>28</v>
      </c>
      <c r="D193" s="32" t="s">
        <v>11</v>
      </c>
      <c r="E193" s="35" t="s">
        <v>12</v>
      </c>
      <c r="F193" s="38" t="s">
        <v>13</v>
      </c>
      <c r="G193" s="41" t="s">
        <v>29</v>
      </c>
      <c r="H193" s="44" t="s">
        <v>15</v>
      </c>
      <c r="I193" s="47">
        <v>58</v>
      </c>
      <c r="J193" s="50">
        <v>24462</v>
      </c>
      <c r="K193" s="53" t="str">
        <f t="shared" si="9"/>
        <v>Debbie</v>
      </c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 spans="1:22" ht="19.899999999999999" customHeight="1" x14ac:dyDescent="0.2">
      <c r="A194" s="23">
        <f ca="1">DATE(YEAR(TODAY())-1,4,17)</f>
        <v>44668</v>
      </c>
      <c r="B194" s="26" t="str">
        <f t="shared" ca="1" si="8"/>
        <v>Apr</v>
      </c>
      <c r="C194" s="29" t="s">
        <v>19</v>
      </c>
      <c r="D194" s="32" t="s">
        <v>33</v>
      </c>
      <c r="E194" s="35" t="s">
        <v>16</v>
      </c>
      <c r="F194" s="38" t="s">
        <v>17</v>
      </c>
      <c r="G194" s="41" t="s">
        <v>21</v>
      </c>
      <c r="H194" s="44" t="s">
        <v>22</v>
      </c>
      <c r="I194" s="47">
        <v>41</v>
      </c>
      <c r="J194" s="50">
        <v>18614</v>
      </c>
      <c r="K194" s="53" t="str">
        <f t="shared" si="9"/>
        <v>Helena</v>
      </c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 spans="1:22" ht="19.899999999999999" customHeight="1" x14ac:dyDescent="0.2">
      <c r="A195" s="23">
        <f ca="1">DATE(YEAR(TODAY())-1,6,11)</f>
        <v>44723</v>
      </c>
      <c r="B195" s="26" t="str">
        <f t="shared" ref="B195:B258" ca="1" si="10">CHOOSE(MONTH(A195),"Jan","Feb","Mar","Apr","May","Jun","Jul","Aug","Sep","Oct","Nov","Dec")</f>
        <v>Jun</v>
      </c>
      <c r="C195" s="29" t="s">
        <v>19</v>
      </c>
      <c r="D195" s="32" t="s">
        <v>11</v>
      </c>
      <c r="E195" s="35" t="s">
        <v>12</v>
      </c>
      <c r="F195" s="38" t="s">
        <v>26</v>
      </c>
      <c r="G195" s="41" t="s">
        <v>25</v>
      </c>
      <c r="H195" s="44" t="s">
        <v>15</v>
      </c>
      <c r="I195" s="47">
        <v>24</v>
      </c>
      <c r="J195" s="50">
        <v>27175</v>
      </c>
      <c r="K195" s="53" t="str">
        <f t="shared" ref="K195:K258" si="11">SUBSTITUTE(G195,"Arthur","Ese")</f>
        <v>Bill</v>
      </c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 spans="1:22" ht="19.899999999999999" customHeight="1" x14ac:dyDescent="0.2">
      <c r="A196" s="23">
        <f ca="1">DATE(YEAR(TODAY())-1,2,28)</f>
        <v>44620</v>
      </c>
      <c r="B196" s="26" t="str">
        <f t="shared" ca="1" si="10"/>
        <v>Feb</v>
      </c>
      <c r="C196" s="29" t="s">
        <v>10</v>
      </c>
      <c r="D196" s="32" t="s">
        <v>11</v>
      </c>
      <c r="E196" s="35" t="s">
        <v>16</v>
      </c>
      <c r="F196" s="38" t="s">
        <v>20</v>
      </c>
      <c r="G196" s="41" t="s">
        <v>31</v>
      </c>
      <c r="H196" s="44" t="s">
        <v>22</v>
      </c>
      <c r="I196" s="47">
        <v>64</v>
      </c>
      <c r="J196" s="50">
        <v>26848</v>
      </c>
      <c r="K196" s="53" t="str">
        <f t="shared" si="11"/>
        <v>Laura</v>
      </c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 spans="1:22" ht="19.899999999999999" customHeight="1" x14ac:dyDescent="0.2">
      <c r="A197" s="23">
        <f ca="1">DATE(YEAR(TODAY())-1,3,1)</f>
        <v>44621</v>
      </c>
      <c r="B197" s="26" t="str">
        <f t="shared" ca="1" si="10"/>
        <v>Mar</v>
      </c>
      <c r="C197" s="29" t="s">
        <v>19</v>
      </c>
      <c r="D197" s="32" t="s">
        <v>11</v>
      </c>
      <c r="E197" s="35" t="s">
        <v>16</v>
      </c>
      <c r="F197" s="38" t="s">
        <v>20</v>
      </c>
      <c r="G197" s="41" t="s">
        <v>21</v>
      </c>
      <c r="H197" s="44" t="s">
        <v>15</v>
      </c>
      <c r="I197" s="47">
        <v>46</v>
      </c>
      <c r="J197" s="50">
        <v>29305</v>
      </c>
      <c r="K197" s="53" t="str">
        <f t="shared" si="11"/>
        <v>Helena</v>
      </c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 spans="1:22" ht="19.899999999999999" customHeight="1" x14ac:dyDescent="0.2">
      <c r="A198" s="23">
        <f ca="1">DATE(YEAR(TODAY())-1,12,4)</f>
        <v>44899</v>
      </c>
      <c r="B198" s="26" t="str">
        <f t="shared" ca="1" si="10"/>
        <v>Dec</v>
      </c>
      <c r="C198" s="29" t="s">
        <v>10</v>
      </c>
      <c r="D198" s="32" t="s">
        <v>11</v>
      </c>
      <c r="E198" s="35" t="s">
        <v>16</v>
      </c>
      <c r="F198" s="38" t="s">
        <v>20</v>
      </c>
      <c r="G198" s="41" t="s">
        <v>14</v>
      </c>
      <c r="H198" s="44" t="s">
        <v>15</v>
      </c>
      <c r="I198" s="47">
        <v>66</v>
      </c>
      <c r="J198" s="50">
        <v>25397</v>
      </c>
      <c r="K198" s="53" t="str">
        <f t="shared" si="11"/>
        <v>Ese</v>
      </c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 spans="1:22" ht="19.899999999999999" customHeight="1" x14ac:dyDescent="0.2">
      <c r="A199" s="23">
        <f ca="1">DATE(YEAR(TODAY())-1,2,1)</f>
        <v>44593</v>
      </c>
      <c r="B199" s="26" t="str">
        <f t="shared" ca="1" si="10"/>
        <v>Feb</v>
      </c>
      <c r="C199" s="29" t="s">
        <v>10</v>
      </c>
      <c r="D199" s="32" t="s">
        <v>11</v>
      </c>
      <c r="E199" s="35" t="s">
        <v>12</v>
      </c>
      <c r="F199" s="38" t="s">
        <v>13</v>
      </c>
      <c r="G199" s="41" t="s">
        <v>27</v>
      </c>
      <c r="H199" s="44" t="s">
        <v>22</v>
      </c>
      <c r="I199" s="47">
        <v>55</v>
      </c>
      <c r="J199" s="50">
        <v>25796</v>
      </c>
      <c r="K199" s="53" t="str">
        <f t="shared" si="11"/>
        <v>Harry</v>
      </c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 spans="1:22" ht="19.899999999999999" customHeight="1" x14ac:dyDescent="0.2">
      <c r="A200" s="23">
        <f ca="1">DATE(YEAR(TODAY())-1,10,11)</f>
        <v>44845</v>
      </c>
      <c r="B200" s="26" t="str">
        <f t="shared" ca="1" si="10"/>
        <v>Oct</v>
      </c>
      <c r="C200" s="29" t="s">
        <v>10</v>
      </c>
      <c r="D200" s="32" t="s">
        <v>11</v>
      </c>
      <c r="E200" s="35" t="s">
        <v>12</v>
      </c>
      <c r="F200" s="38" t="s">
        <v>13</v>
      </c>
      <c r="G200" s="41" t="s">
        <v>31</v>
      </c>
      <c r="H200" s="44" t="s">
        <v>15</v>
      </c>
      <c r="I200" s="47">
        <v>67</v>
      </c>
      <c r="J200" s="50">
        <v>26472</v>
      </c>
      <c r="K200" s="53" t="str">
        <f t="shared" si="11"/>
        <v>Laura</v>
      </c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 spans="1:22" ht="19.899999999999999" customHeight="1" x14ac:dyDescent="0.2">
      <c r="A201" s="23">
        <f ca="1">DATE(YEAR(TODAY())-1,9,5)</f>
        <v>44809</v>
      </c>
      <c r="B201" s="26" t="str">
        <f t="shared" ca="1" si="10"/>
        <v>Sep</v>
      </c>
      <c r="C201" s="29" t="s">
        <v>10</v>
      </c>
      <c r="D201" s="32" t="s">
        <v>33</v>
      </c>
      <c r="E201" s="35" t="s">
        <v>16</v>
      </c>
      <c r="F201" s="38" t="s">
        <v>17</v>
      </c>
      <c r="G201" s="41" t="s">
        <v>27</v>
      </c>
      <c r="H201" s="44" t="s">
        <v>22</v>
      </c>
      <c r="I201" s="47">
        <v>42</v>
      </c>
      <c r="J201" s="50">
        <v>10717</v>
      </c>
      <c r="K201" s="53" t="str">
        <f t="shared" si="11"/>
        <v>Harry</v>
      </c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 spans="1:22" ht="19.899999999999999" customHeight="1" x14ac:dyDescent="0.2">
      <c r="A202" s="23">
        <f ca="1">DATE(YEAR(TODAY())-1,9,24)</f>
        <v>44828</v>
      </c>
      <c r="B202" s="26" t="str">
        <f t="shared" ca="1" si="10"/>
        <v>Sep</v>
      </c>
      <c r="C202" s="29" t="s">
        <v>19</v>
      </c>
      <c r="D202" s="32" t="s">
        <v>11</v>
      </c>
      <c r="E202" s="35" t="s">
        <v>16</v>
      </c>
      <c r="F202" s="38" t="s">
        <v>20</v>
      </c>
      <c r="G202" s="41" t="s">
        <v>25</v>
      </c>
      <c r="H202" s="44" t="s">
        <v>15</v>
      </c>
      <c r="I202" s="47">
        <v>44</v>
      </c>
      <c r="J202" s="50">
        <v>25465</v>
      </c>
      <c r="K202" s="53" t="str">
        <f t="shared" si="11"/>
        <v>Bill</v>
      </c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 spans="1:22" ht="19.899999999999999" customHeight="1" x14ac:dyDescent="0.2">
      <c r="A203" s="23">
        <f ca="1">DATE(YEAR(TODAY())-1,1,15)</f>
        <v>44576</v>
      </c>
      <c r="B203" s="26" t="str">
        <f t="shared" ca="1" si="10"/>
        <v>Jan</v>
      </c>
      <c r="C203" s="29" t="s">
        <v>19</v>
      </c>
      <c r="D203" s="32" t="s">
        <v>11</v>
      </c>
      <c r="E203" s="35" t="s">
        <v>12</v>
      </c>
      <c r="F203" s="38" t="s">
        <v>26</v>
      </c>
      <c r="G203" s="41" t="s">
        <v>38</v>
      </c>
      <c r="H203" s="44" t="s">
        <v>15</v>
      </c>
      <c r="I203" s="47">
        <v>47</v>
      </c>
      <c r="J203" s="50">
        <v>26350</v>
      </c>
      <c r="K203" s="53" t="str">
        <f t="shared" si="11"/>
        <v>Larry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 spans="1:22" ht="19.899999999999999" customHeight="1" x14ac:dyDescent="0.2">
      <c r="A204" s="23">
        <f ca="1">DATE(YEAR(TODAY())-1,12,27)</f>
        <v>44922</v>
      </c>
      <c r="B204" s="26" t="str">
        <f t="shared" ca="1" si="10"/>
        <v>Dec</v>
      </c>
      <c r="C204" s="29" t="s">
        <v>28</v>
      </c>
      <c r="D204" s="32" t="s">
        <v>33</v>
      </c>
      <c r="E204" s="35" t="s">
        <v>23</v>
      </c>
      <c r="F204" s="38" t="s">
        <v>36</v>
      </c>
      <c r="G204" s="41" t="s">
        <v>39</v>
      </c>
      <c r="H204" s="44" t="s">
        <v>15</v>
      </c>
      <c r="I204" s="47">
        <v>57</v>
      </c>
      <c r="J204" s="50">
        <v>17713</v>
      </c>
      <c r="K204" s="53" t="str">
        <f t="shared" si="11"/>
        <v>Lou</v>
      </c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 spans="1:22" ht="19.899999999999999" customHeight="1" x14ac:dyDescent="0.2">
      <c r="A205" s="23">
        <f ca="1">DATE(YEAR(TODAY())-1,9,18)</f>
        <v>44822</v>
      </c>
      <c r="B205" s="26" t="str">
        <f t="shared" ca="1" si="10"/>
        <v>Sep</v>
      </c>
      <c r="C205" s="29" t="s">
        <v>28</v>
      </c>
      <c r="D205" s="32" t="s">
        <v>11</v>
      </c>
      <c r="E205" s="35" t="s">
        <v>12</v>
      </c>
      <c r="F205" s="38" t="s">
        <v>13</v>
      </c>
      <c r="G205" s="41" t="s">
        <v>37</v>
      </c>
      <c r="H205" s="44" t="s">
        <v>22</v>
      </c>
      <c r="I205" s="47">
        <v>32</v>
      </c>
      <c r="J205" s="50">
        <v>28105</v>
      </c>
      <c r="K205" s="53" t="str">
        <f t="shared" si="11"/>
        <v>Jill</v>
      </c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 spans="1:22" ht="19.899999999999999" customHeight="1" x14ac:dyDescent="0.2">
      <c r="A206" s="23">
        <f ca="1">DATE(YEAR(TODAY())-1,8,25)</f>
        <v>44798</v>
      </c>
      <c r="B206" s="26" t="str">
        <f t="shared" ca="1" si="10"/>
        <v>Aug</v>
      </c>
      <c r="C206" s="29" t="s">
        <v>28</v>
      </c>
      <c r="D206" s="32" t="s">
        <v>11</v>
      </c>
      <c r="E206" s="35" t="s">
        <v>16</v>
      </c>
      <c r="F206" s="38" t="s">
        <v>17</v>
      </c>
      <c r="G206" s="41" t="s">
        <v>14</v>
      </c>
      <c r="H206" s="44" t="s">
        <v>15</v>
      </c>
      <c r="I206" s="47">
        <v>68</v>
      </c>
      <c r="J206" s="50">
        <v>21835</v>
      </c>
      <c r="K206" s="53" t="str">
        <f t="shared" si="11"/>
        <v>Ese</v>
      </c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 spans="1:22" ht="19.899999999999999" customHeight="1" x14ac:dyDescent="0.2">
      <c r="A207" s="23">
        <f ca="1">DATE(YEAR(TODAY())-1,4,4)</f>
        <v>44655</v>
      </c>
      <c r="B207" s="26" t="str">
        <f t="shared" ca="1" si="10"/>
        <v>Apr</v>
      </c>
      <c r="C207" s="29" t="s">
        <v>10</v>
      </c>
      <c r="D207" s="32" t="s">
        <v>33</v>
      </c>
      <c r="E207" s="35" t="s">
        <v>23</v>
      </c>
      <c r="F207" s="38" t="s">
        <v>36</v>
      </c>
      <c r="G207" s="41" t="s">
        <v>27</v>
      </c>
      <c r="H207" s="44" t="s">
        <v>15</v>
      </c>
      <c r="I207" s="47">
        <v>55</v>
      </c>
      <c r="J207" s="50">
        <v>12442</v>
      </c>
      <c r="K207" s="53" t="str">
        <f t="shared" si="11"/>
        <v>Harry</v>
      </c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 spans="1:22" ht="19.899999999999999" customHeight="1" x14ac:dyDescent="0.2">
      <c r="A208" s="23">
        <f ca="1">DATE(YEAR(TODAY())-1,11,30)</f>
        <v>44895</v>
      </c>
      <c r="B208" s="26" t="str">
        <f t="shared" ca="1" si="10"/>
        <v>Nov</v>
      </c>
      <c r="C208" s="29" t="s">
        <v>19</v>
      </c>
      <c r="D208" s="32" t="s">
        <v>11</v>
      </c>
      <c r="E208" s="35" t="s">
        <v>12</v>
      </c>
      <c r="F208" s="38" t="s">
        <v>26</v>
      </c>
      <c r="G208" s="41" t="s">
        <v>21</v>
      </c>
      <c r="H208" s="44" t="s">
        <v>22</v>
      </c>
      <c r="I208" s="47">
        <v>25</v>
      </c>
      <c r="J208" s="50">
        <v>28350</v>
      </c>
      <c r="K208" s="53" t="str">
        <f t="shared" si="11"/>
        <v>Helena</v>
      </c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 spans="1:22" ht="19.899999999999999" customHeight="1" x14ac:dyDescent="0.2">
      <c r="A209" s="23">
        <f ca="1">DATE(YEAR(TODAY())-1,12,7)</f>
        <v>44902</v>
      </c>
      <c r="B209" s="26" t="str">
        <f t="shared" ca="1" si="10"/>
        <v>Dec</v>
      </c>
      <c r="C209" s="29" t="s">
        <v>28</v>
      </c>
      <c r="D209" s="32" t="s">
        <v>11</v>
      </c>
      <c r="E209" s="35" t="s">
        <v>12</v>
      </c>
      <c r="F209" s="38" t="s">
        <v>26</v>
      </c>
      <c r="G209" s="41" t="s">
        <v>37</v>
      </c>
      <c r="H209" s="44" t="s">
        <v>22</v>
      </c>
      <c r="I209" s="47">
        <v>71</v>
      </c>
      <c r="J209" s="50">
        <v>25823</v>
      </c>
      <c r="K209" s="53" t="str">
        <f t="shared" si="11"/>
        <v>Jill</v>
      </c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 spans="1:22" ht="19.899999999999999" customHeight="1" x14ac:dyDescent="0.2">
      <c r="A210" s="23">
        <f ca="1">DATE(YEAR(TODAY())-1,4,4)</f>
        <v>44655</v>
      </c>
      <c r="B210" s="26" t="str">
        <f t="shared" ca="1" si="10"/>
        <v>Apr</v>
      </c>
      <c r="C210" s="29" t="s">
        <v>10</v>
      </c>
      <c r="D210" s="32" t="s">
        <v>33</v>
      </c>
      <c r="E210" s="35" t="s">
        <v>16</v>
      </c>
      <c r="F210" s="38" t="s">
        <v>20</v>
      </c>
      <c r="G210" s="41" t="s">
        <v>14</v>
      </c>
      <c r="H210" s="44" t="s">
        <v>22</v>
      </c>
      <c r="I210" s="47">
        <v>32</v>
      </c>
      <c r="J210" s="50">
        <v>12170</v>
      </c>
      <c r="K210" s="53" t="str">
        <f t="shared" si="11"/>
        <v>Ese</v>
      </c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 spans="1:22" ht="19.899999999999999" customHeight="1" x14ac:dyDescent="0.2">
      <c r="A211" s="23">
        <f ca="1">DATE(YEAR(TODAY())-1,11,21)</f>
        <v>44886</v>
      </c>
      <c r="B211" s="26" t="str">
        <f t="shared" ca="1" si="10"/>
        <v>Nov</v>
      </c>
      <c r="C211" s="29" t="s">
        <v>10</v>
      </c>
      <c r="D211" s="32" t="s">
        <v>11</v>
      </c>
      <c r="E211" s="35" t="s">
        <v>23</v>
      </c>
      <c r="F211" s="38" t="s">
        <v>24</v>
      </c>
      <c r="G211" s="41" t="s">
        <v>31</v>
      </c>
      <c r="H211" s="44" t="s">
        <v>22</v>
      </c>
      <c r="I211" s="47">
        <v>32</v>
      </c>
      <c r="J211" s="50">
        <v>31635</v>
      </c>
      <c r="K211" s="53" t="str">
        <f t="shared" si="11"/>
        <v>Laura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 spans="1:22" ht="19.899999999999999" customHeight="1" x14ac:dyDescent="0.2">
      <c r="A212" s="23">
        <f ca="1">DATE(YEAR(TODAY())-1,9,6)</f>
        <v>44810</v>
      </c>
      <c r="B212" s="26" t="str">
        <f t="shared" ca="1" si="10"/>
        <v>Sep</v>
      </c>
      <c r="C212" s="29" t="s">
        <v>19</v>
      </c>
      <c r="D212" s="32" t="s">
        <v>11</v>
      </c>
      <c r="E212" s="35" t="s">
        <v>23</v>
      </c>
      <c r="F212" s="38" t="s">
        <v>36</v>
      </c>
      <c r="G212" s="41" t="s">
        <v>32</v>
      </c>
      <c r="H212" s="44" t="s">
        <v>22</v>
      </c>
      <c r="I212" s="47">
        <v>62</v>
      </c>
      <c r="J212" s="50">
        <v>25457</v>
      </c>
      <c r="K212" s="53" t="str">
        <f t="shared" si="11"/>
        <v>Richard</v>
      </c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 spans="1:22" ht="19.899999999999999" customHeight="1" x14ac:dyDescent="0.2">
      <c r="A213" s="23">
        <f ca="1">DATE(YEAR(TODAY())-1,9,17)</f>
        <v>44821</v>
      </c>
      <c r="B213" s="26" t="str">
        <f t="shared" ca="1" si="10"/>
        <v>Sep</v>
      </c>
      <c r="C213" s="29" t="s">
        <v>10</v>
      </c>
      <c r="D213" s="32" t="s">
        <v>11</v>
      </c>
      <c r="E213" s="35" t="s">
        <v>23</v>
      </c>
      <c r="F213" s="38" t="s">
        <v>36</v>
      </c>
      <c r="G213" s="41" t="s">
        <v>31</v>
      </c>
      <c r="H213" s="44" t="s">
        <v>22</v>
      </c>
      <c r="I213" s="47">
        <v>49</v>
      </c>
      <c r="J213" s="50">
        <v>26343</v>
      </c>
      <c r="K213" s="53" t="str">
        <f t="shared" si="11"/>
        <v>Laura</v>
      </c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 spans="1:22" ht="19.899999999999999" customHeight="1" x14ac:dyDescent="0.2">
      <c r="A214" s="23">
        <f ca="1">DATE(YEAR(TODAY())-1,12,4)</f>
        <v>44899</v>
      </c>
      <c r="B214" s="26" t="str">
        <f t="shared" ca="1" si="10"/>
        <v>Dec</v>
      </c>
      <c r="C214" s="29" t="s">
        <v>10</v>
      </c>
      <c r="D214" s="32" t="s">
        <v>11</v>
      </c>
      <c r="E214" s="35" t="s">
        <v>16</v>
      </c>
      <c r="F214" s="38" t="s">
        <v>17</v>
      </c>
      <c r="G214" s="41" t="s">
        <v>31</v>
      </c>
      <c r="H214" s="44" t="s">
        <v>22</v>
      </c>
      <c r="I214" s="47">
        <v>50</v>
      </c>
      <c r="J214" s="50">
        <v>17085</v>
      </c>
      <c r="K214" s="53" t="str">
        <f t="shared" si="11"/>
        <v>Laura</v>
      </c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 spans="1:22" ht="19.899999999999999" customHeight="1" x14ac:dyDescent="0.2">
      <c r="A215" s="23">
        <f ca="1">DATE(YEAR(TODAY())-1,11,22)</f>
        <v>44887</v>
      </c>
      <c r="B215" s="26" t="str">
        <f t="shared" ca="1" si="10"/>
        <v>Nov</v>
      </c>
      <c r="C215" s="29" t="s">
        <v>19</v>
      </c>
      <c r="D215" s="32" t="s">
        <v>11</v>
      </c>
      <c r="E215" s="35" t="s">
        <v>23</v>
      </c>
      <c r="F215" s="38" t="s">
        <v>24</v>
      </c>
      <c r="G215" s="41" t="s">
        <v>35</v>
      </c>
      <c r="H215" s="44" t="s">
        <v>15</v>
      </c>
      <c r="I215" s="47">
        <v>66</v>
      </c>
      <c r="J215" s="50">
        <v>27965</v>
      </c>
      <c r="K215" s="53" t="str">
        <f t="shared" si="11"/>
        <v>Sarah</v>
      </c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 spans="1:22" ht="19.899999999999999" customHeight="1" x14ac:dyDescent="0.2">
      <c r="A216" s="23">
        <f ca="1">DATE(YEAR(TODAY())-1,12,10)</f>
        <v>44905</v>
      </c>
      <c r="B216" s="26" t="str">
        <f t="shared" ca="1" si="10"/>
        <v>Dec</v>
      </c>
      <c r="C216" s="29" t="s">
        <v>10</v>
      </c>
      <c r="D216" s="32" t="s">
        <v>11</v>
      </c>
      <c r="E216" s="35" t="s">
        <v>12</v>
      </c>
      <c r="F216" s="38" t="s">
        <v>13</v>
      </c>
      <c r="G216" s="41" t="s">
        <v>18</v>
      </c>
      <c r="H216" s="44" t="s">
        <v>22</v>
      </c>
      <c r="I216" s="47">
        <v>67</v>
      </c>
      <c r="J216" s="50">
        <v>24350</v>
      </c>
      <c r="K216" s="53" t="str">
        <f t="shared" si="11"/>
        <v>Miguel</v>
      </c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 spans="1:22" ht="19.899999999999999" customHeight="1" x14ac:dyDescent="0.2">
      <c r="A217" s="23">
        <f ca="1">DATE(YEAR(TODAY())-1,9,13)</f>
        <v>44817</v>
      </c>
      <c r="B217" s="26" t="str">
        <f t="shared" ca="1" si="10"/>
        <v>Sep</v>
      </c>
      <c r="C217" s="29" t="s">
        <v>19</v>
      </c>
      <c r="D217" s="32" t="s">
        <v>11</v>
      </c>
      <c r="E217" s="35" t="s">
        <v>12</v>
      </c>
      <c r="F217" s="38" t="s">
        <v>13</v>
      </c>
      <c r="G217" s="41" t="s">
        <v>21</v>
      </c>
      <c r="H217" s="44" t="s">
        <v>15</v>
      </c>
      <c r="I217" s="47">
        <v>54</v>
      </c>
      <c r="J217" s="50">
        <v>24635</v>
      </c>
      <c r="K217" s="53" t="str">
        <f t="shared" si="11"/>
        <v>Helena</v>
      </c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 spans="1:22" ht="19.899999999999999" customHeight="1" x14ac:dyDescent="0.2">
      <c r="A218" s="23">
        <f ca="1">DATE(YEAR(TODAY())-1,12,14)</f>
        <v>44909</v>
      </c>
      <c r="B218" s="26" t="str">
        <f t="shared" ca="1" si="10"/>
        <v>Dec</v>
      </c>
      <c r="C218" s="29" t="s">
        <v>19</v>
      </c>
      <c r="D218" s="32" t="s">
        <v>11</v>
      </c>
      <c r="E218" s="35" t="s">
        <v>23</v>
      </c>
      <c r="F218" s="38" t="s">
        <v>36</v>
      </c>
      <c r="G218" s="41" t="s">
        <v>32</v>
      </c>
      <c r="H218" s="44" t="s">
        <v>15</v>
      </c>
      <c r="I218" s="47">
        <v>58</v>
      </c>
      <c r="J218" s="50">
        <v>26319</v>
      </c>
      <c r="K218" s="53" t="str">
        <f t="shared" si="11"/>
        <v>Richard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 spans="1:22" ht="19.899999999999999" customHeight="1" x14ac:dyDescent="0.2">
      <c r="A219" s="23">
        <f ca="1">DATE(YEAR(TODAY())-1,9,16)</f>
        <v>44820</v>
      </c>
      <c r="B219" s="26" t="str">
        <f t="shared" ca="1" si="10"/>
        <v>Sep</v>
      </c>
      <c r="C219" s="29" t="s">
        <v>10</v>
      </c>
      <c r="D219" s="32" t="s">
        <v>11</v>
      </c>
      <c r="E219" s="35" t="s">
        <v>23</v>
      </c>
      <c r="F219" s="38" t="s">
        <v>24</v>
      </c>
      <c r="G219" s="41" t="s">
        <v>27</v>
      </c>
      <c r="H219" s="44" t="s">
        <v>22</v>
      </c>
      <c r="I219" s="47">
        <v>40</v>
      </c>
      <c r="J219" s="50">
        <v>31917</v>
      </c>
      <c r="K219" s="53" t="str">
        <f t="shared" si="11"/>
        <v>Harry</v>
      </c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 spans="1:22" ht="19.899999999999999" customHeight="1" x14ac:dyDescent="0.2">
      <c r="A220" s="23">
        <f ca="1">DATE(YEAR(TODAY())-1,4,25)</f>
        <v>44676</v>
      </c>
      <c r="B220" s="26" t="str">
        <f t="shared" ca="1" si="10"/>
        <v>Apr</v>
      </c>
      <c r="C220" s="29" t="s">
        <v>28</v>
      </c>
      <c r="D220" s="32" t="s">
        <v>11</v>
      </c>
      <c r="E220" s="35" t="s">
        <v>12</v>
      </c>
      <c r="F220" s="38" t="s">
        <v>13</v>
      </c>
      <c r="G220" s="41" t="s">
        <v>37</v>
      </c>
      <c r="H220" s="44" t="s">
        <v>22</v>
      </c>
      <c r="I220" s="47">
        <v>27</v>
      </c>
      <c r="J220" s="50">
        <v>24063</v>
      </c>
      <c r="K220" s="53" t="str">
        <f t="shared" si="11"/>
        <v>Jill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 spans="1:22" ht="19.899999999999999" customHeight="1" x14ac:dyDescent="0.2">
      <c r="A221" s="23">
        <f ca="1">DATE(YEAR(TODAY())-1,9,4)</f>
        <v>44808</v>
      </c>
      <c r="B221" s="26" t="str">
        <f t="shared" ca="1" si="10"/>
        <v>Sep</v>
      </c>
      <c r="C221" s="29" t="s">
        <v>10</v>
      </c>
      <c r="D221" s="32" t="s">
        <v>33</v>
      </c>
      <c r="E221" s="35" t="s">
        <v>23</v>
      </c>
      <c r="F221" s="38" t="s">
        <v>36</v>
      </c>
      <c r="G221" s="41" t="s">
        <v>18</v>
      </c>
      <c r="H221" s="44" t="s">
        <v>22</v>
      </c>
      <c r="I221" s="47">
        <v>28</v>
      </c>
      <c r="J221" s="50">
        <v>11553</v>
      </c>
      <c r="K221" s="53" t="str">
        <f t="shared" si="11"/>
        <v>Miguel</v>
      </c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</row>
    <row r="222" spans="1:22" ht="19.899999999999999" customHeight="1" x14ac:dyDescent="0.2">
      <c r="A222" s="23">
        <f ca="1">DATE(YEAR(TODAY())-1,9,2)</f>
        <v>44806</v>
      </c>
      <c r="B222" s="26" t="str">
        <f t="shared" ca="1" si="10"/>
        <v>Sep</v>
      </c>
      <c r="C222" s="29" t="s">
        <v>19</v>
      </c>
      <c r="D222" s="32" t="s">
        <v>11</v>
      </c>
      <c r="E222" s="35" t="s">
        <v>16</v>
      </c>
      <c r="F222" s="38" t="s">
        <v>30</v>
      </c>
      <c r="G222" s="41" t="s">
        <v>32</v>
      </c>
      <c r="H222" s="44" t="s">
        <v>15</v>
      </c>
      <c r="I222" s="47">
        <v>74</v>
      </c>
      <c r="J222" s="50">
        <v>33146</v>
      </c>
      <c r="K222" s="53" t="str">
        <f t="shared" si="11"/>
        <v>Richard</v>
      </c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</row>
    <row r="223" spans="1:22" ht="19.899999999999999" customHeight="1" x14ac:dyDescent="0.2">
      <c r="A223" s="23">
        <f ca="1">DATE(YEAR(TODAY())-1,12,4)</f>
        <v>44899</v>
      </c>
      <c r="B223" s="26" t="str">
        <f t="shared" ca="1" si="10"/>
        <v>Dec</v>
      </c>
      <c r="C223" s="29" t="s">
        <v>19</v>
      </c>
      <c r="D223" s="32" t="s">
        <v>11</v>
      </c>
      <c r="E223" s="35" t="s">
        <v>12</v>
      </c>
      <c r="F223" s="38" t="s">
        <v>26</v>
      </c>
      <c r="G223" s="41" t="s">
        <v>21</v>
      </c>
      <c r="H223" s="44" t="s">
        <v>22</v>
      </c>
      <c r="I223" s="47">
        <v>62</v>
      </c>
      <c r="J223" s="50">
        <v>24841</v>
      </c>
      <c r="K223" s="53" t="str">
        <f t="shared" si="11"/>
        <v>Helena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 spans="1:22" ht="19.899999999999999" customHeight="1" x14ac:dyDescent="0.2">
      <c r="A224" s="23">
        <f ca="1">DATE(YEAR(TODAY())-1,6,3)</f>
        <v>44715</v>
      </c>
      <c r="B224" s="26" t="str">
        <f t="shared" ca="1" si="10"/>
        <v>Jun</v>
      </c>
      <c r="C224" s="29" t="s">
        <v>19</v>
      </c>
      <c r="D224" s="32" t="s">
        <v>33</v>
      </c>
      <c r="E224" s="35" t="s">
        <v>16</v>
      </c>
      <c r="F224" s="38" t="s">
        <v>17</v>
      </c>
      <c r="G224" s="41" t="s">
        <v>35</v>
      </c>
      <c r="H224" s="44" t="s">
        <v>22</v>
      </c>
      <c r="I224" s="47">
        <v>49</v>
      </c>
      <c r="J224" s="50">
        <v>16642</v>
      </c>
      <c r="K224" s="53" t="str">
        <f t="shared" si="11"/>
        <v>Sarah</v>
      </c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</row>
    <row r="225" spans="1:22" ht="19.899999999999999" customHeight="1" x14ac:dyDescent="0.2">
      <c r="A225" s="23">
        <f ca="1">DATE(YEAR(TODAY())-1,1,30)</f>
        <v>44591</v>
      </c>
      <c r="B225" s="26" t="str">
        <f t="shared" ca="1" si="10"/>
        <v>Jan</v>
      </c>
      <c r="C225" s="29" t="s">
        <v>19</v>
      </c>
      <c r="D225" s="32" t="s">
        <v>11</v>
      </c>
      <c r="E225" s="35" t="s">
        <v>12</v>
      </c>
      <c r="F225" s="38" t="s">
        <v>13</v>
      </c>
      <c r="G225" s="41" t="s">
        <v>21</v>
      </c>
      <c r="H225" s="44" t="s">
        <v>22</v>
      </c>
      <c r="I225" s="47">
        <v>49</v>
      </c>
      <c r="J225" s="50">
        <v>25978</v>
      </c>
      <c r="K225" s="53" t="str">
        <f t="shared" si="11"/>
        <v>Helena</v>
      </c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</row>
    <row r="226" spans="1:22" ht="19.899999999999999" customHeight="1" x14ac:dyDescent="0.2">
      <c r="A226" s="23">
        <f ca="1">DATE(YEAR(TODAY())-1,6,16)</f>
        <v>44728</v>
      </c>
      <c r="B226" s="26" t="str">
        <f t="shared" ca="1" si="10"/>
        <v>Jun</v>
      </c>
      <c r="C226" s="29" t="s">
        <v>19</v>
      </c>
      <c r="D226" s="32" t="s">
        <v>33</v>
      </c>
      <c r="E226" s="35" t="s">
        <v>16</v>
      </c>
      <c r="F226" s="38" t="s">
        <v>17</v>
      </c>
      <c r="G226" s="41" t="s">
        <v>21</v>
      </c>
      <c r="H226" s="44" t="s">
        <v>22</v>
      </c>
      <c r="I226" s="47">
        <v>30</v>
      </c>
      <c r="J226" s="50">
        <v>15940</v>
      </c>
      <c r="K226" s="53" t="str">
        <f t="shared" si="11"/>
        <v>Helena</v>
      </c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</row>
    <row r="227" spans="1:22" ht="19.899999999999999" customHeight="1" x14ac:dyDescent="0.2">
      <c r="A227" s="23">
        <f ca="1">DATE(YEAR(TODAY())-1,12,8)</f>
        <v>44903</v>
      </c>
      <c r="B227" s="26" t="str">
        <f t="shared" ca="1" si="10"/>
        <v>Dec</v>
      </c>
      <c r="C227" s="29" t="s">
        <v>28</v>
      </c>
      <c r="D227" s="32" t="s">
        <v>11</v>
      </c>
      <c r="E227" s="35" t="s">
        <v>16</v>
      </c>
      <c r="F227" s="38" t="s">
        <v>30</v>
      </c>
      <c r="G227" s="41" t="s">
        <v>40</v>
      </c>
      <c r="H227" s="44" t="s">
        <v>22</v>
      </c>
      <c r="I227" s="47">
        <v>30</v>
      </c>
      <c r="J227" s="50">
        <v>33336</v>
      </c>
      <c r="K227" s="53" t="str">
        <f t="shared" si="11"/>
        <v>Tina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</row>
    <row r="228" spans="1:22" ht="19.899999999999999" customHeight="1" x14ac:dyDescent="0.2">
      <c r="A228" s="23">
        <f ca="1">DATE(YEAR(TODAY())-1,12,8)</f>
        <v>44903</v>
      </c>
      <c r="B228" s="26" t="str">
        <f t="shared" ca="1" si="10"/>
        <v>Dec</v>
      </c>
      <c r="C228" s="29" t="s">
        <v>10</v>
      </c>
      <c r="D228" s="32" t="s">
        <v>33</v>
      </c>
      <c r="E228" s="35" t="s">
        <v>16</v>
      </c>
      <c r="F228" s="38" t="s">
        <v>17</v>
      </c>
      <c r="G228" s="41" t="s">
        <v>27</v>
      </c>
      <c r="H228" s="44" t="s">
        <v>22</v>
      </c>
      <c r="I228" s="47">
        <v>75</v>
      </c>
      <c r="J228" s="50">
        <v>13552</v>
      </c>
      <c r="K228" s="53" t="str">
        <f t="shared" si="11"/>
        <v>Harry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</row>
    <row r="229" spans="1:22" ht="19.899999999999999" customHeight="1" x14ac:dyDescent="0.2">
      <c r="A229" s="23">
        <f ca="1">DATE(YEAR(TODAY())-1,11,23)</f>
        <v>44888</v>
      </c>
      <c r="B229" s="26" t="str">
        <f t="shared" ca="1" si="10"/>
        <v>Nov</v>
      </c>
      <c r="C229" s="29" t="s">
        <v>10</v>
      </c>
      <c r="D229" s="32" t="s">
        <v>11</v>
      </c>
      <c r="E229" s="35" t="s">
        <v>16</v>
      </c>
      <c r="F229" s="38" t="s">
        <v>20</v>
      </c>
      <c r="G229" s="41" t="s">
        <v>14</v>
      </c>
      <c r="H229" s="44" t="s">
        <v>22</v>
      </c>
      <c r="I229" s="47">
        <v>34</v>
      </c>
      <c r="J229" s="50">
        <v>26900</v>
      </c>
      <c r="K229" s="53" t="str">
        <f t="shared" si="11"/>
        <v>Ese</v>
      </c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</row>
    <row r="230" spans="1:22" ht="19.899999999999999" customHeight="1" x14ac:dyDescent="0.2">
      <c r="A230" s="23">
        <f ca="1">DATE(YEAR(TODAY())-1,11,12)</f>
        <v>44877</v>
      </c>
      <c r="B230" s="26" t="str">
        <f t="shared" ca="1" si="10"/>
        <v>Nov</v>
      </c>
      <c r="C230" s="29" t="s">
        <v>10</v>
      </c>
      <c r="D230" s="32" t="s">
        <v>33</v>
      </c>
      <c r="E230" s="35" t="s">
        <v>16</v>
      </c>
      <c r="F230" s="38" t="s">
        <v>30</v>
      </c>
      <c r="G230" s="41" t="s">
        <v>31</v>
      </c>
      <c r="H230" s="44" t="s">
        <v>22</v>
      </c>
      <c r="I230" s="47">
        <v>59</v>
      </c>
      <c r="J230" s="50">
        <v>18861</v>
      </c>
      <c r="K230" s="53" t="str">
        <f t="shared" si="11"/>
        <v>Laura</v>
      </c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</row>
    <row r="231" spans="1:22" ht="19.899999999999999" customHeight="1" x14ac:dyDescent="0.2">
      <c r="A231" s="23">
        <f ca="1">DATE(YEAR(TODAY())-1,6,19)</f>
        <v>44731</v>
      </c>
      <c r="B231" s="26" t="str">
        <f t="shared" ca="1" si="10"/>
        <v>Jun</v>
      </c>
      <c r="C231" s="29" t="s">
        <v>19</v>
      </c>
      <c r="D231" s="32" t="s">
        <v>11</v>
      </c>
      <c r="E231" s="35" t="s">
        <v>12</v>
      </c>
      <c r="F231" s="38" t="s">
        <v>13</v>
      </c>
      <c r="G231" s="41" t="s">
        <v>32</v>
      </c>
      <c r="H231" s="44" t="s">
        <v>22</v>
      </c>
      <c r="I231" s="47">
        <v>23</v>
      </c>
      <c r="J231" s="50">
        <v>29630</v>
      </c>
      <c r="K231" s="53" t="str">
        <f t="shared" si="11"/>
        <v>Richard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</row>
    <row r="232" spans="1:22" ht="19.899999999999999" customHeight="1" x14ac:dyDescent="0.2">
      <c r="A232" s="23">
        <f ca="1">DATE(YEAR(TODAY())-1,9,9)</f>
        <v>44813</v>
      </c>
      <c r="B232" s="26" t="str">
        <f t="shared" ca="1" si="10"/>
        <v>Sep</v>
      </c>
      <c r="C232" s="29" t="s">
        <v>10</v>
      </c>
      <c r="D232" s="32" t="s">
        <v>11</v>
      </c>
      <c r="E232" s="35" t="s">
        <v>16</v>
      </c>
      <c r="F232" s="38" t="s">
        <v>20</v>
      </c>
      <c r="G232" s="41" t="s">
        <v>14</v>
      </c>
      <c r="H232" s="44" t="s">
        <v>15</v>
      </c>
      <c r="I232" s="47">
        <v>58</v>
      </c>
      <c r="J232" s="50">
        <v>29239</v>
      </c>
      <c r="K232" s="53" t="str">
        <f t="shared" si="11"/>
        <v>Ese</v>
      </c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</row>
    <row r="233" spans="1:22" ht="19.899999999999999" customHeight="1" x14ac:dyDescent="0.2">
      <c r="A233" s="23">
        <f ca="1">DATE(YEAR(TODAY())-1,11,5)</f>
        <v>44870</v>
      </c>
      <c r="B233" s="26" t="str">
        <f t="shared" ca="1" si="10"/>
        <v>Nov</v>
      </c>
      <c r="C233" s="29" t="s">
        <v>19</v>
      </c>
      <c r="D233" s="32" t="s">
        <v>33</v>
      </c>
      <c r="E233" s="35" t="s">
        <v>23</v>
      </c>
      <c r="F233" s="38" t="s">
        <v>36</v>
      </c>
      <c r="G233" s="41" t="s">
        <v>38</v>
      </c>
      <c r="H233" s="44" t="s">
        <v>22</v>
      </c>
      <c r="I233" s="47">
        <v>43</v>
      </c>
      <c r="J233" s="50">
        <v>16932</v>
      </c>
      <c r="K233" s="53" t="str">
        <f t="shared" si="11"/>
        <v>Larry</v>
      </c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</row>
    <row r="234" spans="1:22" ht="19.899999999999999" customHeight="1" x14ac:dyDescent="0.2">
      <c r="A234" s="23">
        <f ca="1">DATE(YEAR(TODAY())-1,10,11)</f>
        <v>44845</v>
      </c>
      <c r="B234" s="26" t="str">
        <f t="shared" ca="1" si="10"/>
        <v>Oct</v>
      </c>
      <c r="C234" s="29" t="s">
        <v>10</v>
      </c>
      <c r="D234" s="32" t="s">
        <v>11</v>
      </c>
      <c r="E234" s="35" t="s">
        <v>23</v>
      </c>
      <c r="F234" s="38" t="s">
        <v>24</v>
      </c>
      <c r="G234" s="41" t="s">
        <v>27</v>
      </c>
      <c r="H234" s="44" t="s">
        <v>22</v>
      </c>
      <c r="I234" s="47">
        <v>53</v>
      </c>
      <c r="J234" s="50">
        <v>29589</v>
      </c>
      <c r="K234" s="53" t="str">
        <f t="shared" si="11"/>
        <v>Harry</v>
      </c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</row>
    <row r="235" spans="1:22" ht="19.899999999999999" customHeight="1" x14ac:dyDescent="0.2">
      <c r="A235" s="23">
        <f ca="1">DATE(YEAR(TODAY())-1,10,30)</f>
        <v>44864</v>
      </c>
      <c r="B235" s="26" t="str">
        <f t="shared" ca="1" si="10"/>
        <v>Oct</v>
      </c>
      <c r="C235" s="29" t="s">
        <v>10</v>
      </c>
      <c r="D235" s="32" t="s">
        <v>11</v>
      </c>
      <c r="E235" s="35" t="s">
        <v>16</v>
      </c>
      <c r="F235" s="38" t="s">
        <v>20</v>
      </c>
      <c r="G235" s="41" t="s">
        <v>31</v>
      </c>
      <c r="H235" s="44" t="s">
        <v>22</v>
      </c>
      <c r="I235" s="47">
        <v>75</v>
      </c>
      <c r="J235" s="50">
        <v>27545</v>
      </c>
      <c r="K235" s="53" t="str">
        <f t="shared" si="11"/>
        <v>Laura</v>
      </c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</row>
    <row r="236" spans="1:22" ht="19.899999999999999" customHeight="1" x14ac:dyDescent="0.2">
      <c r="A236" s="23">
        <f ca="1">DATE(YEAR(TODAY())-1,10,18)</f>
        <v>44852</v>
      </c>
      <c r="B236" s="26" t="str">
        <f t="shared" ca="1" si="10"/>
        <v>Oct</v>
      </c>
      <c r="C236" s="29" t="s">
        <v>10</v>
      </c>
      <c r="D236" s="32" t="s">
        <v>11</v>
      </c>
      <c r="E236" s="35" t="s">
        <v>12</v>
      </c>
      <c r="F236" s="38" t="s">
        <v>26</v>
      </c>
      <c r="G236" s="41" t="s">
        <v>27</v>
      </c>
      <c r="H236" s="44" t="s">
        <v>15</v>
      </c>
      <c r="I236" s="47">
        <v>53</v>
      </c>
      <c r="J236" s="50">
        <v>26210</v>
      </c>
      <c r="K236" s="53" t="str">
        <f t="shared" si="11"/>
        <v>Harry</v>
      </c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 spans="1:22" ht="19.899999999999999" customHeight="1" x14ac:dyDescent="0.2">
      <c r="A237" s="23">
        <f ca="1">DATE(YEAR(TODAY())-1,10,21)</f>
        <v>44855</v>
      </c>
      <c r="B237" s="26" t="str">
        <f t="shared" ca="1" si="10"/>
        <v>Oct</v>
      </c>
      <c r="C237" s="29" t="s">
        <v>10</v>
      </c>
      <c r="D237" s="32" t="s">
        <v>11</v>
      </c>
      <c r="E237" s="35" t="s">
        <v>16</v>
      </c>
      <c r="F237" s="38" t="s">
        <v>17</v>
      </c>
      <c r="G237" s="41" t="s">
        <v>14</v>
      </c>
      <c r="H237" s="44" t="s">
        <v>22</v>
      </c>
      <c r="I237" s="47">
        <v>52</v>
      </c>
      <c r="J237" s="50">
        <v>21407</v>
      </c>
      <c r="K237" s="53" t="str">
        <f t="shared" si="11"/>
        <v>Ese</v>
      </c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</row>
    <row r="238" spans="1:22" ht="19.899999999999999" customHeight="1" x14ac:dyDescent="0.2">
      <c r="A238" s="23">
        <f ca="1">DATE(YEAR(TODAY())-1,11,6)</f>
        <v>44871</v>
      </c>
      <c r="B238" s="26" t="str">
        <f t="shared" ca="1" si="10"/>
        <v>Nov</v>
      </c>
      <c r="C238" s="29" t="s">
        <v>19</v>
      </c>
      <c r="D238" s="32" t="s">
        <v>11</v>
      </c>
      <c r="E238" s="35" t="s">
        <v>16</v>
      </c>
      <c r="F238" s="38" t="s">
        <v>20</v>
      </c>
      <c r="G238" s="41" t="s">
        <v>38</v>
      </c>
      <c r="H238" s="44" t="s">
        <v>22</v>
      </c>
      <c r="I238" s="47">
        <v>52</v>
      </c>
      <c r="J238" s="50">
        <v>29716</v>
      </c>
      <c r="K238" s="53" t="str">
        <f t="shared" si="11"/>
        <v>Larry</v>
      </c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</row>
    <row r="239" spans="1:22" ht="19.899999999999999" customHeight="1" x14ac:dyDescent="0.2">
      <c r="A239" s="23">
        <f ca="1">DATE(YEAR(TODAY())-1,5,27)</f>
        <v>44708</v>
      </c>
      <c r="B239" s="26" t="str">
        <f t="shared" ca="1" si="10"/>
        <v>May</v>
      </c>
      <c r="C239" s="29" t="s">
        <v>28</v>
      </c>
      <c r="D239" s="32" t="s">
        <v>33</v>
      </c>
      <c r="E239" s="35" t="s">
        <v>16</v>
      </c>
      <c r="F239" s="38" t="s">
        <v>17</v>
      </c>
      <c r="G239" s="41" t="s">
        <v>40</v>
      </c>
      <c r="H239" s="44" t="s">
        <v>15</v>
      </c>
      <c r="I239" s="47">
        <v>26</v>
      </c>
      <c r="J239" s="50">
        <v>17584</v>
      </c>
      <c r="K239" s="53" t="str">
        <f t="shared" si="11"/>
        <v>Tina</v>
      </c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</row>
    <row r="240" spans="1:22" ht="19.899999999999999" customHeight="1" x14ac:dyDescent="0.2">
      <c r="A240" s="23">
        <f ca="1">DATE(YEAR(TODAY())-1,11,19)</f>
        <v>44884</v>
      </c>
      <c r="B240" s="26" t="str">
        <f t="shared" ca="1" si="10"/>
        <v>Nov</v>
      </c>
      <c r="C240" s="29" t="s">
        <v>28</v>
      </c>
      <c r="D240" s="32" t="s">
        <v>11</v>
      </c>
      <c r="E240" s="35" t="s">
        <v>16</v>
      </c>
      <c r="F240" s="38" t="s">
        <v>20</v>
      </c>
      <c r="G240" s="41" t="s">
        <v>39</v>
      </c>
      <c r="H240" s="44" t="s">
        <v>15</v>
      </c>
      <c r="I240" s="47">
        <v>54</v>
      </c>
      <c r="J240" s="50">
        <v>29662</v>
      </c>
      <c r="K240" s="53" t="str">
        <f t="shared" si="11"/>
        <v>Lou</v>
      </c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</row>
    <row r="241" spans="1:22" ht="19.899999999999999" customHeight="1" x14ac:dyDescent="0.2">
      <c r="A241" s="23">
        <f ca="1">DATE(YEAR(TODAY())-1,3,10)</f>
        <v>44630</v>
      </c>
      <c r="B241" s="26" t="str">
        <f t="shared" ca="1" si="10"/>
        <v>Mar</v>
      </c>
      <c r="C241" s="29" t="s">
        <v>10</v>
      </c>
      <c r="D241" s="32" t="s">
        <v>11</v>
      </c>
      <c r="E241" s="35" t="s">
        <v>23</v>
      </c>
      <c r="F241" s="38" t="s">
        <v>24</v>
      </c>
      <c r="G241" s="41" t="s">
        <v>31</v>
      </c>
      <c r="H241" s="44" t="s">
        <v>15</v>
      </c>
      <c r="I241" s="47">
        <v>29</v>
      </c>
      <c r="J241" s="50">
        <v>31779</v>
      </c>
      <c r="K241" s="53" t="str">
        <f t="shared" si="11"/>
        <v>Laura</v>
      </c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</row>
    <row r="242" spans="1:22" ht="19.899999999999999" customHeight="1" x14ac:dyDescent="0.2">
      <c r="A242" s="23">
        <f ca="1">DATE(YEAR(TODAY())-1,11,8)</f>
        <v>44873</v>
      </c>
      <c r="B242" s="26" t="str">
        <f t="shared" ca="1" si="10"/>
        <v>Nov</v>
      </c>
      <c r="C242" s="29" t="s">
        <v>10</v>
      </c>
      <c r="D242" s="32" t="s">
        <v>11</v>
      </c>
      <c r="E242" s="35" t="s">
        <v>12</v>
      </c>
      <c r="F242" s="38" t="s">
        <v>13</v>
      </c>
      <c r="G242" s="41" t="s">
        <v>27</v>
      </c>
      <c r="H242" s="44" t="s">
        <v>15</v>
      </c>
      <c r="I242" s="47">
        <v>39</v>
      </c>
      <c r="J242" s="50">
        <v>29103</v>
      </c>
      <c r="K242" s="53" t="str">
        <f t="shared" si="11"/>
        <v>Harry</v>
      </c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</row>
    <row r="243" spans="1:22" ht="19.899999999999999" customHeight="1" x14ac:dyDescent="0.2">
      <c r="A243" s="23">
        <f ca="1">DATE(YEAR(TODAY())-1,5,27)</f>
        <v>44708</v>
      </c>
      <c r="B243" s="26" t="str">
        <f t="shared" ca="1" si="10"/>
        <v>May</v>
      </c>
      <c r="C243" s="29" t="s">
        <v>19</v>
      </c>
      <c r="D243" s="32" t="s">
        <v>11</v>
      </c>
      <c r="E243" s="35" t="s">
        <v>16</v>
      </c>
      <c r="F243" s="38" t="s">
        <v>30</v>
      </c>
      <c r="G243" s="41" t="s">
        <v>32</v>
      </c>
      <c r="H243" s="44" t="s">
        <v>22</v>
      </c>
      <c r="I243" s="47">
        <v>57</v>
      </c>
      <c r="J243" s="50">
        <v>34699</v>
      </c>
      <c r="K243" s="53" t="str">
        <f t="shared" si="11"/>
        <v>Richard</v>
      </c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</row>
    <row r="244" spans="1:22" ht="19.899999999999999" customHeight="1" x14ac:dyDescent="0.2">
      <c r="A244" s="23">
        <f ca="1">DATE(YEAR(TODAY())-1,10,25)</f>
        <v>44859</v>
      </c>
      <c r="B244" s="26" t="str">
        <f t="shared" ca="1" si="10"/>
        <v>Oct</v>
      </c>
      <c r="C244" s="29" t="s">
        <v>19</v>
      </c>
      <c r="D244" s="32" t="s">
        <v>11</v>
      </c>
      <c r="E244" s="35" t="s">
        <v>16</v>
      </c>
      <c r="F244" s="38" t="s">
        <v>20</v>
      </c>
      <c r="G244" s="41" t="s">
        <v>25</v>
      </c>
      <c r="H244" s="44" t="s">
        <v>22</v>
      </c>
      <c r="I244" s="47">
        <v>71</v>
      </c>
      <c r="J244" s="50">
        <v>29343</v>
      </c>
      <c r="K244" s="53" t="str">
        <f t="shared" si="11"/>
        <v>Bill</v>
      </c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</row>
    <row r="245" spans="1:22" ht="19.899999999999999" customHeight="1" x14ac:dyDescent="0.2">
      <c r="A245" s="23">
        <f ca="1">DATE(YEAR(TODAY())-1,4,29)</f>
        <v>44680</v>
      </c>
      <c r="B245" s="26" t="str">
        <f t="shared" ca="1" si="10"/>
        <v>Apr</v>
      </c>
      <c r="C245" s="29" t="s">
        <v>19</v>
      </c>
      <c r="D245" s="32" t="s">
        <v>11</v>
      </c>
      <c r="E245" s="35" t="s">
        <v>23</v>
      </c>
      <c r="F245" s="38" t="s">
        <v>24</v>
      </c>
      <c r="G245" s="41" t="s">
        <v>35</v>
      </c>
      <c r="H245" s="44" t="s">
        <v>22</v>
      </c>
      <c r="I245" s="47">
        <v>46</v>
      </c>
      <c r="J245" s="50">
        <v>31181</v>
      </c>
      <c r="K245" s="53" t="str">
        <f t="shared" si="11"/>
        <v>Sarah</v>
      </c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</row>
    <row r="246" spans="1:22" ht="19.899999999999999" customHeight="1" x14ac:dyDescent="0.2">
      <c r="A246" s="23">
        <f ca="1">DATE(YEAR(TODAY())-1,10,14)</f>
        <v>44848</v>
      </c>
      <c r="B246" s="26" t="str">
        <f t="shared" ca="1" si="10"/>
        <v>Oct</v>
      </c>
      <c r="C246" s="29" t="s">
        <v>19</v>
      </c>
      <c r="D246" s="32" t="s">
        <v>11</v>
      </c>
      <c r="E246" s="35" t="s">
        <v>12</v>
      </c>
      <c r="F246" s="38" t="s">
        <v>26</v>
      </c>
      <c r="G246" s="41" t="s">
        <v>32</v>
      </c>
      <c r="H246" s="44" t="s">
        <v>22</v>
      </c>
      <c r="I246" s="47">
        <v>40</v>
      </c>
      <c r="J246" s="50">
        <v>24750</v>
      </c>
      <c r="K246" s="53" t="str">
        <f t="shared" si="11"/>
        <v>Richard</v>
      </c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</row>
    <row r="247" spans="1:22" ht="19.899999999999999" customHeight="1" x14ac:dyDescent="0.2">
      <c r="A247" s="23">
        <f ca="1">DATE(YEAR(TODAY())-1,11,10)</f>
        <v>44875</v>
      </c>
      <c r="B247" s="26" t="str">
        <f t="shared" ca="1" si="10"/>
        <v>Nov</v>
      </c>
      <c r="C247" s="29" t="s">
        <v>10</v>
      </c>
      <c r="D247" s="32" t="s">
        <v>11</v>
      </c>
      <c r="E247" s="35" t="s">
        <v>12</v>
      </c>
      <c r="F247" s="38" t="s">
        <v>13</v>
      </c>
      <c r="G247" s="41" t="s">
        <v>31</v>
      </c>
      <c r="H247" s="44" t="s">
        <v>15</v>
      </c>
      <c r="I247" s="47">
        <v>52</v>
      </c>
      <c r="J247" s="50">
        <v>25626</v>
      </c>
      <c r="K247" s="53" t="str">
        <f t="shared" si="11"/>
        <v>Laura</v>
      </c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</row>
    <row r="248" spans="1:22" ht="19.899999999999999" customHeight="1" x14ac:dyDescent="0.2">
      <c r="A248" s="23">
        <f ca="1">DATE(YEAR(TODAY())-1,9,19)</f>
        <v>44823</v>
      </c>
      <c r="B248" s="26" t="str">
        <f t="shared" ca="1" si="10"/>
        <v>Sep</v>
      </c>
      <c r="C248" s="29" t="s">
        <v>19</v>
      </c>
      <c r="D248" s="32" t="s">
        <v>11</v>
      </c>
      <c r="E248" s="35" t="s">
        <v>23</v>
      </c>
      <c r="F248" s="38" t="s">
        <v>36</v>
      </c>
      <c r="G248" s="41" t="s">
        <v>21</v>
      </c>
      <c r="H248" s="44" t="s">
        <v>22</v>
      </c>
      <c r="I248" s="47">
        <v>30</v>
      </c>
      <c r="J248" s="50">
        <v>25299</v>
      </c>
      <c r="K248" s="53" t="str">
        <f t="shared" si="11"/>
        <v>Helena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</row>
    <row r="249" spans="1:22" ht="19.899999999999999" customHeight="1" x14ac:dyDescent="0.2">
      <c r="A249" s="23">
        <f ca="1">DATE(YEAR(TODAY())-1,8,28)</f>
        <v>44801</v>
      </c>
      <c r="B249" s="26" t="str">
        <f t="shared" ca="1" si="10"/>
        <v>Aug</v>
      </c>
      <c r="C249" s="29" t="s">
        <v>28</v>
      </c>
      <c r="D249" s="32" t="s">
        <v>11</v>
      </c>
      <c r="E249" s="35" t="s">
        <v>16</v>
      </c>
      <c r="F249" s="38" t="s">
        <v>17</v>
      </c>
      <c r="G249" s="41" t="s">
        <v>40</v>
      </c>
      <c r="H249" s="44" t="s">
        <v>22</v>
      </c>
      <c r="I249" s="47">
        <v>56</v>
      </c>
      <c r="J249" s="50">
        <v>19904</v>
      </c>
      <c r="K249" s="53" t="str">
        <f t="shared" si="11"/>
        <v>Tina</v>
      </c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 spans="1:22" ht="19.899999999999999" customHeight="1" x14ac:dyDescent="0.2">
      <c r="A250" s="23">
        <f ca="1">DATE(YEAR(TODAY())-1,11,18)</f>
        <v>44883</v>
      </c>
      <c r="B250" s="26" t="str">
        <f t="shared" ca="1" si="10"/>
        <v>Nov</v>
      </c>
      <c r="C250" s="29" t="s">
        <v>19</v>
      </c>
      <c r="D250" s="32" t="s">
        <v>11</v>
      </c>
      <c r="E250" s="35" t="s">
        <v>16</v>
      </c>
      <c r="F250" s="38" t="s">
        <v>17</v>
      </c>
      <c r="G250" s="41" t="s">
        <v>32</v>
      </c>
      <c r="H250" s="44" t="s">
        <v>22</v>
      </c>
      <c r="I250" s="47">
        <v>38</v>
      </c>
      <c r="J250" s="50">
        <v>21892</v>
      </c>
      <c r="K250" s="53" t="str">
        <f t="shared" si="11"/>
        <v>Richard</v>
      </c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</row>
    <row r="251" spans="1:22" ht="19.899999999999999" customHeight="1" x14ac:dyDescent="0.2">
      <c r="A251" s="23">
        <f ca="1">DATE(YEAR(TODAY())-1,11,5)</f>
        <v>44870</v>
      </c>
      <c r="B251" s="26" t="str">
        <f t="shared" ca="1" si="10"/>
        <v>Nov</v>
      </c>
      <c r="C251" s="29" t="s">
        <v>19</v>
      </c>
      <c r="D251" s="32" t="s">
        <v>11</v>
      </c>
      <c r="E251" s="35" t="s">
        <v>16</v>
      </c>
      <c r="F251" s="38" t="s">
        <v>20</v>
      </c>
      <c r="G251" s="41" t="s">
        <v>21</v>
      </c>
      <c r="H251" s="44" t="s">
        <v>15</v>
      </c>
      <c r="I251" s="47">
        <v>31</v>
      </c>
      <c r="J251" s="50">
        <v>29523</v>
      </c>
      <c r="K251" s="53" t="str">
        <f t="shared" si="11"/>
        <v>Helena</v>
      </c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</row>
    <row r="252" spans="1:22" ht="19.899999999999999" customHeight="1" x14ac:dyDescent="0.2">
      <c r="A252" s="23">
        <f ca="1">DATE(YEAR(TODAY())-1,7,16)</f>
        <v>44758</v>
      </c>
      <c r="B252" s="26" t="str">
        <f t="shared" ca="1" si="10"/>
        <v>Jul</v>
      </c>
      <c r="C252" s="29" t="s">
        <v>19</v>
      </c>
      <c r="D252" s="32" t="s">
        <v>11</v>
      </c>
      <c r="E252" s="35" t="s">
        <v>16</v>
      </c>
      <c r="F252" s="38" t="s">
        <v>20</v>
      </c>
      <c r="G252" s="41" t="s">
        <v>25</v>
      </c>
      <c r="H252" s="44" t="s">
        <v>22</v>
      </c>
      <c r="I252" s="47">
        <v>73</v>
      </c>
      <c r="J252" s="50">
        <v>27064</v>
      </c>
      <c r="K252" s="53" t="str">
        <f t="shared" si="11"/>
        <v>Bill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</row>
    <row r="253" spans="1:22" ht="19.899999999999999" customHeight="1" x14ac:dyDescent="0.2">
      <c r="A253" s="23">
        <f ca="1">DATE(YEAR(TODAY())-1,11,15)</f>
        <v>44880</v>
      </c>
      <c r="B253" s="26" t="str">
        <f t="shared" ca="1" si="10"/>
        <v>Nov</v>
      </c>
      <c r="C253" s="29" t="s">
        <v>10</v>
      </c>
      <c r="D253" s="32" t="s">
        <v>11</v>
      </c>
      <c r="E253" s="35" t="s">
        <v>12</v>
      </c>
      <c r="F253" s="38" t="s">
        <v>26</v>
      </c>
      <c r="G253" s="41" t="s">
        <v>31</v>
      </c>
      <c r="H253" s="44" t="s">
        <v>15</v>
      </c>
      <c r="I253" s="47">
        <v>31</v>
      </c>
      <c r="J253" s="50">
        <v>27894</v>
      </c>
      <c r="K253" s="53" t="str">
        <f t="shared" si="11"/>
        <v>Laura</v>
      </c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</row>
    <row r="254" spans="1:22" ht="19.899999999999999" customHeight="1" x14ac:dyDescent="0.2">
      <c r="A254" s="23">
        <f ca="1">DATE(YEAR(TODAY())-1,8,24)</f>
        <v>44797</v>
      </c>
      <c r="B254" s="26" t="str">
        <f t="shared" ca="1" si="10"/>
        <v>Aug</v>
      </c>
      <c r="C254" s="29" t="s">
        <v>28</v>
      </c>
      <c r="D254" s="32" t="s">
        <v>11</v>
      </c>
      <c r="E254" s="35" t="s">
        <v>16</v>
      </c>
      <c r="F254" s="38" t="s">
        <v>20</v>
      </c>
      <c r="G254" s="41" t="s">
        <v>39</v>
      </c>
      <c r="H254" s="44" t="s">
        <v>22</v>
      </c>
      <c r="I254" s="47">
        <v>71</v>
      </c>
      <c r="J254" s="50">
        <v>25028</v>
      </c>
      <c r="K254" s="53" t="str">
        <f t="shared" si="11"/>
        <v>Lou</v>
      </c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</row>
    <row r="255" spans="1:22" ht="19.899999999999999" customHeight="1" x14ac:dyDescent="0.2">
      <c r="A255" s="23">
        <f ca="1">DATE(YEAR(TODAY())-1,9,17)</f>
        <v>44821</v>
      </c>
      <c r="B255" s="26" t="str">
        <f t="shared" ca="1" si="10"/>
        <v>Sep</v>
      </c>
      <c r="C255" s="29" t="s">
        <v>10</v>
      </c>
      <c r="D255" s="32" t="s">
        <v>11</v>
      </c>
      <c r="E255" s="35" t="s">
        <v>16</v>
      </c>
      <c r="F255" s="38" t="s">
        <v>17</v>
      </c>
      <c r="G255" s="41" t="s">
        <v>31</v>
      </c>
      <c r="H255" s="44" t="s">
        <v>15</v>
      </c>
      <c r="I255" s="47">
        <v>61</v>
      </c>
      <c r="J255" s="50">
        <v>18126</v>
      </c>
      <c r="K255" s="53" t="str">
        <f t="shared" si="11"/>
        <v>Laura</v>
      </c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</row>
    <row r="256" spans="1:22" ht="19.899999999999999" customHeight="1" x14ac:dyDescent="0.2">
      <c r="A256" s="23">
        <f ca="1">DATE(YEAR(TODAY())-1,11,27)</f>
        <v>44892</v>
      </c>
      <c r="B256" s="26" t="str">
        <f t="shared" ca="1" si="10"/>
        <v>Nov</v>
      </c>
      <c r="C256" s="29" t="s">
        <v>19</v>
      </c>
      <c r="D256" s="32" t="s">
        <v>33</v>
      </c>
      <c r="E256" s="35" t="s">
        <v>16</v>
      </c>
      <c r="F256" s="38" t="s">
        <v>20</v>
      </c>
      <c r="G256" s="41" t="s">
        <v>25</v>
      </c>
      <c r="H256" s="44" t="s">
        <v>15</v>
      </c>
      <c r="I256" s="47">
        <v>54</v>
      </c>
      <c r="J256" s="50">
        <v>10370</v>
      </c>
      <c r="K256" s="53" t="str">
        <f t="shared" si="11"/>
        <v>Bill</v>
      </c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</row>
    <row r="257" spans="1:22" ht="19.899999999999999" customHeight="1" x14ac:dyDescent="0.2">
      <c r="A257" s="23">
        <f ca="1">DATE(YEAR(TODAY())-1,7,15)</f>
        <v>44757</v>
      </c>
      <c r="B257" s="26" t="str">
        <f t="shared" ca="1" si="10"/>
        <v>Jul</v>
      </c>
      <c r="C257" s="29" t="s">
        <v>10</v>
      </c>
      <c r="D257" s="32" t="s">
        <v>33</v>
      </c>
      <c r="E257" s="35" t="s">
        <v>16</v>
      </c>
      <c r="F257" s="38" t="s">
        <v>20</v>
      </c>
      <c r="G257" s="41" t="s">
        <v>34</v>
      </c>
      <c r="H257" s="44" t="s">
        <v>22</v>
      </c>
      <c r="I257" s="47">
        <v>23</v>
      </c>
      <c r="J257" s="50">
        <v>15682</v>
      </c>
      <c r="K257" s="53" t="str">
        <f t="shared" si="11"/>
        <v>Mary</v>
      </c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</row>
    <row r="258" spans="1:22" ht="19.899999999999999" customHeight="1" x14ac:dyDescent="0.2">
      <c r="A258" s="23">
        <f ca="1">DATE(YEAR(TODAY())-1,12,21)</f>
        <v>44916</v>
      </c>
      <c r="B258" s="26" t="str">
        <f t="shared" ca="1" si="10"/>
        <v>Dec</v>
      </c>
      <c r="C258" s="29" t="s">
        <v>19</v>
      </c>
      <c r="D258" s="32" t="s">
        <v>11</v>
      </c>
      <c r="E258" s="35" t="s">
        <v>12</v>
      </c>
      <c r="F258" s="38" t="s">
        <v>26</v>
      </c>
      <c r="G258" s="41" t="s">
        <v>32</v>
      </c>
      <c r="H258" s="44" t="s">
        <v>22</v>
      </c>
      <c r="I258" s="47">
        <v>42</v>
      </c>
      <c r="J258" s="50">
        <v>27727</v>
      </c>
      <c r="K258" s="53" t="str">
        <f t="shared" si="11"/>
        <v>Richard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</row>
    <row r="259" spans="1:22" ht="19.899999999999999" customHeight="1" x14ac:dyDescent="0.2">
      <c r="A259" s="23">
        <f ca="1">DATE(YEAR(TODAY())-1,10,10)</f>
        <v>44844</v>
      </c>
      <c r="B259" s="26" t="str">
        <f t="shared" ref="B259:B322" ca="1" si="12">CHOOSE(MONTH(A259),"Jan","Feb","Mar","Apr","May","Jun","Jul","Aug","Sep","Oct","Nov","Dec")</f>
        <v>Oct</v>
      </c>
      <c r="C259" s="29" t="s">
        <v>19</v>
      </c>
      <c r="D259" s="32" t="s">
        <v>11</v>
      </c>
      <c r="E259" s="35" t="s">
        <v>12</v>
      </c>
      <c r="F259" s="38" t="s">
        <v>13</v>
      </c>
      <c r="G259" s="41" t="s">
        <v>21</v>
      </c>
      <c r="H259" s="44" t="s">
        <v>22</v>
      </c>
      <c r="I259" s="47">
        <v>68</v>
      </c>
      <c r="J259" s="50">
        <v>24318</v>
      </c>
      <c r="K259" s="53" t="str">
        <f t="shared" ref="K259:K322" si="13">SUBSTITUTE(G259,"Arthur","Ese")</f>
        <v>Helena</v>
      </c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</row>
    <row r="260" spans="1:22" ht="19.899999999999999" customHeight="1" x14ac:dyDescent="0.2">
      <c r="A260" s="23">
        <f ca="1">DATE(YEAR(TODAY())-1,4,20)</f>
        <v>44671</v>
      </c>
      <c r="B260" s="26" t="str">
        <f t="shared" ca="1" si="12"/>
        <v>Apr</v>
      </c>
      <c r="C260" s="29" t="s">
        <v>19</v>
      </c>
      <c r="D260" s="32" t="s">
        <v>11</v>
      </c>
      <c r="E260" s="35" t="s">
        <v>12</v>
      </c>
      <c r="F260" s="38" t="s">
        <v>13</v>
      </c>
      <c r="G260" s="41" t="s">
        <v>21</v>
      </c>
      <c r="H260" s="44" t="s">
        <v>15</v>
      </c>
      <c r="I260" s="47">
        <v>63</v>
      </c>
      <c r="J260" s="50">
        <v>25819</v>
      </c>
      <c r="K260" s="53" t="str">
        <f t="shared" si="13"/>
        <v>Helena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</row>
    <row r="261" spans="1:22" ht="19.899999999999999" customHeight="1" x14ac:dyDescent="0.2">
      <c r="A261" s="23">
        <f ca="1">DATE(YEAR(TODAY())-1,5,30)</f>
        <v>44711</v>
      </c>
      <c r="B261" s="26" t="str">
        <f t="shared" ca="1" si="12"/>
        <v>May</v>
      </c>
      <c r="C261" s="29" t="s">
        <v>10</v>
      </c>
      <c r="D261" s="32" t="s">
        <v>11</v>
      </c>
      <c r="E261" s="35" t="s">
        <v>16</v>
      </c>
      <c r="F261" s="38" t="s">
        <v>20</v>
      </c>
      <c r="G261" s="41" t="s">
        <v>31</v>
      </c>
      <c r="H261" s="44" t="s">
        <v>22</v>
      </c>
      <c r="I261" s="47">
        <v>55</v>
      </c>
      <c r="J261" s="50">
        <v>28326</v>
      </c>
      <c r="K261" s="53" t="str">
        <f t="shared" si="13"/>
        <v>Laura</v>
      </c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 spans="1:22" ht="19.899999999999999" customHeight="1" x14ac:dyDescent="0.2">
      <c r="A262" s="23">
        <f ca="1">DATE(YEAR(TODAY())-1,12,26)</f>
        <v>44921</v>
      </c>
      <c r="B262" s="26" t="str">
        <f t="shared" ca="1" si="12"/>
        <v>Dec</v>
      </c>
      <c r="C262" s="29" t="s">
        <v>28</v>
      </c>
      <c r="D262" s="32" t="s">
        <v>11</v>
      </c>
      <c r="E262" s="35" t="s">
        <v>16</v>
      </c>
      <c r="F262" s="38" t="s">
        <v>17</v>
      </c>
      <c r="G262" s="41" t="s">
        <v>37</v>
      </c>
      <c r="H262" s="44" t="s">
        <v>15</v>
      </c>
      <c r="I262" s="47">
        <v>59</v>
      </c>
      <c r="J262" s="50">
        <v>20267</v>
      </c>
      <c r="K262" s="53" t="str">
        <f t="shared" si="13"/>
        <v>Jill</v>
      </c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 spans="1:22" ht="19.899999999999999" customHeight="1" x14ac:dyDescent="0.2">
      <c r="A263" s="23">
        <f ca="1">DATE(YEAR(TODAY())-1,6,11)</f>
        <v>44723</v>
      </c>
      <c r="B263" s="26" t="str">
        <f t="shared" ca="1" si="12"/>
        <v>Jun</v>
      </c>
      <c r="C263" s="29" t="s">
        <v>10</v>
      </c>
      <c r="D263" s="32" t="s">
        <v>11</v>
      </c>
      <c r="E263" s="35" t="s">
        <v>23</v>
      </c>
      <c r="F263" s="38" t="s">
        <v>36</v>
      </c>
      <c r="G263" s="41" t="s">
        <v>31</v>
      </c>
      <c r="H263" s="44" t="s">
        <v>22</v>
      </c>
      <c r="I263" s="47">
        <v>35</v>
      </c>
      <c r="J263" s="50">
        <v>27034</v>
      </c>
      <c r="K263" s="53" t="str">
        <f t="shared" si="13"/>
        <v>Laura</v>
      </c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</row>
    <row r="264" spans="1:22" ht="19.899999999999999" customHeight="1" x14ac:dyDescent="0.2">
      <c r="A264" s="23">
        <f ca="1">DATE(YEAR(TODAY())-1,6,11)</f>
        <v>44723</v>
      </c>
      <c r="B264" s="26" t="str">
        <f t="shared" ca="1" si="12"/>
        <v>Jun</v>
      </c>
      <c r="C264" s="29" t="s">
        <v>19</v>
      </c>
      <c r="D264" s="32" t="s">
        <v>11</v>
      </c>
      <c r="E264" s="35" t="s">
        <v>23</v>
      </c>
      <c r="F264" s="38" t="s">
        <v>36</v>
      </c>
      <c r="G264" s="41" t="s">
        <v>38</v>
      </c>
      <c r="H264" s="44" t="s">
        <v>22</v>
      </c>
      <c r="I264" s="47">
        <v>42</v>
      </c>
      <c r="J264" s="50">
        <v>28030</v>
      </c>
      <c r="K264" s="53" t="str">
        <f t="shared" si="13"/>
        <v>Larry</v>
      </c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 spans="1:22" ht="19.899999999999999" customHeight="1" x14ac:dyDescent="0.2">
      <c r="A265" s="23">
        <f ca="1">DATE(YEAR(TODAY())-1,3,12)</f>
        <v>44632</v>
      </c>
      <c r="B265" s="26" t="str">
        <f t="shared" ca="1" si="12"/>
        <v>Mar</v>
      </c>
      <c r="C265" s="29" t="s">
        <v>19</v>
      </c>
      <c r="D265" s="32" t="s">
        <v>11</v>
      </c>
      <c r="E265" s="35" t="s">
        <v>16</v>
      </c>
      <c r="F265" s="38" t="s">
        <v>20</v>
      </c>
      <c r="G265" s="41" t="s">
        <v>21</v>
      </c>
      <c r="H265" s="44" t="s">
        <v>22</v>
      </c>
      <c r="I265" s="47">
        <v>42</v>
      </c>
      <c r="J265" s="50">
        <v>26016</v>
      </c>
      <c r="K265" s="53" t="str">
        <f t="shared" si="13"/>
        <v>Helena</v>
      </c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 spans="1:22" ht="19.899999999999999" customHeight="1" x14ac:dyDescent="0.2">
      <c r="A266" s="23">
        <f ca="1">DATE(YEAR(TODAY())-1,6,16)</f>
        <v>44728</v>
      </c>
      <c r="B266" s="26" t="str">
        <f t="shared" ca="1" si="12"/>
        <v>Jun</v>
      </c>
      <c r="C266" s="29" t="s">
        <v>19</v>
      </c>
      <c r="D266" s="32" t="s">
        <v>33</v>
      </c>
      <c r="E266" s="35" t="s">
        <v>16</v>
      </c>
      <c r="F266" s="38" t="s">
        <v>30</v>
      </c>
      <c r="G266" s="41" t="s">
        <v>25</v>
      </c>
      <c r="H266" s="44" t="s">
        <v>22</v>
      </c>
      <c r="I266" s="47">
        <v>45</v>
      </c>
      <c r="J266" s="50">
        <v>23172</v>
      </c>
      <c r="K266" s="53" t="str">
        <f t="shared" si="13"/>
        <v>Bill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 spans="1:22" ht="19.899999999999999" customHeight="1" x14ac:dyDescent="0.2">
      <c r="A267" s="23">
        <f ca="1">DATE(YEAR(TODAY())-1,5,10)</f>
        <v>44691</v>
      </c>
      <c r="B267" s="26" t="str">
        <f t="shared" ca="1" si="12"/>
        <v>May</v>
      </c>
      <c r="C267" s="29" t="s">
        <v>28</v>
      </c>
      <c r="D267" s="32" t="s">
        <v>11</v>
      </c>
      <c r="E267" s="35" t="s">
        <v>16</v>
      </c>
      <c r="F267" s="38" t="s">
        <v>30</v>
      </c>
      <c r="G267" s="41" t="s">
        <v>21</v>
      </c>
      <c r="H267" s="44" t="s">
        <v>22</v>
      </c>
      <c r="I267" s="47">
        <v>45</v>
      </c>
      <c r="J267" s="50">
        <v>32137</v>
      </c>
      <c r="K267" s="53" t="str">
        <f t="shared" si="13"/>
        <v>Helena</v>
      </c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 spans="1:22" ht="19.899999999999999" customHeight="1" x14ac:dyDescent="0.2">
      <c r="A268" s="23">
        <f ca="1">DATE(YEAR(TODAY())-1,9,16)</f>
        <v>44820</v>
      </c>
      <c r="B268" s="26" t="str">
        <f t="shared" ca="1" si="12"/>
        <v>Sep</v>
      </c>
      <c r="C268" s="29" t="s">
        <v>28</v>
      </c>
      <c r="D268" s="32" t="s">
        <v>33</v>
      </c>
      <c r="E268" s="35" t="s">
        <v>16</v>
      </c>
      <c r="F268" s="38" t="s">
        <v>30</v>
      </c>
      <c r="G268" s="41" t="s">
        <v>39</v>
      </c>
      <c r="H268" s="44" t="s">
        <v>22</v>
      </c>
      <c r="I268" s="47">
        <v>73</v>
      </c>
      <c r="J268" s="50">
        <v>15156</v>
      </c>
      <c r="K268" s="53" t="str">
        <f t="shared" si="13"/>
        <v>Lou</v>
      </c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 spans="1:22" ht="19.899999999999999" customHeight="1" x14ac:dyDescent="0.2">
      <c r="A269" s="23">
        <f ca="1">DATE(YEAR(TODAY())-1,11,4)</f>
        <v>44869</v>
      </c>
      <c r="B269" s="26" t="str">
        <f t="shared" ca="1" si="12"/>
        <v>Nov</v>
      </c>
      <c r="C269" s="29" t="s">
        <v>10</v>
      </c>
      <c r="D269" s="32" t="s">
        <v>11</v>
      </c>
      <c r="E269" s="35" t="s">
        <v>16</v>
      </c>
      <c r="F269" s="38" t="s">
        <v>17</v>
      </c>
      <c r="G269" s="41" t="s">
        <v>31</v>
      </c>
      <c r="H269" s="44" t="s">
        <v>22</v>
      </c>
      <c r="I269" s="47">
        <v>65</v>
      </c>
      <c r="J269" s="50">
        <v>18798</v>
      </c>
      <c r="K269" s="53" t="str">
        <f t="shared" si="13"/>
        <v>Laura</v>
      </c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 spans="1:22" ht="19.899999999999999" customHeight="1" x14ac:dyDescent="0.2">
      <c r="A270" s="23">
        <f ca="1">DATE(YEAR(TODAY())-1,11,5)</f>
        <v>44870</v>
      </c>
      <c r="B270" s="26" t="str">
        <f t="shared" ca="1" si="12"/>
        <v>Nov</v>
      </c>
      <c r="C270" s="29" t="s">
        <v>19</v>
      </c>
      <c r="D270" s="32" t="s">
        <v>11</v>
      </c>
      <c r="E270" s="35" t="s">
        <v>12</v>
      </c>
      <c r="F270" s="38" t="s">
        <v>26</v>
      </c>
      <c r="G270" s="41" t="s">
        <v>35</v>
      </c>
      <c r="H270" s="44" t="s">
        <v>15</v>
      </c>
      <c r="I270" s="47">
        <v>39</v>
      </c>
      <c r="J270" s="50">
        <v>24597</v>
      </c>
      <c r="K270" s="53" t="str">
        <f t="shared" si="13"/>
        <v>Sarah</v>
      </c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 spans="1:22" ht="19.899999999999999" customHeight="1" x14ac:dyDescent="0.2">
      <c r="A271" s="23">
        <f ca="1">DATE(YEAR(TODAY())-1,8,26)</f>
        <v>44799</v>
      </c>
      <c r="B271" s="26" t="str">
        <f t="shared" ca="1" si="12"/>
        <v>Aug</v>
      </c>
      <c r="C271" s="29" t="s">
        <v>10</v>
      </c>
      <c r="D271" s="32" t="s">
        <v>33</v>
      </c>
      <c r="E271" s="35" t="s">
        <v>16</v>
      </c>
      <c r="F271" s="38" t="s">
        <v>30</v>
      </c>
      <c r="G271" s="41" t="s">
        <v>18</v>
      </c>
      <c r="H271" s="44" t="s">
        <v>22</v>
      </c>
      <c r="I271" s="47">
        <v>57</v>
      </c>
      <c r="J271" s="50">
        <v>15582</v>
      </c>
      <c r="K271" s="53" t="str">
        <f t="shared" si="13"/>
        <v>Miguel</v>
      </c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 spans="1:22" ht="19.899999999999999" customHeight="1" x14ac:dyDescent="0.2">
      <c r="A272" s="23">
        <f ca="1">DATE(YEAR(TODAY())-2,12,30)</f>
        <v>44560</v>
      </c>
      <c r="B272" s="26" t="str">
        <f t="shared" ca="1" si="12"/>
        <v>Dec</v>
      </c>
      <c r="C272" s="29" t="s">
        <v>19</v>
      </c>
      <c r="D272" s="32" t="s">
        <v>11</v>
      </c>
      <c r="E272" s="35" t="s">
        <v>16</v>
      </c>
      <c r="F272" s="38" t="s">
        <v>30</v>
      </c>
      <c r="G272" s="41" t="s">
        <v>25</v>
      </c>
      <c r="H272" s="44" t="s">
        <v>15</v>
      </c>
      <c r="I272" s="47">
        <v>72</v>
      </c>
      <c r="J272" s="50">
        <v>30269</v>
      </c>
      <c r="K272" s="53" t="str">
        <f t="shared" si="13"/>
        <v>Bill</v>
      </c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 spans="1:22" ht="19.899999999999999" customHeight="1" x14ac:dyDescent="0.2">
      <c r="A273" s="23">
        <f ca="1">DATE(YEAR(TODAY())-1,12,25)</f>
        <v>44920</v>
      </c>
      <c r="B273" s="26" t="str">
        <f t="shared" ca="1" si="12"/>
        <v>Dec</v>
      </c>
      <c r="C273" s="29" t="s">
        <v>19</v>
      </c>
      <c r="D273" s="32" t="s">
        <v>11</v>
      </c>
      <c r="E273" s="35" t="s">
        <v>12</v>
      </c>
      <c r="F273" s="38" t="s">
        <v>13</v>
      </c>
      <c r="G273" s="41" t="s">
        <v>25</v>
      </c>
      <c r="H273" s="44" t="s">
        <v>15</v>
      </c>
      <c r="I273" s="47">
        <v>43</v>
      </c>
      <c r="J273" s="50">
        <v>28170</v>
      </c>
      <c r="K273" s="53" t="str">
        <f t="shared" si="13"/>
        <v>Bill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 spans="1:22" ht="19.899999999999999" customHeight="1" x14ac:dyDescent="0.2">
      <c r="A274" s="23">
        <f ca="1">DATE(YEAR(TODAY())-1,7,15)</f>
        <v>44757</v>
      </c>
      <c r="B274" s="26" t="str">
        <f t="shared" ca="1" si="12"/>
        <v>Jul</v>
      </c>
      <c r="C274" s="29" t="s">
        <v>19</v>
      </c>
      <c r="D274" s="32" t="s">
        <v>11</v>
      </c>
      <c r="E274" s="35" t="s">
        <v>23</v>
      </c>
      <c r="F274" s="38" t="s">
        <v>36</v>
      </c>
      <c r="G274" s="41" t="s">
        <v>38</v>
      </c>
      <c r="H274" s="44" t="s">
        <v>22</v>
      </c>
      <c r="I274" s="47">
        <v>75</v>
      </c>
      <c r="J274" s="50">
        <v>27705</v>
      </c>
      <c r="K274" s="53" t="str">
        <f t="shared" si="13"/>
        <v>Larry</v>
      </c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 spans="1:22" ht="19.899999999999999" customHeight="1" x14ac:dyDescent="0.2">
      <c r="A275" s="23">
        <f ca="1">DATE(YEAR(TODAY())-1,4,14)</f>
        <v>44665</v>
      </c>
      <c r="B275" s="26" t="str">
        <f t="shared" ca="1" si="12"/>
        <v>Apr</v>
      </c>
      <c r="C275" s="29" t="s">
        <v>10</v>
      </c>
      <c r="D275" s="32" t="s">
        <v>11</v>
      </c>
      <c r="E275" s="35" t="s">
        <v>23</v>
      </c>
      <c r="F275" s="38" t="s">
        <v>24</v>
      </c>
      <c r="G275" s="41" t="s">
        <v>27</v>
      </c>
      <c r="H275" s="44" t="s">
        <v>22</v>
      </c>
      <c r="I275" s="47">
        <v>71</v>
      </c>
      <c r="J275" s="50">
        <v>29476</v>
      </c>
      <c r="K275" s="53" t="str">
        <f t="shared" si="13"/>
        <v>Harry</v>
      </c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 spans="1:22" ht="19.899999999999999" customHeight="1" x14ac:dyDescent="0.2">
      <c r="A276" s="23">
        <f ca="1">DATE(YEAR(TODAY())-1,9,7)</f>
        <v>44811</v>
      </c>
      <c r="B276" s="26" t="str">
        <f t="shared" ca="1" si="12"/>
        <v>Sep</v>
      </c>
      <c r="C276" s="29" t="s">
        <v>10</v>
      </c>
      <c r="D276" s="32" t="s">
        <v>11</v>
      </c>
      <c r="E276" s="35" t="s">
        <v>12</v>
      </c>
      <c r="F276" s="38" t="s">
        <v>26</v>
      </c>
      <c r="G276" s="41" t="s">
        <v>18</v>
      </c>
      <c r="H276" s="44" t="s">
        <v>22</v>
      </c>
      <c r="I276" s="47">
        <v>67</v>
      </c>
      <c r="J276" s="50">
        <v>26464</v>
      </c>
      <c r="K276" s="53" t="str">
        <f t="shared" si="13"/>
        <v>Miguel</v>
      </c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 spans="1:22" ht="19.899999999999999" customHeight="1" x14ac:dyDescent="0.2">
      <c r="A277" s="23">
        <f ca="1">DATE(YEAR(TODAY())-1,12,4)</f>
        <v>44899</v>
      </c>
      <c r="B277" s="26" t="str">
        <f t="shared" ca="1" si="12"/>
        <v>Dec</v>
      </c>
      <c r="C277" s="29" t="s">
        <v>10</v>
      </c>
      <c r="D277" s="32" t="s">
        <v>11</v>
      </c>
      <c r="E277" s="35" t="s">
        <v>23</v>
      </c>
      <c r="F277" s="38" t="s">
        <v>36</v>
      </c>
      <c r="G277" s="41" t="s">
        <v>18</v>
      </c>
      <c r="H277" s="44" t="s">
        <v>15</v>
      </c>
      <c r="I277" s="47">
        <v>22</v>
      </c>
      <c r="J277" s="50">
        <v>27660</v>
      </c>
      <c r="K277" s="53" t="str">
        <f t="shared" si="13"/>
        <v>Miguel</v>
      </c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 spans="1:22" ht="19.899999999999999" customHeight="1" x14ac:dyDescent="0.2">
      <c r="A278" s="23">
        <f ca="1">DATE(YEAR(TODAY())-1,6,8)</f>
        <v>44720</v>
      </c>
      <c r="B278" s="26" t="str">
        <f t="shared" ca="1" si="12"/>
        <v>Jun</v>
      </c>
      <c r="C278" s="29" t="s">
        <v>28</v>
      </c>
      <c r="D278" s="32" t="s">
        <v>11</v>
      </c>
      <c r="E278" s="35" t="s">
        <v>12</v>
      </c>
      <c r="F278" s="38" t="s">
        <v>26</v>
      </c>
      <c r="G278" s="41" t="s">
        <v>14</v>
      </c>
      <c r="H278" s="44" t="s">
        <v>15</v>
      </c>
      <c r="I278" s="47">
        <v>73</v>
      </c>
      <c r="J278" s="50">
        <v>25130</v>
      </c>
      <c r="K278" s="53" t="str">
        <f t="shared" si="13"/>
        <v>Ese</v>
      </c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 spans="1:22" ht="19.899999999999999" customHeight="1" x14ac:dyDescent="0.2">
      <c r="A279" s="23">
        <f ca="1">DATE(YEAR(TODAY())-1,3,20)</f>
        <v>44640</v>
      </c>
      <c r="B279" s="26" t="str">
        <f t="shared" ca="1" si="12"/>
        <v>Mar</v>
      </c>
      <c r="C279" s="29" t="s">
        <v>10</v>
      </c>
      <c r="D279" s="32" t="s">
        <v>11</v>
      </c>
      <c r="E279" s="35" t="s">
        <v>23</v>
      </c>
      <c r="F279" s="38" t="s">
        <v>24</v>
      </c>
      <c r="G279" s="41" t="s">
        <v>31</v>
      </c>
      <c r="H279" s="44" t="s">
        <v>15</v>
      </c>
      <c r="I279" s="47">
        <v>62</v>
      </c>
      <c r="J279" s="50">
        <v>27949</v>
      </c>
      <c r="K279" s="53" t="str">
        <f t="shared" si="13"/>
        <v>Laura</v>
      </c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 spans="1:22" ht="19.899999999999999" customHeight="1" x14ac:dyDescent="0.2">
      <c r="A280" s="23">
        <f ca="1">DATE(YEAR(TODAY())-1,8,4)</f>
        <v>44777</v>
      </c>
      <c r="B280" s="26" t="str">
        <f t="shared" ca="1" si="12"/>
        <v>Aug</v>
      </c>
      <c r="C280" s="29" t="s">
        <v>10</v>
      </c>
      <c r="D280" s="32" t="s">
        <v>11</v>
      </c>
      <c r="E280" s="35" t="s">
        <v>16</v>
      </c>
      <c r="F280" s="38" t="s">
        <v>20</v>
      </c>
      <c r="G280" s="41" t="s">
        <v>31</v>
      </c>
      <c r="H280" s="44" t="s">
        <v>22</v>
      </c>
      <c r="I280" s="47">
        <v>70</v>
      </c>
      <c r="J280" s="50">
        <v>26273</v>
      </c>
      <c r="K280" s="53" t="str">
        <f t="shared" si="13"/>
        <v>Laura</v>
      </c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 spans="1:22" ht="19.899999999999999" customHeight="1" x14ac:dyDescent="0.2">
      <c r="A281" s="23">
        <f ca="1">DATE(YEAR(TODAY())-1,11,12)</f>
        <v>44877</v>
      </c>
      <c r="B281" s="26" t="str">
        <f t="shared" ca="1" si="12"/>
        <v>Nov</v>
      </c>
      <c r="C281" s="29" t="s">
        <v>19</v>
      </c>
      <c r="D281" s="32" t="s">
        <v>11</v>
      </c>
      <c r="E281" s="35" t="s">
        <v>23</v>
      </c>
      <c r="F281" s="38" t="s">
        <v>24</v>
      </c>
      <c r="G281" s="41" t="s">
        <v>32</v>
      </c>
      <c r="H281" s="44" t="s">
        <v>22</v>
      </c>
      <c r="I281" s="47">
        <v>35</v>
      </c>
      <c r="J281" s="50">
        <v>28225</v>
      </c>
      <c r="K281" s="53" t="str">
        <f t="shared" si="13"/>
        <v>Richard</v>
      </c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 spans="1:22" ht="19.899999999999999" customHeight="1" x14ac:dyDescent="0.2">
      <c r="A282" s="23">
        <f ca="1">DATE(YEAR(TODAY())-1,11,7)</f>
        <v>44872</v>
      </c>
      <c r="B282" s="26" t="str">
        <f t="shared" ca="1" si="12"/>
        <v>Nov</v>
      </c>
      <c r="C282" s="29" t="s">
        <v>19</v>
      </c>
      <c r="D282" s="32" t="s">
        <v>33</v>
      </c>
      <c r="E282" s="35" t="s">
        <v>16</v>
      </c>
      <c r="F282" s="38" t="s">
        <v>30</v>
      </c>
      <c r="G282" s="41" t="s">
        <v>35</v>
      </c>
      <c r="H282" s="44" t="s">
        <v>15</v>
      </c>
      <c r="I282" s="47">
        <v>43</v>
      </c>
      <c r="J282" s="50">
        <v>22252</v>
      </c>
      <c r="K282" s="53" t="str">
        <f t="shared" si="13"/>
        <v>Sarah</v>
      </c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 spans="1:22" ht="19.899999999999999" customHeight="1" x14ac:dyDescent="0.2">
      <c r="A283" s="23">
        <f ca="1">DATE(YEAR(TODAY())-1,11,2)</f>
        <v>44867</v>
      </c>
      <c r="B283" s="26" t="str">
        <f t="shared" ca="1" si="12"/>
        <v>Nov</v>
      </c>
      <c r="C283" s="29" t="s">
        <v>10</v>
      </c>
      <c r="D283" s="32" t="s">
        <v>11</v>
      </c>
      <c r="E283" s="35" t="s">
        <v>23</v>
      </c>
      <c r="F283" s="38" t="s">
        <v>24</v>
      </c>
      <c r="G283" s="41" t="s">
        <v>14</v>
      </c>
      <c r="H283" s="44" t="s">
        <v>22</v>
      </c>
      <c r="I283" s="47">
        <v>38</v>
      </c>
      <c r="J283" s="50">
        <v>30472</v>
      </c>
      <c r="K283" s="53" t="str">
        <f t="shared" si="13"/>
        <v>Ese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 spans="1:22" ht="19.899999999999999" customHeight="1" x14ac:dyDescent="0.2">
      <c r="A284" s="23">
        <f ca="1">DATE(YEAR(TODAY())-1,12,24)</f>
        <v>44919</v>
      </c>
      <c r="B284" s="26" t="str">
        <f t="shared" ca="1" si="12"/>
        <v>Dec</v>
      </c>
      <c r="C284" s="29" t="s">
        <v>28</v>
      </c>
      <c r="D284" s="32" t="s">
        <v>11</v>
      </c>
      <c r="E284" s="35" t="s">
        <v>12</v>
      </c>
      <c r="F284" s="38" t="s">
        <v>13</v>
      </c>
      <c r="G284" s="41" t="s">
        <v>40</v>
      </c>
      <c r="H284" s="44" t="s">
        <v>15</v>
      </c>
      <c r="I284" s="47">
        <v>74</v>
      </c>
      <c r="J284" s="50">
        <v>28111</v>
      </c>
      <c r="K284" s="53" t="str">
        <f t="shared" si="13"/>
        <v>Tina</v>
      </c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 spans="1:22" ht="19.899999999999999" customHeight="1" x14ac:dyDescent="0.2">
      <c r="A285" s="23">
        <f ca="1">DATE(YEAR(TODAY())-1,4,17)</f>
        <v>44668</v>
      </c>
      <c r="B285" s="26" t="str">
        <f t="shared" ca="1" si="12"/>
        <v>Apr</v>
      </c>
      <c r="C285" s="29" t="s">
        <v>10</v>
      </c>
      <c r="D285" s="32" t="s">
        <v>33</v>
      </c>
      <c r="E285" s="35" t="s">
        <v>16</v>
      </c>
      <c r="F285" s="38" t="s">
        <v>30</v>
      </c>
      <c r="G285" s="41" t="s">
        <v>34</v>
      </c>
      <c r="H285" s="44" t="s">
        <v>22</v>
      </c>
      <c r="I285" s="47">
        <v>28</v>
      </c>
      <c r="J285" s="50">
        <v>18193</v>
      </c>
      <c r="K285" s="53" t="str">
        <f t="shared" si="13"/>
        <v>Mary</v>
      </c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 spans="1:22" ht="19.899999999999999" customHeight="1" x14ac:dyDescent="0.2">
      <c r="A286" s="23">
        <f ca="1">DATE(YEAR(TODAY())-1,6,11)</f>
        <v>44723</v>
      </c>
      <c r="B286" s="26" t="str">
        <f t="shared" ca="1" si="12"/>
        <v>Jun</v>
      </c>
      <c r="C286" s="29" t="s">
        <v>19</v>
      </c>
      <c r="D286" s="32" t="s">
        <v>11</v>
      </c>
      <c r="E286" s="35" t="s">
        <v>23</v>
      </c>
      <c r="F286" s="38" t="s">
        <v>24</v>
      </c>
      <c r="G286" s="41" t="s">
        <v>35</v>
      </c>
      <c r="H286" s="44" t="s">
        <v>15</v>
      </c>
      <c r="I286" s="47">
        <v>22</v>
      </c>
      <c r="J286" s="50">
        <v>30634</v>
      </c>
      <c r="K286" s="53" t="str">
        <f t="shared" si="13"/>
        <v>Sarah</v>
      </c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 spans="1:22" ht="19.899999999999999" customHeight="1" x14ac:dyDescent="0.2">
      <c r="A287" s="23">
        <f ca="1">DATE(YEAR(TODAY())-1,2,28)</f>
        <v>44620</v>
      </c>
      <c r="B287" s="26" t="str">
        <f t="shared" ca="1" si="12"/>
        <v>Feb</v>
      </c>
      <c r="C287" s="29" t="s">
        <v>19</v>
      </c>
      <c r="D287" s="32" t="s">
        <v>11</v>
      </c>
      <c r="E287" s="35" t="s">
        <v>12</v>
      </c>
      <c r="F287" s="38" t="s">
        <v>13</v>
      </c>
      <c r="G287" s="41" t="s">
        <v>21</v>
      </c>
      <c r="H287" s="44" t="s">
        <v>22</v>
      </c>
      <c r="I287" s="47">
        <v>37</v>
      </c>
      <c r="J287" s="50">
        <v>25001</v>
      </c>
      <c r="K287" s="53" t="str">
        <f t="shared" si="13"/>
        <v>Helena</v>
      </c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 spans="1:22" ht="19.899999999999999" customHeight="1" x14ac:dyDescent="0.2">
      <c r="A288" s="23">
        <f ca="1">DATE(YEAR(TODAY())-1,3,1)</f>
        <v>44621</v>
      </c>
      <c r="B288" s="26" t="str">
        <f t="shared" ca="1" si="12"/>
        <v>Mar</v>
      </c>
      <c r="C288" s="29" t="s">
        <v>28</v>
      </c>
      <c r="D288" s="32" t="s">
        <v>11</v>
      </c>
      <c r="E288" s="35" t="s">
        <v>16</v>
      </c>
      <c r="F288" s="38" t="s">
        <v>20</v>
      </c>
      <c r="G288" s="41" t="s">
        <v>14</v>
      </c>
      <c r="H288" s="44" t="s">
        <v>22</v>
      </c>
      <c r="I288" s="47">
        <v>38</v>
      </c>
      <c r="J288" s="50">
        <v>26867</v>
      </c>
      <c r="K288" s="53" t="str">
        <f t="shared" si="13"/>
        <v>Ese</v>
      </c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 spans="1:22" ht="19.899999999999999" customHeight="1" x14ac:dyDescent="0.2">
      <c r="A289" s="23">
        <f ca="1">DATE(YEAR(TODAY())-1,12,4)</f>
        <v>44899</v>
      </c>
      <c r="B289" s="26" t="str">
        <f t="shared" ca="1" si="12"/>
        <v>Dec</v>
      </c>
      <c r="C289" s="29" t="s">
        <v>10</v>
      </c>
      <c r="D289" s="32" t="s">
        <v>11</v>
      </c>
      <c r="E289" s="35" t="s">
        <v>12</v>
      </c>
      <c r="F289" s="38" t="s">
        <v>13</v>
      </c>
      <c r="G289" s="41" t="s">
        <v>34</v>
      </c>
      <c r="H289" s="44" t="s">
        <v>22</v>
      </c>
      <c r="I289" s="47">
        <v>50</v>
      </c>
      <c r="J289" s="50">
        <v>28671</v>
      </c>
      <c r="K289" s="53" t="str">
        <f t="shared" si="13"/>
        <v>Mary</v>
      </c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 spans="1:22" ht="19.899999999999999" customHeight="1" x14ac:dyDescent="0.2">
      <c r="A290" s="23">
        <f ca="1">DATE(YEAR(TODAY())-1,2,1)</f>
        <v>44593</v>
      </c>
      <c r="B290" s="26" t="str">
        <f t="shared" ca="1" si="12"/>
        <v>Feb</v>
      </c>
      <c r="C290" s="29" t="s">
        <v>10</v>
      </c>
      <c r="D290" s="32" t="s">
        <v>11</v>
      </c>
      <c r="E290" s="35" t="s">
        <v>23</v>
      </c>
      <c r="F290" s="38" t="s">
        <v>24</v>
      </c>
      <c r="G290" s="41" t="s">
        <v>27</v>
      </c>
      <c r="H290" s="44" t="s">
        <v>15</v>
      </c>
      <c r="I290" s="47">
        <v>60</v>
      </c>
      <c r="J290" s="50">
        <v>30238</v>
      </c>
      <c r="K290" s="53" t="str">
        <f t="shared" si="13"/>
        <v>Harry</v>
      </c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 spans="1:22" ht="19.899999999999999" customHeight="1" x14ac:dyDescent="0.2">
      <c r="A291" s="23">
        <f ca="1">DATE(YEAR(TODAY())-1,10,11)</f>
        <v>44845</v>
      </c>
      <c r="B291" s="26" t="str">
        <f t="shared" ca="1" si="12"/>
        <v>Oct</v>
      </c>
      <c r="C291" s="29" t="s">
        <v>10</v>
      </c>
      <c r="D291" s="32" t="s">
        <v>11</v>
      </c>
      <c r="E291" s="35" t="s">
        <v>16</v>
      </c>
      <c r="F291" s="38" t="s">
        <v>20</v>
      </c>
      <c r="G291" s="41" t="s">
        <v>14</v>
      </c>
      <c r="H291" s="44" t="s">
        <v>22</v>
      </c>
      <c r="I291" s="47">
        <v>39</v>
      </c>
      <c r="J291" s="50">
        <v>25668</v>
      </c>
      <c r="K291" s="53" t="str">
        <f t="shared" si="13"/>
        <v>Ese</v>
      </c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 spans="1:22" ht="19.899999999999999" customHeight="1" x14ac:dyDescent="0.2">
      <c r="A292" s="23">
        <f ca="1">DATE(YEAR(TODAY())-1,9,5)</f>
        <v>44809</v>
      </c>
      <c r="B292" s="26" t="str">
        <f t="shared" ca="1" si="12"/>
        <v>Sep</v>
      </c>
      <c r="C292" s="29" t="s">
        <v>28</v>
      </c>
      <c r="D292" s="32" t="s">
        <v>11</v>
      </c>
      <c r="E292" s="35" t="s">
        <v>16</v>
      </c>
      <c r="F292" s="38" t="s">
        <v>17</v>
      </c>
      <c r="G292" s="41" t="s">
        <v>14</v>
      </c>
      <c r="H292" s="44" t="s">
        <v>15</v>
      </c>
      <c r="I292" s="47">
        <v>26</v>
      </c>
      <c r="J292" s="50">
        <v>18373</v>
      </c>
      <c r="K292" s="53" t="str">
        <f t="shared" si="13"/>
        <v>Ese</v>
      </c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 spans="1:22" ht="19.899999999999999" customHeight="1" x14ac:dyDescent="0.2">
      <c r="A293" s="23">
        <f ca="1">DATE(YEAR(TODAY())-1,9,24)</f>
        <v>44828</v>
      </c>
      <c r="B293" s="26" t="str">
        <f t="shared" ca="1" si="12"/>
        <v>Sep</v>
      </c>
      <c r="C293" s="29" t="s">
        <v>10</v>
      </c>
      <c r="D293" s="32" t="s">
        <v>11</v>
      </c>
      <c r="E293" s="35" t="s">
        <v>16</v>
      </c>
      <c r="F293" s="38" t="s">
        <v>30</v>
      </c>
      <c r="G293" s="41" t="s">
        <v>18</v>
      </c>
      <c r="H293" s="44" t="s">
        <v>22</v>
      </c>
      <c r="I293" s="47">
        <v>54</v>
      </c>
      <c r="J293" s="50">
        <v>30552</v>
      </c>
      <c r="K293" s="53" t="str">
        <f t="shared" si="13"/>
        <v>Miguel</v>
      </c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 spans="1:22" ht="19.899999999999999" customHeight="1" x14ac:dyDescent="0.2">
      <c r="A294" s="23">
        <f ca="1">DATE(YEAR(TODAY())-1,1,15)</f>
        <v>44576</v>
      </c>
      <c r="B294" s="26" t="str">
        <f t="shared" ca="1" si="12"/>
        <v>Jan</v>
      </c>
      <c r="C294" s="29" t="s">
        <v>10</v>
      </c>
      <c r="D294" s="32" t="s">
        <v>33</v>
      </c>
      <c r="E294" s="35" t="s">
        <v>16</v>
      </c>
      <c r="F294" s="38" t="s">
        <v>20</v>
      </c>
      <c r="G294" s="41" t="s">
        <v>31</v>
      </c>
      <c r="H294" s="44" t="s">
        <v>22</v>
      </c>
      <c r="I294" s="47">
        <v>37</v>
      </c>
      <c r="J294" s="50">
        <v>12800</v>
      </c>
      <c r="K294" s="53" t="str">
        <f t="shared" si="13"/>
        <v>Laura</v>
      </c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 spans="1:22" ht="19.899999999999999" customHeight="1" x14ac:dyDescent="0.2">
      <c r="A295" s="23">
        <f ca="1">DATE(YEAR(TODAY())-1,12,27)</f>
        <v>44922</v>
      </c>
      <c r="B295" s="26" t="str">
        <f t="shared" ca="1" si="12"/>
        <v>Dec</v>
      </c>
      <c r="C295" s="29" t="s">
        <v>10</v>
      </c>
      <c r="D295" s="32" t="s">
        <v>11</v>
      </c>
      <c r="E295" s="35" t="s">
        <v>16</v>
      </c>
      <c r="F295" s="38" t="s">
        <v>30</v>
      </c>
      <c r="G295" s="41" t="s">
        <v>14</v>
      </c>
      <c r="H295" s="44" t="s">
        <v>22</v>
      </c>
      <c r="I295" s="47">
        <v>25</v>
      </c>
      <c r="J295" s="50">
        <v>32094</v>
      </c>
      <c r="K295" s="53" t="str">
        <f t="shared" si="13"/>
        <v>Ese</v>
      </c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 spans="1:22" ht="19.899999999999999" customHeight="1" x14ac:dyDescent="0.2">
      <c r="A296" s="23">
        <f ca="1">DATE(YEAR(TODAY())-1,9,18)</f>
        <v>44822</v>
      </c>
      <c r="B296" s="26" t="str">
        <f t="shared" ca="1" si="12"/>
        <v>Sep</v>
      </c>
      <c r="C296" s="29" t="s">
        <v>10</v>
      </c>
      <c r="D296" s="32" t="s">
        <v>11</v>
      </c>
      <c r="E296" s="35" t="s">
        <v>12</v>
      </c>
      <c r="F296" s="38" t="s">
        <v>26</v>
      </c>
      <c r="G296" s="41" t="s">
        <v>31</v>
      </c>
      <c r="H296" s="44" t="s">
        <v>22</v>
      </c>
      <c r="I296" s="47">
        <v>55</v>
      </c>
      <c r="J296" s="50">
        <v>27013</v>
      </c>
      <c r="K296" s="53" t="str">
        <f t="shared" si="13"/>
        <v>Laura</v>
      </c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 spans="1:22" ht="19.899999999999999" customHeight="1" x14ac:dyDescent="0.2">
      <c r="A297" s="23">
        <f ca="1">DATE(YEAR(TODAY())-1,8,25)</f>
        <v>44798</v>
      </c>
      <c r="B297" s="26" t="str">
        <f t="shared" ca="1" si="12"/>
        <v>Aug</v>
      </c>
      <c r="C297" s="29" t="s">
        <v>28</v>
      </c>
      <c r="D297" s="32" t="s">
        <v>33</v>
      </c>
      <c r="E297" s="35" t="s">
        <v>16</v>
      </c>
      <c r="F297" s="38" t="s">
        <v>17</v>
      </c>
      <c r="G297" s="41" t="s">
        <v>21</v>
      </c>
      <c r="H297" s="44" t="s">
        <v>15</v>
      </c>
      <c r="I297" s="47">
        <v>25</v>
      </c>
      <c r="J297" s="50">
        <v>18504</v>
      </c>
      <c r="K297" s="53" t="str">
        <f t="shared" si="13"/>
        <v>Helena</v>
      </c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 spans="1:22" ht="19.899999999999999" customHeight="1" x14ac:dyDescent="0.2">
      <c r="A298" s="23">
        <f ca="1">DATE(YEAR(TODAY())-1,4,4)</f>
        <v>44655</v>
      </c>
      <c r="B298" s="26" t="str">
        <f t="shared" ca="1" si="12"/>
        <v>Apr</v>
      </c>
      <c r="C298" s="29" t="s">
        <v>10</v>
      </c>
      <c r="D298" s="32" t="s">
        <v>11</v>
      </c>
      <c r="E298" s="35" t="s">
        <v>12</v>
      </c>
      <c r="F298" s="38" t="s">
        <v>13</v>
      </c>
      <c r="G298" s="41" t="s">
        <v>27</v>
      </c>
      <c r="H298" s="44" t="s">
        <v>15</v>
      </c>
      <c r="I298" s="47">
        <v>35</v>
      </c>
      <c r="J298" s="50">
        <v>24897</v>
      </c>
      <c r="K298" s="53" t="str">
        <f t="shared" si="13"/>
        <v>Harry</v>
      </c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 spans="1:22" ht="19.899999999999999" customHeight="1" x14ac:dyDescent="0.2">
      <c r="A299" s="23">
        <f ca="1">DATE(YEAR(TODAY())-1,11,30)</f>
        <v>44895</v>
      </c>
      <c r="B299" s="26" t="str">
        <f t="shared" ca="1" si="12"/>
        <v>Nov</v>
      </c>
      <c r="C299" s="29" t="s">
        <v>10</v>
      </c>
      <c r="D299" s="32" t="s">
        <v>11</v>
      </c>
      <c r="E299" s="35" t="s">
        <v>16</v>
      </c>
      <c r="F299" s="38" t="s">
        <v>17</v>
      </c>
      <c r="G299" s="41" t="s">
        <v>27</v>
      </c>
      <c r="H299" s="44" t="s">
        <v>22</v>
      </c>
      <c r="I299" s="47">
        <v>54</v>
      </c>
      <c r="J299" s="50">
        <v>21786</v>
      </c>
      <c r="K299" s="53" t="str">
        <f t="shared" si="13"/>
        <v>Harry</v>
      </c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 spans="1:22" ht="19.899999999999999" customHeight="1" x14ac:dyDescent="0.2">
      <c r="A300" s="23">
        <f ca="1">DATE(YEAR(TODAY())-1,12,7)</f>
        <v>44902</v>
      </c>
      <c r="B300" s="26" t="str">
        <f t="shared" ca="1" si="12"/>
        <v>Dec</v>
      </c>
      <c r="C300" s="29" t="s">
        <v>19</v>
      </c>
      <c r="D300" s="32" t="s">
        <v>33</v>
      </c>
      <c r="E300" s="35" t="s">
        <v>16</v>
      </c>
      <c r="F300" s="38" t="s">
        <v>17</v>
      </c>
      <c r="G300" s="41" t="s">
        <v>21</v>
      </c>
      <c r="H300" s="44" t="s">
        <v>15</v>
      </c>
      <c r="I300" s="47">
        <v>46</v>
      </c>
      <c r="J300" s="50">
        <v>11381</v>
      </c>
      <c r="K300" s="53" t="str">
        <f t="shared" si="13"/>
        <v>Helena</v>
      </c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 spans="1:22" ht="19.899999999999999" customHeight="1" x14ac:dyDescent="0.2">
      <c r="A301" s="23">
        <f ca="1">DATE(YEAR(TODAY())-1,4,4)</f>
        <v>44655</v>
      </c>
      <c r="B301" s="26" t="str">
        <f t="shared" ca="1" si="12"/>
        <v>Apr</v>
      </c>
      <c r="C301" s="29" t="s">
        <v>10</v>
      </c>
      <c r="D301" s="32" t="s">
        <v>11</v>
      </c>
      <c r="E301" s="35" t="s">
        <v>23</v>
      </c>
      <c r="F301" s="38" t="s">
        <v>24</v>
      </c>
      <c r="G301" s="41" t="s">
        <v>27</v>
      </c>
      <c r="H301" s="44" t="s">
        <v>22</v>
      </c>
      <c r="I301" s="47">
        <v>61</v>
      </c>
      <c r="J301" s="50">
        <v>31710</v>
      </c>
      <c r="K301" s="53" t="str">
        <f t="shared" si="13"/>
        <v>Harry</v>
      </c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 spans="1:22" ht="19.899999999999999" customHeight="1" x14ac:dyDescent="0.2">
      <c r="A302" s="23">
        <f ca="1">DATE(YEAR(TODAY())-1,11,21)</f>
        <v>44886</v>
      </c>
      <c r="B302" s="26" t="str">
        <f t="shared" ca="1" si="12"/>
        <v>Nov</v>
      </c>
      <c r="C302" s="29" t="s">
        <v>19</v>
      </c>
      <c r="D302" s="32" t="s">
        <v>11</v>
      </c>
      <c r="E302" s="35" t="s">
        <v>12</v>
      </c>
      <c r="F302" s="38" t="s">
        <v>26</v>
      </c>
      <c r="G302" s="41" t="s">
        <v>25</v>
      </c>
      <c r="H302" s="44" t="s">
        <v>22</v>
      </c>
      <c r="I302" s="47">
        <v>38</v>
      </c>
      <c r="J302" s="50">
        <v>25077</v>
      </c>
      <c r="K302" s="53" t="str">
        <f t="shared" si="13"/>
        <v>Bill</v>
      </c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 spans="1:22" ht="19.899999999999999" customHeight="1" x14ac:dyDescent="0.2">
      <c r="A303" s="23">
        <f ca="1">DATE(YEAR(TODAY())-1,9,6)</f>
        <v>44810</v>
      </c>
      <c r="B303" s="26" t="str">
        <f t="shared" ca="1" si="12"/>
        <v>Sep</v>
      </c>
      <c r="C303" s="29" t="s">
        <v>28</v>
      </c>
      <c r="D303" s="32" t="s">
        <v>11</v>
      </c>
      <c r="E303" s="35" t="s">
        <v>12</v>
      </c>
      <c r="F303" s="38" t="s">
        <v>13</v>
      </c>
      <c r="G303" s="41" t="s">
        <v>29</v>
      </c>
      <c r="H303" s="44" t="s">
        <v>22</v>
      </c>
      <c r="I303" s="47">
        <v>63</v>
      </c>
      <c r="J303" s="50">
        <v>26224</v>
      </c>
      <c r="K303" s="53" t="str">
        <f t="shared" si="13"/>
        <v>Debbie</v>
      </c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 spans="1:22" ht="19.899999999999999" customHeight="1" x14ac:dyDescent="0.2">
      <c r="A304" s="23">
        <f ca="1">DATE(YEAR(TODAY())-1,9,17)</f>
        <v>44821</v>
      </c>
      <c r="B304" s="26" t="str">
        <f t="shared" ca="1" si="12"/>
        <v>Sep</v>
      </c>
      <c r="C304" s="29" t="s">
        <v>10</v>
      </c>
      <c r="D304" s="32" t="s">
        <v>33</v>
      </c>
      <c r="E304" s="35" t="s">
        <v>23</v>
      </c>
      <c r="F304" s="38" t="s">
        <v>24</v>
      </c>
      <c r="G304" s="41" t="s">
        <v>34</v>
      </c>
      <c r="H304" s="44" t="s">
        <v>15</v>
      </c>
      <c r="I304" s="47">
        <v>35</v>
      </c>
      <c r="J304" s="50">
        <v>13084</v>
      </c>
      <c r="K304" s="53" t="str">
        <f t="shared" si="13"/>
        <v>Mary</v>
      </c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 spans="1:22" ht="19.899999999999999" customHeight="1" x14ac:dyDescent="0.2">
      <c r="A305" s="23">
        <f ca="1">DATE(YEAR(TODAY())-1,12,4)</f>
        <v>44899</v>
      </c>
      <c r="B305" s="26" t="str">
        <f t="shared" ca="1" si="12"/>
        <v>Dec</v>
      </c>
      <c r="C305" s="29" t="s">
        <v>19</v>
      </c>
      <c r="D305" s="32" t="s">
        <v>11</v>
      </c>
      <c r="E305" s="35" t="s">
        <v>12</v>
      </c>
      <c r="F305" s="38" t="s">
        <v>13</v>
      </c>
      <c r="G305" s="41" t="s">
        <v>21</v>
      </c>
      <c r="H305" s="44" t="s">
        <v>22</v>
      </c>
      <c r="I305" s="47">
        <v>75</v>
      </c>
      <c r="J305" s="50">
        <v>26702</v>
      </c>
      <c r="K305" s="53" t="str">
        <f t="shared" si="13"/>
        <v>Helena</v>
      </c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 spans="1:22" ht="19.899999999999999" customHeight="1" x14ac:dyDescent="0.2">
      <c r="A306" s="23">
        <f ca="1">DATE(YEAR(TODAY())-1,11,22)</f>
        <v>44887</v>
      </c>
      <c r="B306" s="26" t="str">
        <f t="shared" ca="1" si="12"/>
        <v>Nov</v>
      </c>
      <c r="C306" s="29" t="s">
        <v>10</v>
      </c>
      <c r="D306" s="32" t="s">
        <v>11</v>
      </c>
      <c r="E306" s="35" t="s">
        <v>16</v>
      </c>
      <c r="F306" s="38" t="s">
        <v>30</v>
      </c>
      <c r="G306" s="41" t="s">
        <v>27</v>
      </c>
      <c r="H306" s="44" t="s">
        <v>22</v>
      </c>
      <c r="I306" s="47">
        <v>28</v>
      </c>
      <c r="J306" s="50">
        <v>30740</v>
      </c>
      <c r="K306" s="53" t="str">
        <f t="shared" si="13"/>
        <v>Harry</v>
      </c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 spans="1:22" ht="19.899999999999999" customHeight="1" x14ac:dyDescent="0.2">
      <c r="A307" s="23">
        <f ca="1">DATE(YEAR(TODAY())-1,12,10)</f>
        <v>44905</v>
      </c>
      <c r="B307" s="26" t="str">
        <f t="shared" ca="1" si="12"/>
        <v>Dec</v>
      </c>
      <c r="C307" s="29" t="s">
        <v>10</v>
      </c>
      <c r="D307" s="32" t="s">
        <v>11</v>
      </c>
      <c r="E307" s="35" t="s">
        <v>16</v>
      </c>
      <c r="F307" s="38" t="s">
        <v>30</v>
      </c>
      <c r="G307" s="41" t="s">
        <v>31</v>
      </c>
      <c r="H307" s="44" t="s">
        <v>15</v>
      </c>
      <c r="I307" s="47">
        <v>47</v>
      </c>
      <c r="J307" s="50">
        <v>30335</v>
      </c>
      <c r="K307" s="53" t="str">
        <f t="shared" si="13"/>
        <v>Laura</v>
      </c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 spans="1:22" ht="19.899999999999999" customHeight="1" x14ac:dyDescent="0.2">
      <c r="A308" s="23">
        <f ca="1">DATE(YEAR(TODAY())-1,9,13)</f>
        <v>44817</v>
      </c>
      <c r="B308" s="26" t="str">
        <f t="shared" ca="1" si="12"/>
        <v>Sep</v>
      </c>
      <c r="C308" s="29" t="s">
        <v>28</v>
      </c>
      <c r="D308" s="32" t="s">
        <v>11</v>
      </c>
      <c r="E308" s="35" t="s">
        <v>23</v>
      </c>
      <c r="F308" s="38" t="s">
        <v>24</v>
      </c>
      <c r="G308" s="41" t="s">
        <v>39</v>
      </c>
      <c r="H308" s="44" t="s">
        <v>22</v>
      </c>
      <c r="I308" s="47">
        <v>36</v>
      </c>
      <c r="J308" s="50">
        <v>29368</v>
      </c>
      <c r="K308" s="53" t="str">
        <f t="shared" si="13"/>
        <v>Lou</v>
      </c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 spans="1:22" ht="19.899999999999999" customHeight="1" x14ac:dyDescent="0.2">
      <c r="A309" s="23">
        <f ca="1">DATE(YEAR(TODAY())-1,12,14)</f>
        <v>44909</v>
      </c>
      <c r="B309" s="26" t="str">
        <f t="shared" ca="1" si="12"/>
        <v>Dec</v>
      </c>
      <c r="C309" s="29" t="s">
        <v>10</v>
      </c>
      <c r="D309" s="32" t="s">
        <v>33</v>
      </c>
      <c r="E309" s="35" t="s">
        <v>16</v>
      </c>
      <c r="F309" s="38" t="s">
        <v>17</v>
      </c>
      <c r="G309" s="41" t="s">
        <v>14</v>
      </c>
      <c r="H309" s="44" t="s">
        <v>22</v>
      </c>
      <c r="I309" s="47">
        <v>55</v>
      </c>
      <c r="J309" s="50">
        <v>18684</v>
      </c>
      <c r="K309" s="53" t="str">
        <f t="shared" si="13"/>
        <v>Ese</v>
      </c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 spans="1:22" ht="19.899999999999999" customHeight="1" x14ac:dyDescent="0.2">
      <c r="A310" s="23">
        <f ca="1">DATE(YEAR(TODAY())-1,9,16)</f>
        <v>44820</v>
      </c>
      <c r="B310" s="26" t="str">
        <f t="shared" ca="1" si="12"/>
        <v>Sep</v>
      </c>
      <c r="C310" s="29" t="s">
        <v>28</v>
      </c>
      <c r="D310" s="32" t="s">
        <v>11</v>
      </c>
      <c r="E310" s="35" t="s">
        <v>16</v>
      </c>
      <c r="F310" s="38" t="s">
        <v>30</v>
      </c>
      <c r="G310" s="41" t="s">
        <v>14</v>
      </c>
      <c r="H310" s="44" t="s">
        <v>15</v>
      </c>
      <c r="I310" s="47">
        <v>27</v>
      </c>
      <c r="J310" s="50">
        <v>31969</v>
      </c>
      <c r="K310" s="53" t="str">
        <f t="shared" si="13"/>
        <v>Ese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 spans="1:22" ht="19.899999999999999" customHeight="1" x14ac:dyDescent="0.2">
      <c r="A311" s="23">
        <f ca="1">DATE(YEAR(TODAY())-1,4,25)</f>
        <v>44676</v>
      </c>
      <c r="B311" s="26" t="str">
        <f t="shared" ca="1" si="12"/>
        <v>Apr</v>
      </c>
      <c r="C311" s="29" t="s">
        <v>19</v>
      </c>
      <c r="D311" s="32" t="s">
        <v>33</v>
      </c>
      <c r="E311" s="35" t="s">
        <v>23</v>
      </c>
      <c r="F311" s="38" t="s">
        <v>24</v>
      </c>
      <c r="G311" s="41" t="s">
        <v>25</v>
      </c>
      <c r="H311" s="44" t="s">
        <v>22</v>
      </c>
      <c r="I311" s="47">
        <v>64</v>
      </c>
      <c r="J311" s="50">
        <v>18222</v>
      </c>
      <c r="K311" s="53" t="str">
        <f t="shared" si="13"/>
        <v>Bill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 spans="1:22" ht="19.899999999999999" customHeight="1" x14ac:dyDescent="0.2">
      <c r="A312" s="23">
        <f ca="1">DATE(YEAR(TODAY())-1,9,4)</f>
        <v>44808</v>
      </c>
      <c r="B312" s="26" t="str">
        <f t="shared" ca="1" si="12"/>
        <v>Sep</v>
      </c>
      <c r="C312" s="29" t="s">
        <v>19</v>
      </c>
      <c r="D312" s="32" t="s">
        <v>11</v>
      </c>
      <c r="E312" s="35" t="s">
        <v>16</v>
      </c>
      <c r="F312" s="38" t="s">
        <v>30</v>
      </c>
      <c r="G312" s="41" t="s">
        <v>38</v>
      </c>
      <c r="H312" s="44" t="s">
        <v>15</v>
      </c>
      <c r="I312" s="47">
        <v>68</v>
      </c>
      <c r="J312" s="50">
        <v>34910</v>
      </c>
      <c r="K312" s="53" t="str">
        <f t="shared" si="13"/>
        <v>Larry</v>
      </c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1:22" ht="19.899999999999999" customHeight="1" x14ac:dyDescent="0.2">
      <c r="A313" s="23">
        <f ca="1">DATE(YEAR(TODAY())-1,9,2)</f>
        <v>44806</v>
      </c>
      <c r="B313" s="26" t="str">
        <f t="shared" ca="1" si="12"/>
        <v>Sep</v>
      </c>
      <c r="C313" s="29" t="s">
        <v>10</v>
      </c>
      <c r="D313" s="32" t="s">
        <v>11</v>
      </c>
      <c r="E313" s="35" t="s">
        <v>12</v>
      </c>
      <c r="F313" s="38" t="s">
        <v>26</v>
      </c>
      <c r="G313" s="41" t="s">
        <v>27</v>
      </c>
      <c r="H313" s="44" t="s">
        <v>22</v>
      </c>
      <c r="I313" s="47">
        <v>68</v>
      </c>
      <c r="J313" s="50">
        <v>29686</v>
      </c>
      <c r="K313" s="53" t="str">
        <f t="shared" si="13"/>
        <v>Harry</v>
      </c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 spans="1:22" ht="19.899999999999999" customHeight="1" x14ac:dyDescent="0.2">
      <c r="A314" s="23">
        <f ca="1">DATE(YEAR(TODAY())-1,12,4)</f>
        <v>44899</v>
      </c>
      <c r="B314" s="26" t="str">
        <f t="shared" ca="1" si="12"/>
        <v>Dec</v>
      </c>
      <c r="C314" s="29" t="s">
        <v>10</v>
      </c>
      <c r="D314" s="32" t="s">
        <v>33</v>
      </c>
      <c r="E314" s="35" t="s">
        <v>16</v>
      </c>
      <c r="F314" s="38" t="s">
        <v>30</v>
      </c>
      <c r="G314" s="41" t="s">
        <v>31</v>
      </c>
      <c r="H314" s="44" t="s">
        <v>22</v>
      </c>
      <c r="I314" s="47">
        <v>34</v>
      </c>
      <c r="J314" s="50">
        <v>15302</v>
      </c>
      <c r="K314" s="53" t="str">
        <f t="shared" si="13"/>
        <v>Laura</v>
      </c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 spans="1:22" ht="19.899999999999999" customHeight="1" x14ac:dyDescent="0.2">
      <c r="A315" s="23">
        <f ca="1">DATE(YEAR(TODAY())-1,6,3)</f>
        <v>44715</v>
      </c>
      <c r="B315" s="26" t="str">
        <f t="shared" ca="1" si="12"/>
        <v>Jun</v>
      </c>
      <c r="C315" s="29" t="s">
        <v>19</v>
      </c>
      <c r="D315" s="32" t="s">
        <v>11</v>
      </c>
      <c r="E315" s="35" t="s">
        <v>12</v>
      </c>
      <c r="F315" s="38" t="s">
        <v>26</v>
      </c>
      <c r="G315" s="41" t="s">
        <v>21</v>
      </c>
      <c r="H315" s="44" t="s">
        <v>15</v>
      </c>
      <c r="I315" s="47">
        <v>33</v>
      </c>
      <c r="J315" s="50">
        <v>24051</v>
      </c>
      <c r="K315" s="53" t="str">
        <f t="shared" si="13"/>
        <v>Helena</v>
      </c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 spans="1:22" ht="19.899999999999999" customHeight="1" x14ac:dyDescent="0.2">
      <c r="A316" s="23">
        <f ca="1">DATE(YEAR(TODAY())-1,1,30)</f>
        <v>44591</v>
      </c>
      <c r="B316" s="26" t="str">
        <f t="shared" ca="1" si="12"/>
        <v>Jan</v>
      </c>
      <c r="C316" s="29" t="s">
        <v>19</v>
      </c>
      <c r="D316" s="32" t="s">
        <v>33</v>
      </c>
      <c r="E316" s="35" t="s">
        <v>16</v>
      </c>
      <c r="F316" s="38" t="s">
        <v>30</v>
      </c>
      <c r="G316" s="41" t="s">
        <v>38</v>
      </c>
      <c r="H316" s="44" t="s">
        <v>22</v>
      </c>
      <c r="I316" s="47">
        <v>28</v>
      </c>
      <c r="J316" s="50">
        <v>19468</v>
      </c>
      <c r="K316" s="53" t="str">
        <f t="shared" si="13"/>
        <v>Larry</v>
      </c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 spans="1:22" ht="19.899999999999999" customHeight="1" x14ac:dyDescent="0.2">
      <c r="A317" s="23">
        <f ca="1">DATE(YEAR(TODAY())-1,6,16)</f>
        <v>44728</v>
      </c>
      <c r="B317" s="26" t="str">
        <f t="shared" ca="1" si="12"/>
        <v>Jun</v>
      </c>
      <c r="C317" s="29" t="s">
        <v>19</v>
      </c>
      <c r="D317" s="32" t="s">
        <v>11</v>
      </c>
      <c r="E317" s="35" t="s">
        <v>23</v>
      </c>
      <c r="F317" s="38" t="s">
        <v>36</v>
      </c>
      <c r="G317" s="41" t="s">
        <v>21</v>
      </c>
      <c r="H317" s="44" t="s">
        <v>15</v>
      </c>
      <c r="I317" s="47">
        <v>29</v>
      </c>
      <c r="J317" s="50">
        <v>25021</v>
      </c>
      <c r="K317" s="53" t="str">
        <f t="shared" si="13"/>
        <v>Helena</v>
      </c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 spans="1:22" ht="19.899999999999999" customHeight="1" x14ac:dyDescent="0.2">
      <c r="A318" s="23">
        <f ca="1">DATE(YEAR(TODAY())-1,12,8)</f>
        <v>44903</v>
      </c>
      <c r="B318" s="26" t="str">
        <f t="shared" ca="1" si="12"/>
        <v>Dec</v>
      </c>
      <c r="C318" s="29" t="s">
        <v>28</v>
      </c>
      <c r="D318" s="32" t="s">
        <v>11</v>
      </c>
      <c r="E318" s="35" t="s">
        <v>12</v>
      </c>
      <c r="F318" s="38" t="s">
        <v>26</v>
      </c>
      <c r="G318" s="41" t="s">
        <v>37</v>
      </c>
      <c r="H318" s="44" t="s">
        <v>22</v>
      </c>
      <c r="I318" s="47">
        <v>56</v>
      </c>
      <c r="J318" s="50">
        <v>29720</v>
      </c>
      <c r="K318" s="53" t="str">
        <f t="shared" si="13"/>
        <v>Jill</v>
      </c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 spans="1:22" ht="19.899999999999999" customHeight="1" x14ac:dyDescent="0.2">
      <c r="A319" s="23">
        <f ca="1">DATE(YEAR(TODAY())-1,12,8)</f>
        <v>44903</v>
      </c>
      <c r="B319" s="26" t="str">
        <f t="shared" ca="1" si="12"/>
        <v>Dec</v>
      </c>
      <c r="C319" s="29" t="s">
        <v>19</v>
      </c>
      <c r="D319" s="32" t="s">
        <v>11</v>
      </c>
      <c r="E319" s="35" t="s">
        <v>23</v>
      </c>
      <c r="F319" s="38" t="s">
        <v>24</v>
      </c>
      <c r="G319" s="41" t="s">
        <v>21</v>
      </c>
      <c r="H319" s="44" t="s">
        <v>22</v>
      </c>
      <c r="I319" s="47">
        <v>30</v>
      </c>
      <c r="J319" s="50">
        <v>29781</v>
      </c>
      <c r="K319" s="53" t="str">
        <f t="shared" si="13"/>
        <v>Helena</v>
      </c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 spans="1:22" ht="19.899999999999999" customHeight="1" x14ac:dyDescent="0.2">
      <c r="A320" s="23">
        <f ca="1">DATE(YEAR(TODAY())-1,11,23)</f>
        <v>44888</v>
      </c>
      <c r="B320" s="26" t="str">
        <f t="shared" ca="1" si="12"/>
        <v>Nov</v>
      </c>
      <c r="C320" s="29" t="s">
        <v>19</v>
      </c>
      <c r="D320" s="32" t="s">
        <v>11</v>
      </c>
      <c r="E320" s="35" t="s">
        <v>12</v>
      </c>
      <c r="F320" s="38" t="s">
        <v>26</v>
      </c>
      <c r="G320" s="41" t="s">
        <v>25</v>
      </c>
      <c r="H320" s="44" t="s">
        <v>22</v>
      </c>
      <c r="I320" s="47">
        <v>63</v>
      </c>
      <c r="J320" s="50">
        <v>28545</v>
      </c>
      <c r="K320" s="53" t="str">
        <f t="shared" si="13"/>
        <v>Bill</v>
      </c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 spans="1:22" ht="19.899999999999999" customHeight="1" x14ac:dyDescent="0.2">
      <c r="A321" s="23">
        <f ca="1">DATE(YEAR(TODAY())-1,11,12)</f>
        <v>44877</v>
      </c>
      <c r="B321" s="26" t="str">
        <f t="shared" ca="1" si="12"/>
        <v>Nov</v>
      </c>
      <c r="C321" s="29" t="s">
        <v>28</v>
      </c>
      <c r="D321" s="32" t="s">
        <v>11</v>
      </c>
      <c r="E321" s="35" t="s">
        <v>12</v>
      </c>
      <c r="F321" s="38" t="s">
        <v>13</v>
      </c>
      <c r="G321" s="41" t="s">
        <v>40</v>
      </c>
      <c r="H321" s="44" t="s">
        <v>22</v>
      </c>
      <c r="I321" s="47">
        <v>32</v>
      </c>
      <c r="J321" s="50">
        <v>26537</v>
      </c>
      <c r="K321" s="53" t="str">
        <f t="shared" si="13"/>
        <v>Tina</v>
      </c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 spans="1:22" ht="19.899999999999999" customHeight="1" x14ac:dyDescent="0.2">
      <c r="A322" s="23">
        <f ca="1">DATE(YEAR(TODAY())-1,6,19)</f>
        <v>44731</v>
      </c>
      <c r="B322" s="26" t="str">
        <f t="shared" ca="1" si="12"/>
        <v>Jun</v>
      </c>
      <c r="C322" s="29" t="s">
        <v>28</v>
      </c>
      <c r="D322" s="32" t="s">
        <v>11</v>
      </c>
      <c r="E322" s="35" t="s">
        <v>23</v>
      </c>
      <c r="F322" s="38" t="s">
        <v>36</v>
      </c>
      <c r="G322" s="41" t="s">
        <v>25</v>
      </c>
      <c r="H322" s="44" t="s">
        <v>15</v>
      </c>
      <c r="I322" s="47">
        <v>30</v>
      </c>
      <c r="J322" s="50">
        <v>25218</v>
      </c>
      <c r="K322" s="53" t="str">
        <f t="shared" si="13"/>
        <v>Bill</v>
      </c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 spans="1:22" ht="19.899999999999999" customHeight="1" x14ac:dyDescent="0.2">
      <c r="A323" s="23">
        <f ca="1">DATE(YEAR(TODAY())-1,9,9)</f>
        <v>44813</v>
      </c>
      <c r="B323" s="26" t="str">
        <f t="shared" ref="B323:B386" ca="1" si="14">CHOOSE(MONTH(A323),"Jan","Feb","Mar","Apr","May","Jun","Jul","Aug","Sep","Oct","Nov","Dec")</f>
        <v>Sep</v>
      </c>
      <c r="C323" s="29" t="s">
        <v>10</v>
      </c>
      <c r="D323" s="32" t="s">
        <v>11</v>
      </c>
      <c r="E323" s="35" t="s">
        <v>16</v>
      </c>
      <c r="F323" s="38" t="s">
        <v>17</v>
      </c>
      <c r="G323" s="41" t="s">
        <v>27</v>
      </c>
      <c r="H323" s="44" t="s">
        <v>22</v>
      </c>
      <c r="I323" s="47">
        <v>39</v>
      </c>
      <c r="J323" s="50">
        <v>18016</v>
      </c>
      <c r="K323" s="53" t="str">
        <f t="shared" ref="K323:K386" si="15">SUBSTITUTE(G323,"Arthur","Ese")</f>
        <v>Harry</v>
      </c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 spans="1:22" ht="19.899999999999999" customHeight="1" x14ac:dyDescent="0.2">
      <c r="A324" s="23">
        <f ca="1">DATE(YEAR(TODAY())-1,11,5)</f>
        <v>44870</v>
      </c>
      <c r="B324" s="26" t="str">
        <f t="shared" ca="1" si="14"/>
        <v>Nov</v>
      </c>
      <c r="C324" s="29" t="s">
        <v>19</v>
      </c>
      <c r="D324" s="32" t="s">
        <v>11</v>
      </c>
      <c r="E324" s="35" t="s">
        <v>16</v>
      </c>
      <c r="F324" s="38" t="s">
        <v>17</v>
      </c>
      <c r="G324" s="41" t="s">
        <v>25</v>
      </c>
      <c r="H324" s="44" t="s">
        <v>15</v>
      </c>
      <c r="I324" s="47">
        <v>56</v>
      </c>
      <c r="J324" s="50">
        <v>20413</v>
      </c>
      <c r="K324" s="53" t="str">
        <f t="shared" si="15"/>
        <v>Bill</v>
      </c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 spans="1:22" ht="19.899999999999999" customHeight="1" x14ac:dyDescent="0.2">
      <c r="A325" s="23">
        <f ca="1">DATE(YEAR(TODAY())-1,10,11)</f>
        <v>44845</v>
      </c>
      <c r="B325" s="26" t="str">
        <f t="shared" ca="1" si="14"/>
        <v>Oct</v>
      </c>
      <c r="C325" s="29" t="s">
        <v>19</v>
      </c>
      <c r="D325" s="32" t="s">
        <v>11</v>
      </c>
      <c r="E325" s="35" t="s">
        <v>23</v>
      </c>
      <c r="F325" s="38" t="s">
        <v>24</v>
      </c>
      <c r="G325" s="41" t="s">
        <v>21</v>
      </c>
      <c r="H325" s="44" t="s">
        <v>22</v>
      </c>
      <c r="I325" s="47">
        <v>73</v>
      </c>
      <c r="J325" s="50">
        <v>31862</v>
      </c>
      <c r="K325" s="53" t="str">
        <f t="shared" si="15"/>
        <v>Helena</v>
      </c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 spans="1:22" ht="19.899999999999999" customHeight="1" x14ac:dyDescent="0.2">
      <c r="A326" s="23">
        <f ca="1">DATE(YEAR(TODAY())-1,10,30)</f>
        <v>44864</v>
      </c>
      <c r="B326" s="26" t="str">
        <f t="shared" ca="1" si="14"/>
        <v>Oct</v>
      </c>
      <c r="C326" s="29" t="s">
        <v>19</v>
      </c>
      <c r="D326" s="32" t="s">
        <v>33</v>
      </c>
      <c r="E326" s="35" t="s">
        <v>16</v>
      </c>
      <c r="F326" s="38" t="s">
        <v>30</v>
      </c>
      <c r="G326" s="41" t="s">
        <v>25</v>
      </c>
      <c r="H326" s="44" t="s">
        <v>15</v>
      </c>
      <c r="I326" s="47">
        <v>39</v>
      </c>
      <c r="J326" s="50">
        <v>18997</v>
      </c>
      <c r="K326" s="53" t="str">
        <f t="shared" si="15"/>
        <v>Bill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 spans="1:22" ht="19.899999999999999" customHeight="1" x14ac:dyDescent="0.2">
      <c r="A327" s="23">
        <f ca="1">DATE(YEAR(TODAY())-1,10,18)</f>
        <v>44852</v>
      </c>
      <c r="B327" s="26" t="str">
        <f t="shared" ca="1" si="14"/>
        <v>Oct</v>
      </c>
      <c r="C327" s="29" t="s">
        <v>10</v>
      </c>
      <c r="D327" s="32" t="s">
        <v>11</v>
      </c>
      <c r="E327" s="35" t="s">
        <v>12</v>
      </c>
      <c r="F327" s="38" t="s">
        <v>26</v>
      </c>
      <c r="G327" s="41" t="s">
        <v>31</v>
      </c>
      <c r="H327" s="44" t="s">
        <v>22</v>
      </c>
      <c r="I327" s="47">
        <v>35</v>
      </c>
      <c r="J327" s="50">
        <v>26915</v>
      </c>
      <c r="K327" s="53" t="str">
        <f t="shared" si="15"/>
        <v>Laura</v>
      </c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 spans="1:22" ht="19.899999999999999" customHeight="1" x14ac:dyDescent="0.2">
      <c r="A328" s="23">
        <f ca="1">DATE(YEAR(TODAY())-1,10,21)</f>
        <v>44855</v>
      </c>
      <c r="B328" s="26" t="str">
        <f t="shared" ca="1" si="14"/>
        <v>Oct</v>
      </c>
      <c r="C328" s="29" t="s">
        <v>10</v>
      </c>
      <c r="D328" s="32" t="s">
        <v>11</v>
      </c>
      <c r="E328" s="35" t="s">
        <v>23</v>
      </c>
      <c r="F328" s="38" t="s">
        <v>36</v>
      </c>
      <c r="G328" s="41" t="s">
        <v>18</v>
      </c>
      <c r="H328" s="44" t="s">
        <v>15</v>
      </c>
      <c r="I328" s="47">
        <v>51</v>
      </c>
      <c r="J328" s="50">
        <v>26228</v>
      </c>
      <c r="K328" s="53" t="str">
        <f t="shared" si="15"/>
        <v>Miguel</v>
      </c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 spans="1:22" ht="19.899999999999999" customHeight="1" x14ac:dyDescent="0.2">
      <c r="A329" s="23">
        <f ca="1">DATE(YEAR(TODAY())-1,11,6)</f>
        <v>44871</v>
      </c>
      <c r="B329" s="26" t="str">
        <f t="shared" ca="1" si="14"/>
        <v>Nov</v>
      </c>
      <c r="C329" s="29" t="s">
        <v>28</v>
      </c>
      <c r="D329" s="32" t="s">
        <v>11</v>
      </c>
      <c r="E329" s="35" t="s">
        <v>16</v>
      </c>
      <c r="F329" s="38" t="s">
        <v>17</v>
      </c>
      <c r="G329" s="41" t="s">
        <v>37</v>
      </c>
      <c r="H329" s="44" t="s">
        <v>22</v>
      </c>
      <c r="I329" s="47">
        <v>38</v>
      </c>
      <c r="J329" s="50">
        <v>17396</v>
      </c>
      <c r="K329" s="53" t="str">
        <f t="shared" si="15"/>
        <v>Jill</v>
      </c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 spans="1:22" ht="19.899999999999999" customHeight="1" x14ac:dyDescent="0.2">
      <c r="A330" s="23">
        <f ca="1">DATE(YEAR(TODAY())-1,5,27)</f>
        <v>44708</v>
      </c>
      <c r="B330" s="26" t="str">
        <f t="shared" ca="1" si="14"/>
        <v>May</v>
      </c>
      <c r="C330" s="29" t="s">
        <v>28</v>
      </c>
      <c r="D330" s="32" t="s">
        <v>11</v>
      </c>
      <c r="E330" s="35" t="s">
        <v>12</v>
      </c>
      <c r="F330" s="38" t="s">
        <v>13</v>
      </c>
      <c r="G330" s="41" t="s">
        <v>14</v>
      </c>
      <c r="H330" s="44" t="s">
        <v>22</v>
      </c>
      <c r="I330" s="47">
        <v>62</v>
      </c>
      <c r="J330" s="50">
        <v>28784</v>
      </c>
      <c r="K330" s="53" t="str">
        <f t="shared" si="15"/>
        <v>Ese</v>
      </c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 spans="1:22" ht="19.899999999999999" customHeight="1" x14ac:dyDescent="0.2">
      <c r="A331" s="23">
        <f ca="1">DATE(YEAR(TODAY())-1,11,19)</f>
        <v>44884</v>
      </c>
      <c r="B331" s="26" t="str">
        <f t="shared" ca="1" si="14"/>
        <v>Nov</v>
      </c>
      <c r="C331" s="29" t="s">
        <v>10</v>
      </c>
      <c r="D331" s="32" t="s">
        <v>11</v>
      </c>
      <c r="E331" s="35" t="s">
        <v>12</v>
      </c>
      <c r="F331" s="38" t="s">
        <v>26</v>
      </c>
      <c r="G331" s="41" t="s">
        <v>14</v>
      </c>
      <c r="H331" s="44" t="s">
        <v>22</v>
      </c>
      <c r="I331" s="47">
        <v>59</v>
      </c>
      <c r="J331" s="50">
        <v>25826</v>
      </c>
      <c r="K331" s="53" t="str">
        <f t="shared" si="15"/>
        <v>Ese</v>
      </c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 spans="1:22" ht="19.899999999999999" customHeight="1" x14ac:dyDescent="0.2">
      <c r="A332" s="23">
        <f ca="1">DATE(YEAR(TODAY())-1,3,10)</f>
        <v>44630</v>
      </c>
      <c r="B332" s="26" t="str">
        <f t="shared" ca="1" si="14"/>
        <v>Mar</v>
      </c>
      <c r="C332" s="29" t="s">
        <v>19</v>
      </c>
      <c r="D332" s="32" t="s">
        <v>33</v>
      </c>
      <c r="E332" s="35" t="s">
        <v>16</v>
      </c>
      <c r="F332" s="38" t="s">
        <v>20</v>
      </c>
      <c r="G332" s="41" t="s">
        <v>32</v>
      </c>
      <c r="H332" s="44" t="s">
        <v>22</v>
      </c>
      <c r="I332" s="47">
        <v>30</v>
      </c>
      <c r="J332" s="50">
        <v>11453</v>
      </c>
      <c r="K332" s="53" t="str">
        <f t="shared" si="15"/>
        <v>Richard</v>
      </c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 spans="1:22" ht="19.899999999999999" customHeight="1" x14ac:dyDescent="0.2">
      <c r="A333" s="23">
        <f ca="1">DATE(YEAR(TODAY())-1,11,8)</f>
        <v>44873</v>
      </c>
      <c r="B333" s="26" t="str">
        <f t="shared" ca="1" si="14"/>
        <v>Nov</v>
      </c>
      <c r="C333" s="29" t="s">
        <v>19</v>
      </c>
      <c r="D333" s="32" t="s">
        <v>11</v>
      </c>
      <c r="E333" s="35" t="s">
        <v>16</v>
      </c>
      <c r="F333" s="38" t="s">
        <v>17</v>
      </c>
      <c r="G333" s="41" t="s">
        <v>25</v>
      </c>
      <c r="H333" s="44" t="s">
        <v>22</v>
      </c>
      <c r="I333" s="47">
        <v>51</v>
      </c>
      <c r="J333" s="50">
        <v>20312</v>
      </c>
      <c r="K333" s="53" t="str">
        <f t="shared" si="15"/>
        <v>Bill</v>
      </c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 spans="1:22" ht="19.899999999999999" customHeight="1" x14ac:dyDescent="0.2">
      <c r="A334" s="23">
        <f ca="1">DATE(YEAR(TODAY())-1,5,27)</f>
        <v>44708</v>
      </c>
      <c r="B334" s="26" t="str">
        <f t="shared" ca="1" si="14"/>
        <v>May</v>
      </c>
      <c r="C334" s="29" t="s">
        <v>19</v>
      </c>
      <c r="D334" s="32" t="s">
        <v>11</v>
      </c>
      <c r="E334" s="35" t="s">
        <v>23</v>
      </c>
      <c r="F334" s="38" t="s">
        <v>24</v>
      </c>
      <c r="G334" s="41" t="s">
        <v>35</v>
      </c>
      <c r="H334" s="44" t="s">
        <v>15</v>
      </c>
      <c r="I334" s="47">
        <v>44</v>
      </c>
      <c r="J334" s="50">
        <v>28081</v>
      </c>
      <c r="K334" s="53" t="str">
        <f t="shared" si="15"/>
        <v>Sarah</v>
      </c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 spans="1:22" ht="19.899999999999999" customHeight="1" x14ac:dyDescent="0.2">
      <c r="A335" s="23">
        <f ca="1">DATE(YEAR(TODAY())-1,10,25)</f>
        <v>44859</v>
      </c>
      <c r="B335" s="26" t="str">
        <f t="shared" ca="1" si="14"/>
        <v>Oct</v>
      </c>
      <c r="C335" s="29" t="s">
        <v>10</v>
      </c>
      <c r="D335" s="32" t="s">
        <v>11</v>
      </c>
      <c r="E335" s="35" t="s">
        <v>16</v>
      </c>
      <c r="F335" s="38" t="s">
        <v>30</v>
      </c>
      <c r="G335" s="41" t="s">
        <v>34</v>
      </c>
      <c r="H335" s="44" t="s">
        <v>22</v>
      </c>
      <c r="I335" s="47">
        <v>43</v>
      </c>
      <c r="J335" s="50">
        <v>31941</v>
      </c>
      <c r="K335" s="53" t="str">
        <f t="shared" si="15"/>
        <v>Mary</v>
      </c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 spans="1:22" ht="19.899999999999999" customHeight="1" x14ac:dyDescent="0.2">
      <c r="A336" s="23">
        <f ca="1">DATE(YEAR(TODAY())-1,4,29)</f>
        <v>44680</v>
      </c>
      <c r="B336" s="26" t="str">
        <f t="shared" ca="1" si="14"/>
        <v>Apr</v>
      </c>
      <c r="C336" s="29" t="s">
        <v>10</v>
      </c>
      <c r="D336" s="32" t="s">
        <v>11</v>
      </c>
      <c r="E336" s="35" t="s">
        <v>16</v>
      </c>
      <c r="F336" s="38" t="s">
        <v>20</v>
      </c>
      <c r="G336" s="41" t="s">
        <v>27</v>
      </c>
      <c r="H336" s="44" t="s">
        <v>15</v>
      </c>
      <c r="I336" s="47">
        <v>25</v>
      </c>
      <c r="J336" s="50">
        <v>28518</v>
      </c>
      <c r="K336" s="53" t="str">
        <f t="shared" si="15"/>
        <v>Harry</v>
      </c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  <row r="337" spans="1:22" ht="19.899999999999999" customHeight="1" x14ac:dyDescent="0.2">
      <c r="A337" s="23">
        <f ca="1">DATE(YEAR(TODAY())-1,10,14)</f>
        <v>44848</v>
      </c>
      <c r="B337" s="26" t="str">
        <f t="shared" ca="1" si="14"/>
        <v>Oct</v>
      </c>
      <c r="C337" s="29" t="s">
        <v>19</v>
      </c>
      <c r="D337" s="32" t="s">
        <v>11</v>
      </c>
      <c r="E337" s="35" t="s">
        <v>16</v>
      </c>
      <c r="F337" s="38" t="s">
        <v>20</v>
      </c>
      <c r="G337" s="41" t="s">
        <v>25</v>
      </c>
      <c r="H337" s="44" t="s">
        <v>15</v>
      </c>
      <c r="I337" s="47">
        <v>53</v>
      </c>
      <c r="J337" s="50">
        <v>26789</v>
      </c>
      <c r="K337" s="53" t="str">
        <f t="shared" si="15"/>
        <v>Bill</v>
      </c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</row>
    <row r="338" spans="1:22" ht="19.899999999999999" customHeight="1" x14ac:dyDescent="0.2">
      <c r="A338" s="23">
        <f ca="1">DATE(YEAR(TODAY())-1,11,10)</f>
        <v>44875</v>
      </c>
      <c r="B338" s="26" t="str">
        <f t="shared" ca="1" si="14"/>
        <v>Nov</v>
      </c>
      <c r="C338" s="29" t="s">
        <v>10</v>
      </c>
      <c r="D338" s="32" t="s">
        <v>11</v>
      </c>
      <c r="E338" s="35" t="s">
        <v>12</v>
      </c>
      <c r="F338" s="38" t="s">
        <v>13</v>
      </c>
      <c r="G338" s="41" t="s">
        <v>31</v>
      </c>
      <c r="H338" s="44" t="s">
        <v>22</v>
      </c>
      <c r="I338" s="47">
        <v>54</v>
      </c>
      <c r="J338" s="50">
        <v>24255</v>
      </c>
      <c r="K338" s="53" t="str">
        <f t="shared" si="15"/>
        <v>Laura</v>
      </c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</row>
    <row r="339" spans="1:22" ht="19.899999999999999" customHeight="1" x14ac:dyDescent="0.2">
      <c r="A339" s="23">
        <f ca="1">DATE(YEAR(TODAY())-1,9,19)</f>
        <v>44823</v>
      </c>
      <c r="B339" s="26" t="str">
        <f t="shared" ca="1" si="14"/>
        <v>Sep</v>
      </c>
      <c r="C339" s="29" t="s">
        <v>19</v>
      </c>
      <c r="D339" s="32" t="s">
        <v>11</v>
      </c>
      <c r="E339" s="35" t="s">
        <v>12</v>
      </c>
      <c r="F339" s="38" t="s">
        <v>13</v>
      </c>
      <c r="G339" s="41" t="s">
        <v>25</v>
      </c>
      <c r="H339" s="44" t="s">
        <v>15</v>
      </c>
      <c r="I339" s="47">
        <v>63</v>
      </c>
      <c r="J339" s="50">
        <v>28018</v>
      </c>
      <c r="K339" s="53" t="str">
        <f t="shared" si="15"/>
        <v>Bill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</row>
    <row r="340" spans="1:22" ht="19.899999999999999" customHeight="1" x14ac:dyDescent="0.2">
      <c r="A340" s="23">
        <f ca="1">DATE(YEAR(TODAY())-1,8,28)</f>
        <v>44801</v>
      </c>
      <c r="B340" s="26" t="str">
        <f t="shared" ca="1" si="14"/>
        <v>Aug</v>
      </c>
      <c r="C340" s="29" t="s">
        <v>19</v>
      </c>
      <c r="D340" s="32" t="s">
        <v>11</v>
      </c>
      <c r="E340" s="35" t="s">
        <v>16</v>
      </c>
      <c r="F340" s="38" t="s">
        <v>17</v>
      </c>
      <c r="G340" s="41" t="s">
        <v>21</v>
      </c>
      <c r="H340" s="44" t="s">
        <v>22</v>
      </c>
      <c r="I340" s="47">
        <v>23</v>
      </c>
      <c r="J340" s="50">
        <v>20988</v>
      </c>
      <c r="K340" s="53" t="str">
        <f t="shared" si="15"/>
        <v>Helena</v>
      </c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 spans="1:22" ht="19.899999999999999" customHeight="1" x14ac:dyDescent="0.2">
      <c r="A341" s="23">
        <f ca="1">DATE(YEAR(TODAY())-1,11,18)</f>
        <v>44883</v>
      </c>
      <c r="B341" s="26" t="str">
        <f t="shared" ca="1" si="14"/>
        <v>Nov</v>
      </c>
      <c r="C341" s="29" t="s">
        <v>10</v>
      </c>
      <c r="D341" s="32" t="s">
        <v>11</v>
      </c>
      <c r="E341" s="35" t="s">
        <v>12</v>
      </c>
      <c r="F341" s="38" t="s">
        <v>26</v>
      </c>
      <c r="G341" s="41" t="s">
        <v>31</v>
      </c>
      <c r="H341" s="44" t="s">
        <v>15</v>
      </c>
      <c r="I341" s="47">
        <v>61</v>
      </c>
      <c r="J341" s="50">
        <v>25304</v>
      </c>
      <c r="K341" s="53" t="str">
        <f t="shared" si="15"/>
        <v>Laura</v>
      </c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</row>
    <row r="342" spans="1:22" ht="19.899999999999999" customHeight="1" x14ac:dyDescent="0.2">
      <c r="A342" s="23">
        <f ca="1">DATE(YEAR(TODAY())-1,11,5)</f>
        <v>44870</v>
      </c>
      <c r="B342" s="26" t="str">
        <f t="shared" ca="1" si="14"/>
        <v>Nov</v>
      </c>
      <c r="C342" s="29" t="s">
        <v>10</v>
      </c>
      <c r="D342" s="32" t="s">
        <v>11</v>
      </c>
      <c r="E342" s="35" t="s">
        <v>23</v>
      </c>
      <c r="F342" s="38" t="s">
        <v>24</v>
      </c>
      <c r="G342" s="41" t="s">
        <v>14</v>
      </c>
      <c r="H342" s="44" t="s">
        <v>22</v>
      </c>
      <c r="I342" s="47">
        <v>28</v>
      </c>
      <c r="J342" s="50">
        <v>29278</v>
      </c>
      <c r="K342" s="53" t="str">
        <f t="shared" si="15"/>
        <v>Ese</v>
      </c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</row>
    <row r="343" spans="1:22" ht="19.899999999999999" customHeight="1" x14ac:dyDescent="0.2">
      <c r="A343" s="23">
        <f ca="1">DATE(YEAR(TODAY())-1,7,16)</f>
        <v>44758</v>
      </c>
      <c r="B343" s="26" t="str">
        <f t="shared" ca="1" si="14"/>
        <v>Jul</v>
      </c>
      <c r="C343" s="29" t="s">
        <v>28</v>
      </c>
      <c r="D343" s="32" t="s">
        <v>11</v>
      </c>
      <c r="E343" s="35" t="s">
        <v>23</v>
      </c>
      <c r="F343" s="38" t="s">
        <v>36</v>
      </c>
      <c r="G343" s="41" t="s">
        <v>40</v>
      </c>
      <c r="H343" s="44" t="s">
        <v>22</v>
      </c>
      <c r="I343" s="47">
        <v>60</v>
      </c>
      <c r="J343" s="50">
        <v>29161</v>
      </c>
      <c r="K343" s="53" t="str">
        <f t="shared" si="15"/>
        <v>Tina</v>
      </c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</row>
    <row r="344" spans="1:22" ht="19.899999999999999" customHeight="1" x14ac:dyDescent="0.2">
      <c r="A344" s="23">
        <f ca="1">DATE(YEAR(TODAY())-1,11,15)</f>
        <v>44880</v>
      </c>
      <c r="B344" s="26" t="str">
        <f t="shared" ca="1" si="14"/>
        <v>Nov</v>
      </c>
      <c r="C344" s="29" t="s">
        <v>10</v>
      </c>
      <c r="D344" s="32" t="s">
        <v>11</v>
      </c>
      <c r="E344" s="35" t="s">
        <v>23</v>
      </c>
      <c r="F344" s="38" t="s">
        <v>36</v>
      </c>
      <c r="G344" s="41" t="s">
        <v>31</v>
      </c>
      <c r="H344" s="44" t="s">
        <v>15</v>
      </c>
      <c r="I344" s="47">
        <v>33</v>
      </c>
      <c r="J344" s="50">
        <v>26827</v>
      </c>
      <c r="K344" s="53" t="str">
        <f t="shared" si="15"/>
        <v>Laura</v>
      </c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</row>
    <row r="345" spans="1:22" ht="19.899999999999999" customHeight="1" x14ac:dyDescent="0.2">
      <c r="A345" s="23">
        <f ca="1">DATE(YEAR(TODAY())-1,8,24)</f>
        <v>44797</v>
      </c>
      <c r="B345" s="26" t="str">
        <f t="shared" ca="1" si="14"/>
        <v>Aug</v>
      </c>
      <c r="C345" s="29" t="s">
        <v>19</v>
      </c>
      <c r="D345" s="32" t="s">
        <v>11</v>
      </c>
      <c r="E345" s="35" t="s">
        <v>16</v>
      </c>
      <c r="F345" s="38" t="s">
        <v>30</v>
      </c>
      <c r="G345" s="41" t="s">
        <v>38</v>
      </c>
      <c r="H345" s="44" t="s">
        <v>22</v>
      </c>
      <c r="I345" s="47">
        <v>74</v>
      </c>
      <c r="J345" s="50">
        <v>34647</v>
      </c>
      <c r="K345" s="53" t="str">
        <f t="shared" si="15"/>
        <v>Larry</v>
      </c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</row>
    <row r="346" spans="1:22" ht="19.899999999999999" customHeight="1" x14ac:dyDescent="0.2">
      <c r="A346" s="23">
        <f ca="1">DATE(YEAR(TODAY())-1,9,17)</f>
        <v>44821</v>
      </c>
      <c r="B346" s="26" t="str">
        <f t="shared" ca="1" si="14"/>
        <v>Sep</v>
      </c>
      <c r="C346" s="29" t="s">
        <v>28</v>
      </c>
      <c r="D346" s="32" t="s">
        <v>11</v>
      </c>
      <c r="E346" s="35" t="s">
        <v>12</v>
      </c>
      <c r="F346" s="38" t="s">
        <v>26</v>
      </c>
      <c r="G346" s="41" t="s">
        <v>21</v>
      </c>
      <c r="H346" s="44" t="s">
        <v>22</v>
      </c>
      <c r="I346" s="47">
        <v>65</v>
      </c>
      <c r="J346" s="50">
        <v>26875</v>
      </c>
      <c r="K346" s="53" t="str">
        <f t="shared" si="15"/>
        <v>Helena</v>
      </c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</row>
    <row r="347" spans="1:22" ht="19.899999999999999" customHeight="1" x14ac:dyDescent="0.2">
      <c r="A347" s="23">
        <f ca="1">DATE(YEAR(TODAY())-1,11,27)</f>
        <v>44892</v>
      </c>
      <c r="B347" s="26" t="str">
        <f t="shared" ca="1" si="14"/>
        <v>Nov</v>
      </c>
      <c r="C347" s="29" t="s">
        <v>19</v>
      </c>
      <c r="D347" s="32" t="s">
        <v>11</v>
      </c>
      <c r="E347" s="35" t="s">
        <v>12</v>
      </c>
      <c r="F347" s="38" t="s">
        <v>13</v>
      </c>
      <c r="G347" s="41" t="s">
        <v>32</v>
      </c>
      <c r="H347" s="44" t="s">
        <v>22</v>
      </c>
      <c r="I347" s="47">
        <v>50</v>
      </c>
      <c r="J347" s="50">
        <v>27341</v>
      </c>
      <c r="K347" s="53" t="str">
        <f t="shared" si="15"/>
        <v>Richard</v>
      </c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</row>
    <row r="348" spans="1:22" ht="19.899999999999999" customHeight="1" x14ac:dyDescent="0.2">
      <c r="A348" s="23">
        <f ca="1">DATE(YEAR(TODAY())-1,7,15)</f>
        <v>44757</v>
      </c>
      <c r="B348" s="26" t="str">
        <f t="shared" ca="1" si="14"/>
        <v>Jul</v>
      </c>
      <c r="C348" s="29" t="s">
        <v>19</v>
      </c>
      <c r="D348" s="32" t="s">
        <v>11</v>
      </c>
      <c r="E348" s="35" t="s">
        <v>16</v>
      </c>
      <c r="F348" s="38" t="s">
        <v>20</v>
      </c>
      <c r="G348" s="41" t="s">
        <v>25</v>
      </c>
      <c r="H348" s="44" t="s">
        <v>22</v>
      </c>
      <c r="I348" s="47">
        <v>23</v>
      </c>
      <c r="J348" s="50">
        <v>26932</v>
      </c>
      <c r="K348" s="53" t="str">
        <f t="shared" si="15"/>
        <v>Bill</v>
      </c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</row>
    <row r="349" spans="1:22" ht="19.899999999999999" customHeight="1" x14ac:dyDescent="0.2">
      <c r="A349" s="23">
        <f ca="1">DATE(YEAR(TODAY())-1,12,21)</f>
        <v>44916</v>
      </c>
      <c r="B349" s="26" t="str">
        <f t="shared" ca="1" si="14"/>
        <v>Dec</v>
      </c>
      <c r="C349" s="29" t="s">
        <v>10</v>
      </c>
      <c r="D349" s="32" t="s">
        <v>11</v>
      </c>
      <c r="E349" s="35" t="s">
        <v>12</v>
      </c>
      <c r="F349" s="38" t="s">
        <v>13</v>
      </c>
      <c r="G349" s="41" t="s">
        <v>31</v>
      </c>
      <c r="H349" s="44" t="s">
        <v>22</v>
      </c>
      <c r="I349" s="47">
        <v>56</v>
      </c>
      <c r="J349" s="50">
        <v>27768</v>
      </c>
      <c r="K349" s="53" t="str">
        <f t="shared" si="15"/>
        <v>Laura</v>
      </c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</row>
    <row r="350" spans="1:22" ht="19.899999999999999" customHeight="1" x14ac:dyDescent="0.2">
      <c r="A350" s="23">
        <f ca="1">DATE(YEAR(TODAY())-1,10,10)</f>
        <v>44844</v>
      </c>
      <c r="B350" s="26" t="str">
        <f t="shared" ca="1" si="14"/>
        <v>Oct</v>
      </c>
      <c r="C350" s="29" t="s">
        <v>28</v>
      </c>
      <c r="D350" s="32" t="s">
        <v>33</v>
      </c>
      <c r="E350" s="35" t="s">
        <v>16</v>
      </c>
      <c r="F350" s="38" t="s">
        <v>20</v>
      </c>
      <c r="G350" s="41" t="s">
        <v>29</v>
      </c>
      <c r="H350" s="44" t="s">
        <v>15</v>
      </c>
      <c r="I350" s="47">
        <v>75</v>
      </c>
      <c r="J350" s="50">
        <v>19299</v>
      </c>
      <c r="K350" s="53" t="str">
        <f t="shared" si="15"/>
        <v>Debbie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</row>
    <row r="351" spans="1:22" ht="19.899999999999999" customHeight="1" x14ac:dyDescent="0.2">
      <c r="A351" s="23">
        <f ca="1">DATE(YEAR(TODAY())-1,4,20)</f>
        <v>44671</v>
      </c>
      <c r="B351" s="26" t="str">
        <f t="shared" ca="1" si="14"/>
        <v>Apr</v>
      </c>
      <c r="C351" s="29" t="s">
        <v>10</v>
      </c>
      <c r="D351" s="32" t="s">
        <v>11</v>
      </c>
      <c r="E351" s="35" t="s">
        <v>16</v>
      </c>
      <c r="F351" s="38" t="s">
        <v>20</v>
      </c>
      <c r="G351" s="41" t="s">
        <v>18</v>
      </c>
      <c r="H351" s="44" t="s">
        <v>22</v>
      </c>
      <c r="I351" s="47">
        <v>22</v>
      </c>
      <c r="J351" s="50">
        <v>29685</v>
      </c>
      <c r="K351" s="53" t="str">
        <f t="shared" si="15"/>
        <v>Miguel</v>
      </c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</row>
    <row r="352" spans="1:22" ht="19.899999999999999" customHeight="1" x14ac:dyDescent="0.2">
      <c r="A352" s="23">
        <f ca="1">DATE(YEAR(TODAY())-1,5,30)</f>
        <v>44711</v>
      </c>
      <c r="B352" s="26" t="str">
        <f t="shared" ca="1" si="14"/>
        <v>May</v>
      </c>
      <c r="C352" s="29" t="s">
        <v>19</v>
      </c>
      <c r="D352" s="32" t="s">
        <v>33</v>
      </c>
      <c r="E352" s="35" t="s">
        <v>16</v>
      </c>
      <c r="F352" s="38" t="s">
        <v>30</v>
      </c>
      <c r="G352" s="41" t="s">
        <v>21</v>
      </c>
      <c r="H352" s="44" t="s">
        <v>22</v>
      </c>
      <c r="I352" s="47">
        <v>40</v>
      </c>
      <c r="J352" s="50">
        <v>16136</v>
      </c>
      <c r="K352" s="53" t="str">
        <f t="shared" si="15"/>
        <v>Helena</v>
      </c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</row>
    <row r="353" spans="1:22" ht="19.899999999999999" customHeight="1" x14ac:dyDescent="0.2">
      <c r="A353" s="23">
        <f ca="1">DATE(YEAR(TODAY())-1,12,26)</f>
        <v>44921</v>
      </c>
      <c r="B353" s="26" t="str">
        <f t="shared" ca="1" si="14"/>
        <v>Dec</v>
      </c>
      <c r="C353" s="29" t="s">
        <v>10</v>
      </c>
      <c r="D353" s="32" t="s">
        <v>33</v>
      </c>
      <c r="E353" s="35" t="s">
        <v>16</v>
      </c>
      <c r="F353" s="38" t="s">
        <v>20</v>
      </c>
      <c r="G353" s="41" t="s">
        <v>27</v>
      </c>
      <c r="H353" s="44" t="s">
        <v>15</v>
      </c>
      <c r="I353" s="47">
        <v>61</v>
      </c>
      <c r="J353" s="50">
        <v>14688</v>
      </c>
      <c r="K353" s="53" t="str">
        <f t="shared" si="15"/>
        <v>Harry</v>
      </c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</row>
    <row r="354" spans="1:22" ht="19.899999999999999" customHeight="1" x14ac:dyDescent="0.2">
      <c r="A354" s="23">
        <f ca="1">DATE(YEAR(TODAY())-1,6,11)</f>
        <v>44723</v>
      </c>
      <c r="B354" s="26" t="str">
        <f t="shared" ca="1" si="14"/>
        <v>Jun</v>
      </c>
      <c r="C354" s="29" t="s">
        <v>10</v>
      </c>
      <c r="D354" s="32" t="s">
        <v>33</v>
      </c>
      <c r="E354" s="35" t="s">
        <v>16</v>
      </c>
      <c r="F354" s="38" t="s">
        <v>30</v>
      </c>
      <c r="G354" s="41" t="s">
        <v>14</v>
      </c>
      <c r="H354" s="44" t="s">
        <v>15</v>
      </c>
      <c r="I354" s="47">
        <v>47</v>
      </c>
      <c r="J354" s="50">
        <v>18953</v>
      </c>
      <c r="K354" s="53" t="str">
        <f t="shared" si="15"/>
        <v>Ese</v>
      </c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</row>
    <row r="355" spans="1:22" ht="19.899999999999999" customHeight="1" x14ac:dyDescent="0.2">
      <c r="A355" s="23">
        <f ca="1">DATE(YEAR(TODAY())-1,6,11)</f>
        <v>44723</v>
      </c>
      <c r="B355" s="26" t="str">
        <f t="shared" ca="1" si="14"/>
        <v>Jun</v>
      </c>
      <c r="C355" s="29" t="s">
        <v>10</v>
      </c>
      <c r="D355" s="32" t="s">
        <v>11</v>
      </c>
      <c r="E355" s="35" t="s">
        <v>23</v>
      </c>
      <c r="F355" s="38" t="s">
        <v>24</v>
      </c>
      <c r="G355" s="41" t="s">
        <v>27</v>
      </c>
      <c r="H355" s="44" t="s">
        <v>15</v>
      </c>
      <c r="I355" s="47">
        <v>57</v>
      </c>
      <c r="J355" s="50">
        <v>29190</v>
      </c>
      <c r="K355" s="53" t="str">
        <f t="shared" si="15"/>
        <v>Harry</v>
      </c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</row>
    <row r="356" spans="1:22" ht="19.899999999999999" customHeight="1" x14ac:dyDescent="0.2">
      <c r="A356" s="23">
        <f ca="1">DATE(YEAR(TODAY())-1,3,12)</f>
        <v>44632</v>
      </c>
      <c r="B356" s="26" t="str">
        <f t="shared" ca="1" si="14"/>
        <v>Mar</v>
      </c>
      <c r="C356" s="29" t="s">
        <v>10</v>
      </c>
      <c r="D356" s="32" t="s">
        <v>11</v>
      </c>
      <c r="E356" s="35" t="s">
        <v>12</v>
      </c>
      <c r="F356" s="38" t="s">
        <v>13</v>
      </c>
      <c r="G356" s="41" t="s">
        <v>31</v>
      </c>
      <c r="H356" s="44" t="s">
        <v>22</v>
      </c>
      <c r="I356" s="47">
        <v>62</v>
      </c>
      <c r="J356" s="50">
        <v>25634</v>
      </c>
      <c r="K356" s="53" t="str">
        <f t="shared" si="15"/>
        <v>Laura</v>
      </c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</row>
    <row r="357" spans="1:22" ht="19.899999999999999" customHeight="1" x14ac:dyDescent="0.2">
      <c r="A357" s="23">
        <f ca="1">DATE(YEAR(TODAY())-1,6,16)</f>
        <v>44728</v>
      </c>
      <c r="B357" s="26" t="str">
        <f t="shared" ca="1" si="14"/>
        <v>Jun</v>
      </c>
      <c r="C357" s="29" t="s">
        <v>10</v>
      </c>
      <c r="D357" s="32" t="s">
        <v>11</v>
      </c>
      <c r="E357" s="35" t="s">
        <v>12</v>
      </c>
      <c r="F357" s="38" t="s">
        <v>26</v>
      </c>
      <c r="G357" s="41" t="s">
        <v>34</v>
      </c>
      <c r="H357" s="44" t="s">
        <v>15</v>
      </c>
      <c r="I357" s="47">
        <v>69</v>
      </c>
      <c r="J357" s="50">
        <v>24802</v>
      </c>
      <c r="K357" s="53" t="str">
        <f t="shared" si="15"/>
        <v>Mary</v>
      </c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</row>
    <row r="358" spans="1:22" ht="19.899999999999999" customHeight="1" x14ac:dyDescent="0.2">
      <c r="A358" s="23">
        <f ca="1">DATE(YEAR(TODAY())-1,5,10)</f>
        <v>44691</v>
      </c>
      <c r="B358" s="26" t="str">
        <f t="shared" ca="1" si="14"/>
        <v>May</v>
      </c>
      <c r="C358" s="29" t="s">
        <v>10</v>
      </c>
      <c r="D358" s="32" t="s">
        <v>33</v>
      </c>
      <c r="E358" s="35" t="s">
        <v>16</v>
      </c>
      <c r="F358" s="38" t="s">
        <v>30</v>
      </c>
      <c r="G358" s="41" t="s">
        <v>14</v>
      </c>
      <c r="H358" s="44" t="s">
        <v>22</v>
      </c>
      <c r="I358" s="47">
        <v>42</v>
      </c>
      <c r="J358" s="50">
        <v>19154</v>
      </c>
      <c r="K358" s="53" t="str">
        <f t="shared" si="15"/>
        <v>Ese</v>
      </c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</row>
    <row r="359" spans="1:22" ht="19.899999999999999" customHeight="1" x14ac:dyDescent="0.2">
      <c r="A359" s="23">
        <f ca="1">DATE(YEAR(TODAY())-1,9,16)</f>
        <v>44820</v>
      </c>
      <c r="B359" s="26" t="str">
        <f t="shared" ca="1" si="14"/>
        <v>Sep</v>
      </c>
      <c r="C359" s="29" t="s">
        <v>10</v>
      </c>
      <c r="D359" s="32" t="s">
        <v>11</v>
      </c>
      <c r="E359" s="35" t="s">
        <v>23</v>
      </c>
      <c r="F359" s="38" t="s">
        <v>36</v>
      </c>
      <c r="G359" s="41" t="s">
        <v>31</v>
      </c>
      <c r="H359" s="44" t="s">
        <v>22</v>
      </c>
      <c r="I359" s="47">
        <v>37</v>
      </c>
      <c r="J359" s="50">
        <v>25363</v>
      </c>
      <c r="K359" s="53" t="str">
        <f t="shared" si="15"/>
        <v>Laura</v>
      </c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</row>
    <row r="360" spans="1:22" ht="19.899999999999999" customHeight="1" x14ac:dyDescent="0.2">
      <c r="A360" s="23">
        <f ca="1">DATE(YEAR(TODAY())-1,11,4)</f>
        <v>44869</v>
      </c>
      <c r="B360" s="26" t="str">
        <f t="shared" ca="1" si="14"/>
        <v>Nov</v>
      </c>
      <c r="C360" s="29" t="s">
        <v>19</v>
      </c>
      <c r="D360" s="32" t="s">
        <v>11</v>
      </c>
      <c r="E360" s="35" t="s">
        <v>16</v>
      </c>
      <c r="F360" s="38" t="s">
        <v>30</v>
      </c>
      <c r="G360" s="41" t="s">
        <v>21</v>
      </c>
      <c r="H360" s="44" t="s">
        <v>22</v>
      </c>
      <c r="I360" s="47">
        <v>52</v>
      </c>
      <c r="J360" s="50">
        <v>33138</v>
      </c>
      <c r="K360" s="53" t="str">
        <f t="shared" si="15"/>
        <v>Helena</v>
      </c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</row>
    <row r="361" spans="1:22" ht="19.899999999999999" customHeight="1" x14ac:dyDescent="0.2">
      <c r="A361" s="23">
        <f ca="1">DATE(YEAR(TODAY())-1,11,5)</f>
        <v>44870</v>
      </c>
      <c r="B361" s="26" t="str">
        <f t="shared" ca="1" si="14"/>
        <v>Nov</v>
      </c>
      <c r="C361" s="29" t="s">
        <v>10</v>
      </c>
      <c r="D361" s="32" t="s">
        <v>11</v>
      </c>
      <c r="E361" s="35" t="s">
        <v>16</v>
      </c>
      <c r="F361" s="38" t="s">
        <v>20</v>
      </c>
      <c r="G361" s="41" t="s">
        <v>14</v>
      </c>
      <c r="H361" s="44" t="s">
        <v>22</v>
      </c>
      <c r="I361" s="47">
        <v>29</v>
      </c>
      <c r="J361" s="50">
        <v>29507</v>
      </c>
      <c r="K361" s="53" t="str">
        <f t="shared" si="15"/>
        <v>Ese</v>
      </c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</row>
    <row r="362" spans="1:22" ht="19.899999999999999" customHeight="1" x14ac:dyDescent="0.2">
      <c r="A362" s="23">
        <f ca="1">DATE(YEAR(TODAY())-1,8,26)</f>
        <v>44799</v>
      </c>
      <c r="B362" s="26" t="str">
        <f t="shared" ca="1" si="14"/>
        <v>Aug</v>
      </c>
      <c r="C362" s="29" t="s">
        <v>10</v>
      </c>
      <c r="D362" s="32" t="s">
        <v>11</v>
      </c>
      <c r="E362" s="35" t="s">
        <v>16</v>
      </c>
      <c r="F362" s="38" t="s">
        <v>20</v>
      </c>
      <c r="G362" s="41" t="s">
        <v>27</v>
      </c>
      <c r="H362" s="44" t="s">
        <v>22</v>
      </c>
      <c r="I362" s="47">
        <v>57</v>
      </c>
      <c r="J362" s="50">
        <v>28254</v>
      </c>
      <c r="K362" s="53" t="str">
        <f t="shared" si="15"/>
        <v>Harry</v>
      </c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</row>
    <row r="363" spans="1:22" ht="19.899999999999999" customHeight="1" x14ac:dyDescent="0.2">
      <c r="A363" s="23">
        <f ca="1">DATE(YEAR(TODAY())-2,12,30)</f>
        <v>44560</v>
      </c>
      <c r="B363" s="26" t="str">
        <f t="shared" ca="1" si="14"/>
        <v>Dec</v>
      </c>
      <c r="C363" s="29" t="s">
        <v>19</v>
      </c>
      <c r="D363" s="32" t="s">
        <v>11</v>
      </c>
      <c r="E363" s="35" t="s">
        <v>16</v>
      </c>
      <c r="F363" s="38" t="s">
        <v>17</v>
      </c>
      <c r="G363" s="41" t="s">
        <v>21</v>
      </c>
      <c r="H363" s="44" t="s">
        <v>22</v>
      </c>
      <c r="I363" s="47">
        <v>61</v>
      </c>
      <c r="J363" s="50">
        <v>21244</v>
      </c>
      <c r="K363" s="53" t="str">
        <f t="shared" si="15"/>
        <v>Helena</v>
      </c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</row>
    <row r="364" spans="1:22" ht="19.899999999999999" customHeight="1" x14ac:dyDescent="0.2">
      <c r="A364" s="23">
        <f ca="1">DATE(YEAR(TODAY())-1,12,25)</f>
        <v>44920</v>
      </c>
      <c r="B364" s="26" t="str">
        <f t="shared" ca="1" si="14"/>
        <v>Dec</v>
      </c>
      <c r="C364" s="29" t="s">
        <v>10</v>
      </c>
      <c r="D364" s="32" t="s">
        <v>11</v>
      </c>
      <c r="E364" s="35" t="s">
        <v>16</v>
      </c>
      <c r="F364" s="38" t="s">
        <v>30</v>
      </c>
      <c r="G364" s="41" t="s">
        <v>31</v>
      </c>
      <c r="H364" s="44" t="s">
        <v>22</v>
      </c>
      <c r="I364" s="47">
        <v>49</v>
      </c>
      <c r="J364" s="50">
        <v>33325</v>
      </c>
      <c r="K364" s="53" t="str">
        <f t="shared" si="15"/>
        <v>Laura</v>
      </c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</row>
    <row r="365" spans="1:22" ht="19.899999999999999" customHeight="1" x14ac:dyDescent="0.2">
      <c r="A365" s="23">
        <f ca="1">DATE(YEAR(TODAY())-1,7,15)</f>
        <v>44757</v>
      </c>
      <c r="B365" s="26" t="str">
        <f t="shared" ca="1" si="14"/>
        <v>Jul</v>
      </c>
      <c r="C365" s="29" t="s">
        <v>10</v>
      </c>
      <c r="D365" s="32" t="s">
        <v>33</v>
      </c>
      <c r="E365" s="35" t="s">
        <v>23</v>
      </c>
      <c r="F365" s="38" t="s">
        <v>24</v>
      </c>
      <c r="G365" s="41" t="s">
        <v>31</v>
      </c>
      <c r="H365" s="44" t="s">
        <v>22</v>
      </c>
      <c r="I365" s="47">
        <v>26</v>
      </c>
      <c r="J365" s="50">
        <v>18676</v>
      </c>
      <c r="K365" s="53" t="str">
        <f t="shared" si="15"/>
        <v>Laura</v>
      </c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</row>
    <row r="366" spans="1:22" ht="19.899999999999999" customHeight="1" x14ac:dyDescent="0.2">
      <c r="A366" s="23">
        <f ca="1">DATE(YEAR(TODAY())-1,4,14)</f>
        <v>44665</v>
      </c>
      <c r="B366" s="26" t="str">
        <f t="shared" ca="1" si="14"/>
        <v>Apr</v>
      </c>
      <c r="C366" s="29" t="s">
        <v>19</v>
      </c>
      <c r="D366" s="32" t="s">
        <v>33</v>
      </c>
      <c r="E366" s="35" t="s">
        <v>16</v>
      </c>
      <c r="F366" s="38" t="s">
        <v>17</v>
      </c>
      <c r="G366" s="41" t="s">
        <v>21</v>
      </c>
      <c r="H366" s="44" t="s">
        <v>15</v>
      </c>
      <c r="I366" s="47">
        <v>32</v>
      </c>
      <c r="J366" s="50">
        <v>12953</v>
      </c>
      <c r="K366" s="53" t="str">
        <f t="shared" si="15"/>
        <v>Helena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</row>
    <row r="367" spans="1:22" ht="19.899999999999999" customHeight="1" x14ac:dyDescent="0.2">
      <c r="A367" s="23">
        <f ca="1">DATE(YEAR(TODAY())-1,9,7)</f>
        <v>44811</v>
      </c>
      <c r="B367" s="26" t="str">
        <f t="shared" ca="1" si="14"/>
        <v>Sep</v>
      </c>
      <c r="C367" s="29" t="s">
        <v>10</v>
      </c>
      <c r="D367" s="32" t="s">
        <v>11</v>
      </c>
      <c r="E367" s="35" t="s">
        <v>12</v>
      </c>
      <c r="F367" s="38" t="s">
        <v>26</v>
      </c>
      <c r="G367" s="41" t="s">
        <v>27</v>
      </c>
      <c r="H367" s="44" t="s">
        <v>15</v>
      </c>
      <c r="I367" s="47">
        <v>45</v>
      </c>
      <c r="J367" s="50">
        <v>25858</v>
      </c>
      <c r="K367" s="53" t="str">
        <f t="shared" si="15"/>
        <v>Harry</v>
      </c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</row>
    <row r="368" spans="1:22" ht="19.899999999999999" customHeight="1" x14ac:dyDescent="0.2">
      <c r="A368" s="23">
        <f ca="1">DATE(YEAR(TODAY())-1,12,4)</f>
        <v>44899</v>
      </c>
      <c r="B368" s="26" t="str">
        <f t="shared" ca="1" si="14"/>
        <v>Dec</v>
      </c>
      <c r="C368" s="29" t="s">
        <v>19</v>
      </c>
      <c r="D368" s="32" t="s">
        <v>11</v>
      </c>
      <c r="E368" s="35" t="s">
        <v>16</v>
      </c>
      <c r="F368" s="38" t="s">
        <v>30</v>
      </c>
      <c r="G368" s="41" t="s">
        <v>21</v>
      </c>
      <c r="H368" s="44" t="s">
        <v>22</v>
      </c>
      <c r="I368" s="47">
        <v>33</v>
      </c>
      <c r="J368" s="50">
        <v>33077</v>
      </c>
      <c r="K368" s="53" t="str">
        <f t="shared" si="15"/>
        <v>Helena</v>
      </c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</row>
    <row r="369" spans="1:22" ht="19.899999999999999" customHeight="1" x14ac:dyDescent="0.2">
      <c r="A369" s="23">
        <f ca="1">DATE(YEAR(TODAY())-1,6,8)</f>
        <v>44720</v>
      </c>
      <c r="B369" s="26" t="str">
        <f t="shared" ca="1" si="14"/>
        <v>Jun</v>
      </c>
      <c r="C369" s="29" t="s">
        <v>19</v>
      </c>
      <c r="D369" s="32" t="s">
        <v>11</v>
      </c>
      <c r="E369" s="35" t="s">
        <v>12</v>
      </c>
      <c r="F369" s="38" t="s">
        <v>13</v>
      </c>
      <c r="G369" s="41" t="s">
        <v>21</v>
      </c>
      <c r="H369" s="44" t="s">
        <v>15</v>
      </c>
      <c r="I369" s="47">
        <v>60</v>
      </c>
      <c r="J369" s="50">
        <v>27573</v>
      </c>
      <c r="K369" s="53" t="str">
        <f t="shared" si="15"/>
        <v>Helena</v>
      </c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</row>
    <row r="370" spans="1:22" ht="19.899999999999999" customHeight="1" x14ac:dyDescent="0.2">
      <c r="A370" s="23">
        <f ca="1">DATE(YEAR(TODAY())-1,3,20)</f>
        <v>44640</v>
      </c>
      <c r="B370" s="26" t="str">
        <f t="shared" ca="1" si="14"/>
        <v>Mar</v>
      </c>
      <c r="C370" s="29" t="s">
        <v>28</v>
      </c>
      <c r="D370" s="32" t="s">
        <v>11</v>
      </c>
      <c r="E370" s="35" t="s">
        <v>16</v>
      </c>
      <c r="F370" s="38" t="s">
        <v>30</v>
      </c>
      <c r="G370" s="41" t="s">
        <v>39</v>
      </c>
      <c r="H370" s="44" t="s">
        <v>22</v>
      </c>
      <c r="I370" s="47">
        <v>50</v>
      </c>
      <c r="J370" s="50">
        <v>34310</v>
      </c>
      <c r="K370" s="53" t="str">
        <f t="shared" si="15"/>
        <v>Lou</v>
      </c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</row>
    <row r="371" spans="1:22" ht="19.899999999999999" customHeight="1" x14ac:dyDescent="0.2">
      <c r="A371" s="23">
        <f ca="1">DATE(YEAR(TODAY())-1,8,4)</f>
        <v>44777</v>
      </c>
      <c r="B371" s="26" t="str">
        <f t="shared" ca="1" si="14"/>
        <v>Aug</v>
      </c>
      <c r="C371" s="29" t="s">
        <v>10</v>
      </c>
      <c r="D371" s="32" t="s">
        <v>11</v>
      </c>
      <c r="E371" s="35" t="s">
        <v>16</v>
      </c>
      <c r="F371" s="38" t="s">
        <v>30</v>
      </c>
      <c r="G371" s="41" t="s">
        <v>31</v>
      </c>
      <c r="H371" s="44" t="s">
        <v>15</v>
      </c>
      <c r="I371" s="47">
        <v>47</v>
      </c>
      <c r="J371" s="50">
        <v>30589</v>
      </c>
      <c r="K371" s="53" t="str">
        <f t="shared" si="15"/>
        <v>Laura</v>
      </c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</row>
    <row r="372" spans="1:22" ht="19.899999999999999" customHeight="1" x14ac:dyDescent="0.2">
      <c r="A372" s="23">
        <f ca="1">DATE(YEAR(TODAY())-1,11,12)</f>
        <v>44877</v>
      </c>
      <c r="B372" s="26" t="str">
        <f t="shared" ca="1" si="14"/>
        <v>Nov</v>
      </c>
      <c r="C372" s="29" t="s">
        <v>19</v>
      </c>
      <c r="D372" s="32" t="s">
        <v>11</v>
      </c>
      <c r="E372" s="35" t="s">
        <v>12</v>
      </c>
      <c r="F372" s="38" t="s">
        <v>26</v>
      </c>
      <c r="G372" s="41" t="s">
        <v>38</v>
      </c>
      <c r="H372" s="44" t="s">
        <v>22</v>
      </c>
      <c r="I372" s="47">
        <v>43</v>
      </c>
      <c r="J372" s="50">
        <v>24173</v>
      </c>
      <c r="K372" s="53" t="str">
        <f t="shared" si="15"/>
        <v>Larry</v>
      </c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</row>
    <row r="373" spans="1:22" ht="19.899999999999999" customHeight="1" x14ac:dyDescent="0.2">
      <c r="A373" s="23">
        <f ca="1">DATE(YEAR(TODAY())-1,11,7)</f>
        <v>44872</v>
      </c>
      <c r="B373" s="26" t="str">
        <f t="shared" ca="1" si="14"/>
        <v>Nov</v>
      </c>
      <c r="C373" s="29" t="s">
        <v>10</v>
      </c>
      <c r="D373" s="32" t="s">
        <v>11</v>
      </c>
      <c r="E373" s="35" t="s">
        <v>16</v>
      </c>
      <c r="F373" s="38" t="s">
        <v>17</v>
      </c>
      <c r="G373" s="41" t="s">
        <v>18</v>
      </c>
      <c r="H373" s="44" t="s">
        <v>22</v>
      </c>
      <c r="I373" s="47">
        <v>48</v>
      </c>
      <c r="J373" s="50">
        <v>19801</v>
      </c>
      <c r="K373" s="53" t="str">
        <f t="shared" si="15"/>
        <v>Miguel</v>
      </c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</row>
    <row r="374" spans="1:22" ht="19.899999999999999" customHeight="1" x14ac:dyDescent="0.2">
      <c r="A374" s="23">
        <f ca="1">DATE(YEAR(TODAY())-1,11,2)</f>
        <v>44867</v>
      </c>
      <c r="B374" s="26" t="str">
        <f t="shared" ca="1" si="14"/>
        <v>Nov</v>
      </c>
      <c r="C374" s="29" t="s">
        <v>10</v>
      </c>
      <c r="D374" s="32" t="s">
        <v>11</v>
      </c>
      <c r="E374" s="35" t="s">
        <v>16</v>
      </c>
      <c r="F374" s="38" t="s">
        <v>30</v>
      </c>
      <c r="G374" s="41" t="s">
        <v>14</v>
      </c>
      <c r="H374" s="44" t="s">
        <v>15</v>
      </c>
      <c r="I374" s="47">
        <v>34</v>
      </c>
      <c r="J374" s="50">
        <v>30307</v>
      </c>
      <c r="K374" s="53" t="str">
        <f t="shared" si="15"/>
        <v>Ese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</row>
    <row r="375" spans="1:22" ht="19.899999999999999" customHeight="1" x14ac:dyDescent="0.2">
      <c r="A375" s="23">
        <f ca="1">DATE(YEAR(TODAY())-1,12,24)</f>
        <v>44919</v>
      </c>
      <c r="B375" s="26" t="str">
        <f t="shared" ca="1" si="14"/>
        <v>Dec</v>
      </c>
      <c r="C375" s="29" t="s">
        <v>10</v>
      </c>
      <c r="D375" s="32" t="s">
        <v>11</v>
      </c>
      <c r="E375" s="35" t="s">
        <v>12</v>
      </c>
      <c r="F375" s="38" t="s">
        <v>13</v>
      </c>
      <c r="G375" s="41" t="s">
        <v>31</v>
      </c>
      <c r="H375" s="44" t="s">
        <v>22</v>
      </c>
      <c r="I375" s="47">
        <v>57</v>
      </c>
      <c r="J375" s="50">
        <v>27910</v>
      </c>
      <c r="K375" s="53" t="str">
        <f t="shared" si="15"/>
        <v>Laura</v>
      </c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</row>
    <row r="376" spans="1:22" ht="19.899999999999999" customHeight="1" x14ac:dyDescent="0.2">
      <c r="A376" s="23">
        <f ca="1">DATE(YEAR(TODAY())-1,4,17)</f>
        <v>44668</v>
      </c>
      <c r="B376" s="26" t="str">
        <f t="shared" ca="1" si="14"/>
        <v>Apr</v>
      </c>
      <c r="C376" s="29" t="s">
        <v>19</v>
      </c>
      <c r="D376" s="32" t="s">
        <v>11</v>
      </c>
      <c r="E376" s="35" t="s">
        <v>12</v>
      </c>
      <c r="F376" s="38" t="s">
        <v>13</v>
      </c>
      <c r="G376" s="41" t="s">
        <v>32</v>
      </c>
      <c r="H376" s="44" t="s">
        <v>22</v>
      </c>
      <c r="I376" s="47">
        <v>61</v>
      </c>
      <c r="J376" s="50">
        <v>26304</v>
      </c>
      <c r="K376" s="53" t="str">
        <f t="shared" si="15"/>
        <v>Richard</v>
      </c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</row>
    <row r="377" spans="1:22" ht="19.899999999999999" customHeight="1" x14ac:dyDescent="0.2">
      <c r="A377" s="23">
        <f ca="1">DATE(YEAR(TODAY())-1,6,11)</f>
        <v>44723</v>
      </c>
      <c r="B377" s="26" t="str">
        <f t="shared" ca="1" si="14"/>
        <v>Jun</v>
      </c>
      <c r="C377" s="29" t="s">
        <v>10</v>
      </c>
      <c r="D377" s="32" t="s">
        <v>33</v>
      </c>
      <c r="E377" s="35" t="s">
        <v>16</v>
      </c>
      <c r="F377" s="38" t="s">
        <v>20</v>
      </c>
      <c r="G377" s="41" t="s">
        <v>14</v>
      </c>
      <c r="H377" s="44" t="s">
        <v>22</v>
      </c>
      <c r="I377" s="47">
        <v>62</v>
      </c>
      <c r="J377" s="50">
        <v>16973</v>
      </c>
      <c r="K377" s="53" t="str">
        <f t="shared" si="15"/>
        <v>Ese</v>
      </c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</row>
    <row r="378" spans="1:22" ht="19.899999999999999" customHeight="1" x14ac:dyDescent="0.2">
      <c r="A378" s="23">
        <f ca="1">DATE(YEAR(TODAY())-1,2,28)</f>
        <v>44620</v>
      </c>
      <c r="B378" s="26" t="str">
        <f t="shared" ca="1" si="14"/>
        <v>Feb</v>
      </c>
      <c r="C378" s="29" t="s">
        <v>10</v>
      </c>
      <c r="D378" s="32" t="s">
        <v>11</v>
      </c>
      <c r="E378" s="35" t="s">
        <v>16</v>
      </c>
      <c r="F378" s="38" t="s">
        <v>17</v>
      </c>
      <c r="G378" s="41" t="s">
        <v>31</v>
      </c>
      <c r="H378" s="44" t="s">
        <v>15</v>
      </c>
      <c r="I378" s="47">
        <v>68</v>
      </c>
      <c r="J378" s="50">
        <v>21984</v>
      </c>
      <c r="K378" s="53" t="str">
        <f t="shared" si="15"/>
        <v>Laura</v>
      </c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</row>
    <row r="379" spans="1:22" ht="19.899999999999999" customHeight="1" x14ac:dyDescent="0.2">
      <c r="A379" s="23">
        <f ca="1">DATE(YEAR(TODAY())-1,3,1)</f>
        <v>44621</v>
      </c>
      <c r="B379" s="26" t="str">
        <f t="shared" ca="1" si="14"/>
        <v>Mar</v>
      </c>
      <c r="C379" s="29" t="s">
        <v>28</v>
      </c>
      <c r="D379" s="32" t="s">
        <v>11</v>
      </c>
      <c r="E379" s="35" t="s">
        <v>16</v>
      </c>
      <c r="F379" s="38" t="s">
        <v>20</v>
      </c>
      <c r="G379" s="41" t="s">
        <v>39</v>
      </c>
      <c r="H379" s="44" t="s">
        <v>15</v>
      </c>
      <c r="I379" s="47">
        <v>28</v>
      </c>
      <c r="J379" s="50">
        <v>29544</v>
      </c>
      <c r="K379" s="53" t="str">
        <f t="shared" si="15"/>
        <v>Lou</v>
      </c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</row>
    <row r="380" spans="1:22" ht="19.899999999999999" customHeight="1" x14ac:dyDescent="0.2">
      <c r="A380" s="23">
        <f ca="1">DATE(YEAR(TODAY())-1,12,4)</f>
        <v>44899</v>
      </c>
      <c r="B380" s="26" t="str">
        <f t="shared" ca="1" si="14"/>
        <v>Dec</v>
      </c>
      <c r="C380" s="29" t="s">
        <v>19</v>
      </c>
      <c r="D380" s="32" t="s">
        <v>11</v>
      </c>
      <c r="E380" s="35" t="s">
        <v>16</v>
      </c>
      <c r="F380" s="38" t="s">
        <v>20</v>
      </c>
      <c r="G380" s="41" t="s">
        <v>21</v>
      </c>
      <c r="H380" s="44" t="s">
        <v>15</v>
      </c>
      <c r="I380" s="47">
        <v>36</v>
      </c>
      <c r="J380" s="50">
        <v>29956</v>
      </c>
      <c r="K380" s="53" t="str">
        <f t="shared" si="15"/>
        <v>Helena</v>
      </c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</row>
    <row r="381" spans="1:22" ht="19.899999999999999" customHeight="1" x14ac:dyDescent="0.2">
      <c r="A381" s="23">
        <f ca="1">DATE(YEAR(TODAY())-1,2,1)</f>
        <v>44593</v>
      </c>
      <c r="B381" s="26" t="str">
        <f t="shared" ca="1" si="14"/>
        <v>Feb</v>
      </c>
      <c r="C381" s="29" t="s">
        <v>10</v>
      </c>
      <c r="D381" s="32" t="s">
        <v>11</v>
      </c>
      <c r="E381" s="35" t="s">
        <v>16</v>
      </c>
      <c r="F381" s="38" t="s">
        <v>30</v>
      </c>
      <c r="G381" s="41" t="s">
        <v>14</v>
      </c>
      <c r="H381" s="44" t="s">
        <v>22</v>
      </c>
      <c r="I381" s="47">
        <v>41</v>
      </c>
      <c r="J381" s="50">
        <v>30418</v>
      </c>
      <c r="K381" s="53" t="str">
        <f t="shared" si="15"/>
        <v>Ese</v>
      </c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</row>
    <row r="382" spans="1:22" ht="19.899999999999999" customHeight="1" x14ac:dyDescent="0.2">
      <c r="A382" s="23">
        <f ca="1">DATE(YEAR(TODAY())-1,10,11)</f>
        <v>44845</v>
      </c>
      <c r="B382" s="26" t="str">
        <f t="shared" ca="1" si="14"/>
        <v>Oct</v>
      </c>
      <c r="C382" s="29" t="s">
        <v>10</v>
      </c>
      <c r="D382" s="32" t="s">
        <v>33</v>
      </c>
      <c r="E382" s="35" t="s">
        <v>16</v>
      </c>
      <c r="F382" s="38" t="s">
        <v>30</v>
      </c>
      <c r="G382" s="41" t="s">
        <v>31</v>
      </c>
      <c r="H382" s="44" t="s">
        <v>22</v>
      </c>
      <c r="I382" s="47">
        <v>64</v>
      </c>
      <c r="J382" s="50">
        <v>18978</v>
      </c>
      <c r="K382" s="53" t="str">
        <f t="shared" si="15"/>
        <v>Laura</v>
      </c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</row>
    <row r="383" spans="1:22" ht="19.899999999999999" customHeight="1" x14ac:dyDescent="0.2">
      <c r="A383" s="23">
        <f ca="1">DATE(YEAR(TODAY())-1,9,5)</f>
        <v>44809</v>
      </c>
      <c r="B383" s="26" t="str">
        <f t="shared" ca="1" si="14"/>
        <v>Sep</v>
      </c>
      <c r="C383" s="29" t="s">
        <v>19</v>
      </c>
      <c r="D383" s="32" t="s">
        <v>11</v>
      </c>
      <c r="E383" s="35" t="s">
        <v>16</v>
      </c>
      <c r="F383" s="38" t="s">
        <v>20</v>
      </c>
      <c r="G383" s="41" t="s">
        <v>25</v>
      </c>
      <c r="H383" s="44" t="s">
        <v>15</v>
      </c>
      <c r="I383" s="47">
        <v>56</v>
      </c>
      <c r="J383" s="50">
        <v>28326</v>
      </c>
      <c r="K383" s="53" t="str">
        <f t="shared" si="15"/>
        <v>Bill</v>
      </c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</row>
    <row r="384" spans="1:22" ht="19.899999999999999" customHeight="1" x14ac:dyDescent="0.2">
      <c r="A384" s="23">
        <f ca="1">DATE(YEAR(TODAY())-1,9,24)</f>
        <v>44828</v>
      </c>
      <c r="B384" s="26" t="str">
        <f t="shared" ca="1" si="14"/>
        <v>Sep</v>
      </c>
      <c r="C384" s="29" t="s">
        <v>10</v>
      </c>
      <c r="D384" s="32" t="s">
        <v>11</v>
      </c>
      <c r="E384" s="35" t="s">
        <v>12</v>
      </c>
      <c r="F384" s="38" t="s">
        <v>13</v>
      </c>
      <c r="G384" s="41" t="s">
        <v>18</v>
      </c>
      <c r="H384" s="44" t="s">
        <v>22</v>
      </c>
      <c r="I384" s="47">
        <v>57</v>
      </c>
      <c r="J384" s="50">
        <v>29539</v>
      </c>
      <c r="K384" s="53" t="str">
        <f t="shared" si="15"/>
        <v>Miguel</v>
      </c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</row>
    <row r="385" spans="1:22" ht="19.899999999999999" customHeight="1" x14ac:dyDescent="0.2">
      <c r="A385" s="23">
        <f ca="1">DATE(YEAR(TODAY())-1,1,15)</f>
        <v>44576</v>
      </c>
      <c r="B385" s="26" t="str">
        <f t="shared" ca="1" si="14"/>
        <v>Jan</v>
      </c>
      <c r="C385" s="29" t="s">
        <v>10</v>
      </c>
      <c r="D385" s="32" t="s">
        <v>11</v>
      </c>
      <c r="E385" s="35" t="s">
        <v>16</v>
      </c>
      <c r="F385" s="38" t="s">
        <v>20</v>
      </c>
      <c r="G385" s="41" t="s">
        <v>31</v>
      </c>
      <c r="H385" s="44" t="s">
        <v>15</v>
      </c>
      <c r="I385" s="47">
        <v>65</v>
      </c>
      <c r="J385" s="50">
        <v>27521</v>
      </c>
      <c r="K385" s="53" t="str">
        <f t="shared" si="15"/>
        <v>Laura</v>
      </c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</row>
    <row r="386" spans="1:22" ht="19.899999999999999" customHeight="1" x14ac:dyDescent="0.2">
      <c r="A386" s="23">
        <f ca="1">DATE(YEAR(TODAY())-1,12,27)</f>
        <v>44922</v>
      </c>
      <c r="B386" s="26" t="str">
        <f t="shared" ca="1" si="14"/>
        <v>Dec</v>
      </c>
      <c r="C386" s="29" t="s">
        <v>10</v>
      </c>
      <c r="D386" s="32" t="s">
        <v>11</v>
      </c>
      <c r="E386" s="35" t="s">
        <v>16</v>
      </c>
      <c r="F386" s="38" t="s">
        <v>20</v>
      </c>
      <c r="G386" s="41" t="s">
        <v>14</v>
      </c>
      <c r="H386" s="44" t="s">
        <v>22</v>
      </c>
      <c r="I386" s="47">
        <v>68</v>
      </c>
      <c r="J386" s="50">
        <v>25168</v>
      </c>
      <c r="K386" s="53" t="str">
        <f t="shared" si="15"/>
        <v>Ese</v>
      </c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</row>
    <row r="387" spans="1:22" ht="19.899999999999999" customHeight="1" x14ac:dyDescent="0.2">
      <c r="A387" s="23">
        <f ca="1">DATE(YEAR(TODAY())-1,9,18)</f>
        <v>44822</v>
      </c>
      <c r="B387" s="26" t="str">
        <f t="shared" ref="B387:B397" ca="1" si="16">CHOOSE(MONTH(A387),"Jan","Feb","Mar","Apr","May","Jun","Jul","Aug","Sep","Oct","Nov","Dec")</f>
        <v>Sep</v>
      </c>
      <c r="C387" s="29" t="s">
        <v>10</v>
      </c>
      <c r="D387" s="32" t="s">
        <v>11</v>
      </c>
      <c r="E387" s="35" t="s">
        <v>12</v>
      </c>
      <c r="F387" s="38" t="s">
        <v>13</v>
      </c>
      <c r="G387" s="41" t="s">
        <v>27</v>
      </c>
      <c r="H387" s="44" t="s">
        <v>22</v>
      </c>
      <c r="I387" s="47">
        <v>50</v>
      </c>
      <c r="J387" s="50">
        <v>24225</v>
      </c>
      <c r="K387" s="53" t="str">
        <f t="shared" ref="K387:K397" si="17">SUBSTITUTE(G387,"Arthur","Ese")</f>
        <v>Harry</v>
      </c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</row>
    <row r="388" spans="1:22" ht="19.899999999999999" customHeight="1" x14ac:dyDescent="0.2">
      <c r="A388" s="23">
        <f ca="1">DATE(YEAR(TODAY())-1,8,25)</f>
        <v>44798</v>
      </c>
      <c r="B388" s="26" t="str">
        <f t="shared" ca="1" si="16"/>
        <v>Aug</v>
      </c>
      <c r="C388" s="29" t="s">
        <v>10</v>
      </c>
      <c r="D388" s="32" t="s">
        <v>11</v>
      </c>
      <c r="E388" s="35" t="s">
        <v>16</v>
      </c>
      <c r="F388" s="38" t="s">
        <v>20</v>
      </c>
      <c r="G388" s="41" t="s">
        <v>18</v>
      </c>
      <c r="H388" s="44" t="s">
        <v>22</v>
      </c>
      <c r="I388" s="47">
        <v>60</v>
      </c>
      <c r="J388" s="50">
        <v>29358</v>
      </c>
      <c r="K388" s="53" t="str">
        <f t="shared" si="17"/>
        <v>Miguel</v>
      </c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</row>
    <row r="389" spans="1:22" ht="19.899999999999999" customHeight="1" x14ac:dyDescent="0.2">
      <c r="A389" s="23">
        <f ca="1">DATE(YEAR(TODAY())-1,4,4)</f>
        <v>44655</v>
      </c>
      <c r="B389" s="26" t="str">
        <f t="shared" ca="1" si="16"/>
        <v>Apr</v>
      </c>
      <c r="C389" s="29" t="s">
        <v>10</v>
      </c>
      <c r="D389" s="32" t="s">
        <v>11</v>
      </c>
      <c r="E389" s="35" t="s">
        <v>16</v>
      </c>
      <c r="F389" s="38" t="s">
        <v>17</v>
      </c>
      <c r="G389" s="41" t="s">
        <v>14</v>
      </c>
      <c r="H389" s="44" t="s">
        <v>15</v>
      </c>
      <c r="I389" s="47">
        <v>44</v>
      </c>
      <c r="J389" s="50">
        <v>18419</v>
      </c>
      <c r="K389" s="53" t="str">
        <f t="shared" si="17"/>
        <v>Ese</v>
      </c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</row>
    <row r="390" spans="1:22" ht="19.899999999999999" customHeight="1" x14ac:dyDescent="0.2">
      <c r="A390" s="23">
        <f ca="1">DATE(YEAR(TODAY())-1,11,30)</f>
        <v>44895</v>
      </c>
      <c r="B390" s="26" t="str">
        <f t="shared" ca="1" si="16"/>
        <v>Nov</v>
      </c>
      <c r="C390" s="29" t="s">
        <v>10</v>
      </c>
      <c r="D390" s="32" t="s">
        <v>11</v>
      </c>
      <c r="E390" s="35" t="s">
        <v>12</v>
      </c>
      <c r="F390" s="38" t="s">
        <v>13</v>
      </c>
      <c r="G390" s="41" t="s">
        <v>14</v>
      </c>
      <c r="H390" s="44" t="s">
        <v>22</v>
      </c>
      <c r="I390" s="47">
        <v>44</v>
      </c>
      <c r="J390" s="50">
        <v>26960</v>
      </c>
      <c r="K390" s="53" t="str">
        <f t="shared" si="17"/>
        <v>Ese</v>
      </c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</row>
    <row r="391" spans="1:22" ht="19.899999999999999" customHeight="1" x14ac:dyDescent="0.2">
      <c r="A391" s="23">
        <f ca="1">DATE(YEAR(TODAY())-1,12,7)</f>
        <v>44902</v>
      </c>
      <c r="B391" s="26" t="str">
        <f t="shared" ca="1" si="16"/>
        <v>Dec</v>
      </c>
      <c r="C391" s="29" t="s">
        <v>19</v>
      </c>
      <c r="D391" s="32" t="s">
        <v>11</v>
      </c>
      <c r="E391" s="35" t="s">
        <v>12</v>
      </c>
      <c r="F391" s="38" t="s">
        <v>26</v>
      </c>
      <c r="G391" s="41" t="s">
        <v>21</v>
      </c>
      <c r="H391" s="44" t="s">
        <v>15</v>
      </c>
      <c r="I391" s="47">
        <v>43</v>
      </c>
      <c r="J391" s="50">
        <v>26713</v>
      </c>
      <c r="K391" s="53" t="str">
        <f t="shared" si="17"/>
        <v>Helena</v>
      </c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</row>
    <row r="392" spans="1:22" ht="19.899999999999999" customHeight="1" x14ac:dyDescent="0.2">
      <c r="A392" s="23">
        <f ca="1">DATE(YEAR(TODAY())-1,4,4)</f>
        <v>44655</v>
      </c>
      <c r="B392" s="26" t="str">
        <f t="shared" ca="1" si="16"/>
        <v>Apr</v>
      </c>
      <c r="C392" s="29" t="s">
        <v>19</v>
      </c>
      <c r="D392" s="32" t="s">
        <v>11</v>
      </c>
      <c r="E392" s="35" t="s">
        <v>16</v>
      </c>
      <c r="F392" s="38" t="s">
        <v>17</v>
      </c>
      <c r="G392" s="41" t="s">
        <v>21</v>
      </c>
      <c r="H392" s="44" t="s">
        <v>15</v>
      </c>
      <c r="I392" s="47">
        <v>44</v>
      </c>
      <c r="J392" s="50">
        <v>20671</v>
      </c>
      <c r="K392" s="53" t="str">
        <f t="shared" si="17"/>
        <v>Helena</v>
      </c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</row>
    <row r="393" spans="1:22" ht="19.899999999999999" customHeight="1" x14ac:dyDescent="0.2">
      <c r="A393" s="23">
        <f ca="1">DATE(YEAR(TODAY())-1,11,21)</f>
        <v>44886</v>
      </c>
      <c r="B393" s="26" t="str">
        <f t="shared" ca="1" si="16"/>
        <v>Nov</v>
      </c>
      <c r="C393" s="29" t="s">
        <v>19</v>
      </c>
      <c r="D393" s="32" t="s">
        <v>11</v>
      </c>
      <c r="E393" s="35" t="s">
        <v>12</v>
      </c>
      <c r="F393" s="38" t="s">
        <v>13</v>
      </c>
      <c r="G393" s="41" t="s">
        <v>21</v>
      </c>
      <c r="H393" s="44" t="s">
        <v>22</v>
      </c>
      <c r="I393" s="47">
        <v>31</v>
      </c>
      <c r="J393" s="50">
        <v>26082</v>
      </c>
      <c r="K393" s="53" t="str">
        <f t="shared" si="17"/>
        <v>Helena</v>
      </c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</row>
    <row r="394" spans="1:22" ht="19.899999999999999" customHeight="1" x14ac:dyDescent="0.2">
      <c r="A394" s="23">
        <f ca="1">DATE(YEAR(TODAY())-1,9,6)</f>
        <v>44810</v>
      </c>
      <c r="B394" s="26" t="str">
        <f t="shared" ca="1" si="16"/>
        <v>Sep</v>
      </c>
      <c r="C394" s="29" t="s">
        <v>28</v>
      </c>
      <c r="D394" s="32" t="s">
        <v>33</v>
      </c>
      <c r="E394" s="35" t="s">
        <v>16</v>
      </c>
      <c r="F394" s="38" t="s">
        <v>30</v>
      </c>
      <c r="G394" s="41" t="s">
        <v>14</v>
      </c>
      <c r="H394" s="44" t="s">
        <v>15</v>
      </c>
      <c r="I394" s="47">
        <v>70</v>
      </c>
      <c r="J394" s="50">
        <v>17921</v>
      </c>
      <c r="K394" s="53" t="str">
        <f t="shared" si="17"/>
        <v>Ese</v>
      </c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</row>
    <row r="395" spans="1:22" ht="19.899999999999999" customHeight="1" x14ac:dyDescent="0.2">
      <c r="A395" s="23">
        <f ca="1">DATE(YEAR(TODAY())-1,9,17)</f>
        <v>44821</v>
      </c>
      <c r="B395" s="26" t="str">
        <f t="shared" ca="1" si="16"/>
        <v>Sep</v>
      </c>
      <c r="C395" s="29" t="s">
        <v>19</v>
      </c>
      <c r="D395" s="32" t="s">
        <v>11</v>
      </c>
      <c r="E395" s="35" t="s">
        <v>12</v>
      </c>
      <c r="F395" s="38" t="s">
        <v>13</v>
      </c>
      <c r="G395" s="41" t="s">
        <v>25</v>
      </c>
      <c r="H395" s="44" t="s">
        <v>22</v>
      </c>
      <c r="I395" s="47">
        <v>60</v>
      </c>
      <c r="J395" s="50">
        <v>28000</v>
      </c>
      <c r="K395" s="53" t="str">
        <f t="shared" si="17"/>
        <v>Bill</v>
      </c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</row>
    <row r="396" spans="1:22" ht="19.899999999999999" customHeight="1" x14ac:dyDescent="0.2">
      <c r="A396" s="23">
        <f ca="1">DATE(YEAR(TODAY())-1,12,4)</f>
        <v>44899</v>
      </c>
      <c r="B396" s="26" t="str">
        <f t="shared" ca="1" si="16"/>
        <v>Dec</v>
      </c>
      <c r="C396" s="29" t="s">
        <v>10</v>
      </c>
      <c r="D396" s="32" t="s">
        <v>11</v>
      </c>
      <c r="E396" s="35" t="s">
        <v>16</v>
      </c>
      <c r="F396" s="38" t="s">
        <v>20</v>
      </c>
      <c r="G396" s="41" t="s">
        <v>27</v>
      </c>
      <c r="H396" s="44" t="s">
        <v>22</v>
      </c>
      <c r="I396" s="47">
        <v>33</v>
      </c>
      <c r="J396" s="50">
        <v>25345</v>
      </c>
      <c r="K396" s="53" t="str">
        <f t="shared" si="17"/>
        <v>Harry</v>
      </c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</row>
    <row r="397" spans="1:22" ht="19.899999999999999" customHeight="1" x14ac:dyDescent="0.2">
      <c r="A397" s="23">
        <f ca="1">DATE(YEAR(TODAY())-1,11,22)</f>
        <v>44887</v>
      </c>
      <c r="B397" s="26" t="str">
        <f t="shared" ca="1" si="16"/>
        <v>Nov</v>
      </c>
      <c r="C397" s="29" t="s">
        <v>10</v>
      </c>
      <c r="D397" s="32" t="s">
        <v>11</v>
      </c>
      <c r="E397" s="35" t="s">
        <v>12</v>
      </c>
      <c r="F397" s="38" t="s">
        <v>13</v>
      </c>
      <c r="G397" s="41" t="s">
        <v>18</v>
      </c>
      <c r="H397" s="44" t="s">
        <v>22</v>
      </c>
      <c r="I397" s="47">
        <v>58</v>
      </c>
      <c r="J397" s="50">
        <v>26385</v>
      </c>
      <c r="K397" s="53" t="str">
        <f t="shared" si="17"/>
        <v>Miguel</v>
      </c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</row>
  </sheetData>
  <sheetProtection sheet="1" objects="1" scenarios="1" selectLockedCells="1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07FD-9417-4A4C-ACEE-415B2F884FBF}">
  <dimension ref="E1:M17"/>
  <sheetViews>
    <sheetView showGridLines="0" zoomScaleNormal="100" workbookViewId="0">
      <selection activeCell="M3" sqref="M3"/>
    </sheetView>
  </sheetViews>
  <sheetFormatPr defaultRowHeight="14.25" x14ac:dyDescent="0.2"/>
  <cols>
    <col min="7" max="7" width="11.375" customWidth="1"/>
    <col min="11" max="11" width="9.625" customWidth="1"/>
    <col min="13" max="13" width="12.375" customWidth="1"/>
  </cols>
  <sheetData>
    <row r="1" spans="5:13" ht="15" thickTop="1" x14ac:dyDescent="0.2">
      <c r="E1" s="4"/>
      <c r="F1" s="5"/>
      <c r="G1" s="5"/>
      <c r="H1" s="5"/>
      <c r="I1" s="5"/>
      <c r="J1" s="5"/>
      <c r="K1" s="5"/>
      <c r="L1" s="5"/>
      <c r="M1" s="6"/>
    </row>
    <row r="2" spans="5:13" x14ac:dyDescent="0.2">
      <c r="E2" s="7"/>
      <c r="F2" s="8"/>
      <c r="G2" s="8"/>
      <c r="H2" s="8"/>
      <c r="I2" s="8"/>
      <c r="J2" s="8"/>
      <c r="K2" s="8"/>
      <c r="L2" s="8"/>
      <c r="M2" s="9"/>
    </row>
    <row r="3" spans="5:13" ht="30.75" customHeight="1" x14ac:dyDescent="0.2">
      <c r="E3" s="74" t="s">
        <v>6</v>
      </c>
      <c r="F3" s="75"/>
      <c r="G3" s="14" t="s">
        <v>35</v>
      </c>
      <c r="H3" s="8"/>
      <c r="I3" s="8"/>
      <c r="J3" s="8"/>
      <c r="K3" s="75" t="s">
        <v>2</v>
      </c>
      <c r="L3" s="75"/>
      <c r="M3" s="3" t="s">
        <v>28</v>
      </c>
    </row>
    <row r="4" spans="5:13" x14ac:dyDescent="0.2">
      <c r="E4" s="7"/>
      <c r="F4" s="8"/>
      <c r="G4" s="8"/>
      <c r="H4" s="8"/>
      <c r="I4" s="8"/>
      <c r="J4" s="8"/>
      <c r="K4" s="8"/>
      <c r="L4" s="8"/>
      <c r="M4" s="9"/>
    </row>
    <row r="5" spans="5:13" x14ac:dyDescent="0.2">
      <c r="E5" s="7"/>
      <c r="F5" s="8"/>
      <c r="G5" s="8"/>
      <c r="H5" s="8"/>
      <c r="I5" s="8"/>
      <c r="J5" s="8"/>
      <c r="K5" s="8"/>
      <c r="L5" s="8"/>
      <c r="M5" s="9"/>
    </row>
    <row r="6" spans="5:13" x14ac:dyDescent="0.2">
      <c r="E6" s="7"/>
      <c r="F6" s="8"/>
      <c r="G6" s="8"/>
      <c r="H6" s="8"/>
      <c r="I6" s="8"/>
      <c r="J6" s="8"/>
      <c r="K6" s="8"/>
      <c r="L6" s="8"/>
      <c r="M6" s="9"/>
    </row>
    <row r="7" spans="5:13" ht="30.75" customHeight="1" x14ac:dyDescent="0.2">
      <c r="E7" s="74" t="s">
        <v>42</v>
      </c>
      <c r="F7" s="75"/>
      <c r="G7" s="15">
        <f>VLOOKUP($G$3,U_Sales,2,FALSE)</f>
        <v>414940</v>
      </c>
      <c r="H7" s="8"/>
      <c r="I7" s="8"/>
      <c r="J7" s="8"/>
      <c r="K7" s="75" t="s">
        <v>42</v>
      </c>
      <c r="L7" s="75"/>
      <c r="M7" s="16">
        <f>VLOOKUP($M$3,U_UStore,2,FALSE)</f>
        <v>1442532</v>
      </c>
    </row>
    <row r="8" spans="5:13" x14ac:dyDescent="0.2">
      <c r="E8" s="7"/>
      <c r="F8" s="8"/>
      <c r="G8" s="8"/>
      <c r="H8" s="8"/>
      <c r="I8" s="8"/>
      <c r="J8" s="8"/>
      <c r="K8" s="8"/>
      <c r="L8" s="8"/>
      <c r="M8" s="9"/>
    </row>
    <row r="9" spans="5:13" x14ac:dyDescent="0.2">
      <c r="E9" s="7"/>
      <c r="F9" s="8"/>
      <c r="G9" s="8"/>
      <c r="H9" s="8"/>
      <c r="I9" s="8"/>
      <c r="J9" s="8"/>
      <c r="K9" s="8"/>
      <c r="L9" s="8"/>
      <c r="M9" s="9"/>
    </row>
    <row r="10" spans="5:13" x14ac:dyDescent="0.2">
      <c r="E10" s="7"/>
      <c r="F10" s="8"/>
      <c r="G10" s="8"/>
      <c r="H10" s="8"/>
      <c r="I10" s="8"/>
      <c r="J10" s="8"/>
      <c r="K10" s="8"/>
      <c r="L10" s="8"/>
      <c r="M10" s="9"/>
    </row>
    <row r="11" spans="5:13" ht="37.5" customHeight="1" x14ac:dyDescent="0.2">
      <c r="E11" s="74" t="s">
        <v>43</v>
      </c>
      <c r="F11" s="75"/>
      <c r="G11" s="15">
        <f>VLOOKUP($G$3,U_Sales,3,FALSE)</f>
        <v>25933.75</v>
      </c>
      <c r="H11" s="8"/>
      <c r="I11" s="8"/>
      <c r="J11" s="8"/>
      <c r="K11" s="75" t="s">
        <v>43</v>
      </c>
      <c r="L11" s="75"/>
      <c r="M11" s="16">
        <f>VLOOKUP($M$3,U_UStore,3,FALSE)</f>
        <v>25759.5</v>
      </c>
    </row>
    <row r="12" spans="5:13" x14ac:dyDescent="0.2">
      <c r="E12" s="7"/>
      <c r="F12" s="8"/>
      <c r="G12" s="8"/>
      <c r="H12" s="8"/>
      <c r="I12" s="8"/>
      <c r="J12" s="8"/>
      <c r="K12" s="8"/>
      <c r="L12" s="8"/>
      <c r="M12" s="9"/>
    </row>
    <row r="13" spans="5:13" x14ac:dyDescent="0.2">
      <c r="E13" s="7"/>
      <c r="F13" s="8"/>
      <c r="G13" s="8"/>
      <c r="H13" s="8"/>
      <c r="I13" s="8"/>
      <c r="J13" s="8"/>
      <c r="K13" s="8"/>
      <c r="L13" s="8"/>
      <c r="M13" s="9"/>
    </row>
    <row r="14" spans="5:13" x14ac:dyDescent="0.2">
      <c r="E14" s="7"/>
      <c r="F14" s="8"/>
      <c r="G14" s="8"/>
      <c r="H14" s="8"/>
      <c r="I14" s="8"/>
      <c r="J14" s="8"/>
      <c r="K14" s="8"/>
      <c r="L14" s="8"/>
      <c r="M14" s="9"/>
    </row>
    <row r="15" spans="5:13" ht="38.25" customHeight="1" x14ac:dyDescent="0.2">
      <c r="E15" s="74" t="s">
        <v>44</v>
      </c>
      <c r="F15" s="75"/>
      <c r="G15" s="2">
        <f>VLOOKUP($G$3,U_Sales,4,FALSE)</f>
        <v>16</v>
      </c>
      <c r="H15" s="8"/>
      <c r="I15" s="8"/>
      <c r="J15" s="8"/>
      <c r="K15" s="75" t="s">
        <v>44</v>
      </c>
      <c r="L15" s="75"/>
      <c r="M15" s="3">
        <f>VLOOKUP($M$3,U_UStore,4,FALSE)</f>
        <v>56</v>
      </c>
    </row>
    <row r="16" spans="5:13" ht="15" thickBot="1" x14ac:dyDescent="0.25">
      <c r="E16" s="10"/>
      <c r="F16" s="11"/>
      <c r="G16" s="11"/>
      <c r="H16" s="11"/>
      <c r="I16" s="11"/>
      <c r="J16" s="11"/>
      <c r="K16" s="11"/>
      <c r="L16" s="11"/>
      <c r="M16" s="12"/>
    </row>
    <row r="17" ht="15" thickTop="1" x14ac:dyDescent="0.2"/>
  </sheetData>
  <mergeCells count="8">
    <mergeCell ref="E3:F3"/>
    <mergeCell ref="E7:F7"/>
    <mergeCell ref="E11:F11"/>
    <mergeCell ref="E15:F15"/>
    <mergeCell ref="K7:L7"/>
    <mergeCell ref="K11:L11"/>
    <mergeCell ref="K15:L15"/>
    <mergeCell ref="K3:L3"/>
  </mergeCells>
  <dataValidations count="2">
    <dataValidation type="list" allowBlank="1" showInputMessage="1" showErrorMessage="1" prompt="Choose Salesperson" sqref="G3" xr:uid="{625A4313-B1DC-431E-BA23-A223BE40A237}">
      <formula1>Salesperson</formula1>
    </dataValidation>
    <dataValidation type="list" allowBlank="1" showInputMessage="1" showErrorMessage="1" sqref="M3" xr:uid="{AD27F896-CEC8-4687-B5FA-1E3E6EA32B0B}">
      <formula1>U_Store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CD85-AD4B-4D77-8F17-A607D70DE42E}">
  <dimension ref="B3:Q25"/>
  <sheetViews>
    <sheetView showGridLines="0" zoomScale="85" zoomScaleNormal="85" workbookViewId="0">
      <selection activeCell="F3" sqref="F3"/>
    </sheetView>
  </sheetViews>
  <sheetFormatPr defaultRowHeight="14.25" x14ac:dyDescent="0.2"/>
  <cols>
    <col min="1" max="1" width="13.125" bestFit="1" customWidth="1"/>
    <col min="2" max="2" width="16.25" bestFit="1" customWidth="1"/>
    <col min="3" max="3" width="16.125" bestFit="1" customWidth="1"/>
    <col min="4" max="4" width="8.5" bestFit="1" customWidth="1"/>
    <col min="5" max="5" width="10" bestFit="1" customWidth="1"/>
    <col min="6" max="6" width="11.375" customWidth="1"/>
    <col min="7" max="7" width="13.625" customWidth="1"/>
    <col min="8" max="8" width="8.375" bestFit="1" customWidth="1"/>
    <col min="9" max="9" width="11.625" bestFit="1" customWidth="1"/>
    <col min="10" max="10" width="10.5" customWidth="1"/>
    <col min="11" max="11" width="9" customWidth="1"/>
    <col min="12" max="12" width="11.875" bestFit="1" customWidth="1"/>
    <col min="13" max="13" width="11.375" bestFit="1" customWidth="1"/>
    <col min="14" max="14" width="13.625" bestFit="1" customWidth="1"/>
    <col min="15" max="15" width="10.125" bestFit="1" customWidth="1"/>
    <col min="16" max="16" width="13.5" bestFit="1" customWidth="1"/>
    <col min="17" max="17" width="11.375" bestFit="1" customWidth="1"/>
    <col min="18" max="18" width="10.25" bestFit="1" customWidth="1"/>
    <col min="19" max="19" width="5.125" bestFit="1" customWidth="1"/>
    <col min="20" max="20" width="13.625" bestFit="1" customWidth="1"/>
    <col min="21" max="21" width="10.125" bestFit="1" customWidth="1"/>
    <col min="22" max="22" width="5.125" bestFit="1" customWidth="1"/>
    <col min="23" max="23" width="13.5" bestFit="1" customWidth="1"/>
    <col min="24" max="24" width="11.375" bestFit="1" customWidth="1"/>
  </cols>
  <sheetData>
    <row r="3" spans="2:17" x14ac:dyDescent="0.2">
      <c r="B3" s="17" t="s">
        <v>58</v>
      </c>
      <c r="C3" s="17" t="s">
        <v>6</v>
      </c>
    </row>
    <row r="4" spans="2:17" x14ac:dyDescent="0.2">
      <c r="B4" s="17" t="s">
        <v>3</v>
      </c>
      <c r="C4" t="s">
        <v>25</v>
      </c>
      <c r="D4" t="s">
        <v>29</v>
      </c>
      <c r="E4" t="s">
        <v>53</v>
      </c>
      <c r="F4" t="s">
        <v>27</v>
      </c>
      <c r="G4" t="s">
        <v>21</v>
      </c>
      <c r="H4" t="s">
        <v>37</v>
      </c>
      <c r="I4" t="s">
        <v>38</v>
      </c>
      <c r="J4" t="s">
        <v>31</v>
      </c>
      <c r="K4" t="s">
        <v>39</v>
      </c>
      <c r="L4" t="s">
        <v>34</v>
      </c>
      <c r="M4" t="s">
        <v>18</v>
      </c>
      <c r="N4" t="s">
        <v>32</v>
      </c>
      <c r="O4" t="s">
        <v>35</v>
      </c>
      <c r="P4" t="s">
        <v>40</v>
      </c>
      <c r="Q4" t="s">
        <v>56</v>
      </c>
    </row>
    <row r="5" spans="2:17" ht="18" customHeight="1" x14ac:dyDescent="0.2">
      <c r="B5" s="13" t="s">
        <v>11</v>
      </c>
      <c r="C5" s="19">
        <v>769185</v>
      </c>
      <c r="D5" s="19">
        <v>224436</v>
      </c>
      <c r="E5" s="19">
        <v>1196727</v>
      </c>
      <c r="F5" s="19">
        <v>937339</v>
      </c>
      <c r="G5" s="19">
        <v>1586972</v>
      </c>
      <c r="H5" s="19">
        <v>274731</v>
      </c>
      <c r="I5" s="19">
        <v>252525</v>
      </c>
      <c r="J5" s="19">
        <v>1131944</v>
      </c>
      <c r="K5" s="19">
        <v>233967</v>
      </c>
      <c r="L5" s="19">
        <v>313142</v>
      </c>
      <c r="M5" s="19">
        <v>634404</v>
      </c>
      <c r="N5" s="19">
        <v>566257</v>
      </c>
      <c r="O5" s="19">
        <v>341178</v>
      </c>
      <c r="P5" s="19">
        <v>156692</v>
      </c>
      <c r="Q5" s="19">
        <v>8619499</v>
      </c>
    </row>
    <row r="6" spans="2:17" ht="21" customHeight="1" x14ac:dyDescent="0.2">
      <c r="B6" s="13" t="s">
        <v>33</v>
      </c>
      <c r="C6" s="19">
        <v>103978</v>
      </c>
      <c r="D6" s="19">
        <v>40160</v>
      </c>
      <c r="E6" s="19">
        <v>190822</v>
      </c>
      <c r="F6" s="19">
        <v>156050</v>
      </c>
      <c r="G6" s="19">
        <v>171738</v>
      </c>
      <c r="H6" s="19"/>
      <c r="I6" s="19">
        <v>52033</v>
      </c>
      <c r="J6" s="19">
        <v>183135</v>
      </c>
      <c r="K6" s="19">
        <v>51629</v>
      </c>
      <c r="L6" s="19">
        <v>105774</v>
      </c>
      <c r="M6" s="19">
        <v>78996</v>
      </c>
      <c r="N6" s="19">
        <v>11453</v>
      </c>
      <c r="O6" s="19">
        <v>73762</v>
      </c>
      <c r="P6" s="19">
        <v>17584</v>
      </c>
      <c r="Q6" s="19">
        <v>1237114</v>
      </c>
    </row>
    <row r="7" spans="2:17" x14ac:dyDescent="0.2">
      <c r="B7" s="13" t="s">
        <v>56</v>
      </c>
      <c r="C7" s="19">
        <v>873163</v>
      </c>
      <c r="D7" s="19">
        <v>264596</v>
      </c>
      <c r="E7" s="19">
        <v>1387549</v>
      </c>
      <c r="F7" s="19">
        <v>1093389</v>
      </c>
      <c r="G7" s="19">
        <v>1758710</v>
      </c>
      <c r="H7" s="19">
        <v>274731</v>
      </c>
      <c r="I7" s="19">
        <v>304558</v>
      </c>
      <c r="J7" s="19">
        <v>1315079</v>
      </c>
      <c r="K7" s="19">
        <v>285596</v>
      </c>
      <c r="L7" s="19">
        <v>418916</v>
      </c>
      <c r="M7" s="19">
        <v>713400</v>
      </c>
      <c r="N7" s="19">
        <v>577710</v>
      </c>
      <c r="O7" s="19">
        <v>414940</v>
      </c>
      <c r="P7" s="19">
        <v>174276</v>
      </c>
      <c r="Q7" s="19">
        <v>9856613</v>
      </c>
    </row>
    <row r="13" spans="2:17" x14ac:dyDescent="0.2">
      <c r="B13" s="17" t="s">
        <v>70</v>
      </c>
      <c r="C13" s="17" t="s">
        <v>57</v>
      </c>
    </row>
    <row r="14" spans="2:17" x14ac:dyDescent="0.2">
      <c r="B14" s="17" t="s">
        <v>55</v>
      </c>
      <c r="C14" t="s">
        <v>59</v>
      </c>
      <c r="D14" t="s">
        <v>60</v>
      </c>
      <c r="E14" t="s">
        <v>61</v>
      </c>
      <c r="F14" t="s">
        <v>62</v>
      </c>
      <c r="G14" t="s">
        <v>54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68</v>
      </c>
      <c r="N14" t="s">
        <v>69</v>
      </c>
      <c r="O14" t="s">
        <v>56</v>
      </c>
    </row>
    <row r="15" spans="2:17" x14ac:dyDescent="0.2">
      <c r="B15" s="13" t="s">
        <v>28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2:17" x14ac:dyDescent="0.2">
      <c r="B16" s="13" t="s">
        <v>10</v>
      </c>
      <c r="C16" s="18"/>
      <c r="D16" s="18"/>
      <c r="E16" s="18"/>
      <c r="F16" s="18"/>
      <c r="G16" s="18"/>
      <c r="H16" s="18"/>
      <c r="I16" s="18">
        <v>147</v>
      </c>
      <c r="J16" s="18"/>
      <c r="K16" s="18"/>
      <c r="L16" s="18"/>
      <c r="M16" s="18"/>
      <c r="N16" s="18">
        <v>193</v>
      </c>
      <c r="O16" s="18">
        <v>340</v>
      </c>
    </row>
    <row r="17" spans="2:15" x14ac:dyDescent="0.2">
      <c r="B17" s="13" t="s">
        <v>19</v>
      </c>
      <c r="C17" s="18"/>
      <c r="D17" s="18"/>
      <c r="E17" s="18"/>
      <c r="F17" s="18">
        <v>56</v>
      </c>
      <c r="G17" s="18"/>
      <c r="H17" s="18"/>
      <c r="I17" s="18"/>
      <c r="J17" s="18"/>
      <c r="K17" s="18"/>
      <c r="L17" s="18"/>
      <c r="M17" s="18"/>
      <c r="N17" s="18"/>
      <c r="O17" s="18">
        <v>56</v>
      </c>
    </row>
    <row r="18" spans="2:15" x14ac:dyDescent="0.2">
      <c r="B18" s="13" t="s">
        <v>56</v>
      </c>
      <c r="C18" s="18"/>
      <c r="D18" s="18"/>
      <c r="E18" s="18"/>
      <c r="F18" s="18">
        <v>56</v>
      </c>
      <c r="G18" s="18"/>
      <c r="H18" s="18"/>
      <c r="I18" s="18">
        <v>147</v>
      </c>
      <c r="J18" s="18"/>
      <c r="K18" s="18"/>
      <c r="L18" s="18"/>
      <c r="M18" s="18"/>
      <c r="N18" s="18">
        <v>193</v>
      </c>
      <c r="O18" s="18">
        <v>396</v>
      </c>
    </row>
    <row r="20" spans="2:15" x14ac:dyDescent="0.2">
      <c r="B20" s="17" t="s">
        <v>72</v>
      </c>
      <c r="C20" s="17" t="s">
        <v>57</v>
      </c>
    </row>
    <row r="21" spans="2:15" x14ac:dyDescent="0.2">
      <c r="C21" t="s">
        <v>23</v>
      </c>
      <c r="E21" t="s">
        <v>73</v>
      </c>
      <c r="F21" t="s">
        <v>16</v>
      </c>
      <c r="I21" t="s">
        <v>74</v>
      </c>
      <c r="J21" t="s">
        <v>12</v>
      </c>
      <c r="L21" t="s">
        <v>75</v>
      </c>
      <c r="M21" t="s">
        <v>56</v>
      </c>
    </row>
    <row r="22" spans="2:15" x14ac:dyDescent="0.2">
      <c r="B22" s="17" t="s">
        <v>55</v>
      </c>
      <c r="C22" t="s">
        <v>36</v>
      </c>
      <c r="D22" t="s">
        <v>24</v>
      </c>
      <c r="F22" t="s">
        <v>17</v>
      </c>
      <c r="G22" t="s">
        <v>20</v>
      </c>
      <c r="H22" t="s">
        <v>30</v>
      </c>
      <c r="J22" t="s">
        <v>26</v>
      </c>
      <c r="K22" t="s">
        <v>13</v>
      </c>
    </row>
    <row r="23" spans="2:15" x14ac:dyDescent="0.2">
      <c r="B23" s="13" t="s">
        <v>22</v>
      </c>
      <c r="C23" s="18"/>
      <c r="D23" s="18">
        <v>37</v>
      </c>
      <c r="E23" s="18">
        <v>37</v>
      </c>
      <c r="F23" s="18"/>
      <c r="G23" s="18">
        <v>60</v>
      </c>
      <c r="H23" s="18"/>
      <c r="I23" s="18">
        <v>60</v>
      </c>
      <c r="J23" s="18">
        <v>36</v>
      </c>
      <c r="K23" s="18"/>
      <c r="L23" s="18">
        <v>36</v>
      </c>
      <c r="M23" s="18">
        <v>133</v>
      </c>
    </row>
    <row r="24" spans="2:15" x14ac:dyDescent="0.2">
      <c r="B24" s="13" t="s">
        <v>15</v>
      </c>
      <c r="C24" s="18"/>
      <c r="D24" s="18"/>
      <c r="E24" s="18"/>
      <c r="F24" s="18">
        <v>63</v>
      </c>
      <c r="G24" s="18"/>
      <c r="H24" s="18"/>
      <c r="I24" s="18">
        <v>63</v>
      </c>
      <c r="J24" s="18">
        <v>58</v>
      </c>
      <c r="K24" s="18">
        <v>142</v>
      </c>
      <c r="L24" s="18">
        <v>200</v>
      </c>
      <c r="M24" s="18">
        <v>263</v>
      </c>
    </row>
    <row r="25" spans="2:15" x14ac:dyDescent="0.2">
      <c r="B25" s="13" t="s">
        <v>56</v>
      </c>
      <c r="C25" s="18"/>
      <c r="D25" s="18">
        <v>37</v>
      </c>
      <c r="E25" s="18">
        <v>37</v>
      </c>
      <c r="F25" s="18">
        <v>63</v>
      </c>
      <c r="G25" s="18">
        <v>60</v>
      </c>
      <c r="H25" s="18"/>
      <c r="I25" s="18">
        <v>123</v>
      </c>
      <c r="J25" s="18">
        <v>94</v>
      </c>
      <c r="K25" s="18">
        <v>142</v>
      </c>
      <c r="L25" s="18">
        <v>236</v>
      </c>
      <c r="M25" s="18">
        <v>396</v>
      </c>
    </row>
  </sheetData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Sales</vt:lpstr>
      <vt:lpstr>Dashboard</vt:lpstr>
      <vt:lpstr>Pivot Tables</vt:lpstr>
      <vt:lpstr>Model</vt:lpstr>
      <vt:lpstr>New_Salesperson</vt:lpstr>
      <vt:lpstr>Sales</vt:lpstr>
      <vt:lpstr>Sales_Price</vt:lpstr>
      <vt:lpstr>Salesperson</vt:lpstr>
      <vt:lpstr>Store</vt:lpstr>
      <vt:lpstr>U_Model</vt:lpstr>
      <vt:lpstr>U_Sales</vt:lpstr>
      <vt:lpstr>U_Store</vt:lpstr>
      <vt:lpstr>U_UStore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ESE C. UMOEKA</cp:lastModifiedBy>
  <dcterms:created xsi:type="dcterms:W3CDTF">2021-09-16T13:34:01Z</dcterms:created>
  <dcterms:modified xsi:type="dcterms:W3CDTF">2023-05-23T12:36:15Z</dcterms:modified>
</cp:coreProperties>
</file>